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300" tabRatio="711"/>
  </bookViews>
  <sheets>
    <sheet name="Титул" sheetId="4" r:id="rId1"/>
    <sheet name="Осн. фін. пок." sheetId="5" r:id="rId2"/>
    <sheet name="I. Формування фін. рез." sheetId="6" r:id="rId3"/>
    <sheet name="ІІ. Розр. з бюджетом" sheetId="7" r:id="rId4"/>
    <sheet name="ІІІ. Рух грош. коштів" sheetId="8" r:id="rId5"/>
    <sheet name="IV. Кап. інвестиції" sheetId="9" r:id="rId6"/>
    <sheet name=" V. Коефіцієнти" sheetId="10" r:id="rId7"/>
    <sheet name="Iнформація до ФП" sheetId="11" r:id="rId8"/>
    <sheet name="Продовження інф. до ФП" sheetId="12" r:id="rId9"/>
  </sheets>
  <externalReferences>
    <externalReference r:id="rId10"/>
  </externalReferences>
  <definedNames>
    <definedName name="_xlnm.Print_Area" localSheetId="6">' V. Коефіцієнти'!$A$1:$H$25</definedName>
    <definedName name="_xlnm.Print_Area" localSheetId="2">'I. Формування фін. рез.'!$A$1:$I$140</definedName>
    <definedName name="_xlnm.Print_Area" localSheetId="5">'IV. Кап. інвестиції'!$A$1:$H$18</definedName>
    <definedName name="_xlnm.Print_Area" localSheetId="7">'Iнформація до ФП'!$A$1:$O$68</definedName>
    <definedName name="_xlnm.Print_Area" localSheetId="3">'ІІ. Розр. з бюджетом'!$A$1:$H$62</definedName>
    <definedName name="_xlnm.Print_Area" localSheetId="4">'ІІІ. Рух грош. коштів'!$A$1:$H$112</definedName>
    <definedName name="_xlnm.Print_Area" localSheetId="0">Титул!$A$1:$H$34</definedName>
  </definedNames>
  <calcPr calcId="145621"/>
</workbook>
</file>

<file path=xl/calcChain.xml><?xml version="1.0" encoding="utf-8"?>
<calcChain xmlns="http://schemas.openxmlformats.org/spreadsheetml/2006/main">
  <c r="C143" i="5" l="1"/>
  <c r="C144" i="5"/>
  <c r="C142" i="5"/>
  <c r="C138" i="5"/>
  <c r="C139" i="5"/>
  <c r="C137" i="5"/>
  <c r="E122" i="5"/>
  <c r="E119" i="5"/>
  <c r="H23" i="11"/>
  <c r="J19" i="11"/>
  <c r="J23" i="11"/>
  <c r="F25" i="11"/>
  <c r="H25" i="11"/>
  <c r="J25" i="11"/>
  <c r="F26" i="11"/>
  <c r="H26" i="11"/>
  <c r="J26" i="11"/>
  <c r="H24" i="11"/>
  <c r="J24" i="11"/>
  <c r="F24" i="11"/>
  <c r="F23" i="11"/>
  <c r="F18" i="10"/>
  <c r="F19" i="10"/>
  <c r="F17" i="10"/>
  <c r="F14" i="10"/>
  <c r="F15" i="10"/>
  <c r="F13" i="10"/>
  <c r="F8" i="10"/>
  <c r="F9" i="10"/>
  <c r="F10" i="10"/>
  <c r="F11" i="10"/>
  <c r="F7" i="10"/>
  <c r="J21" i="11"/>
  <c r="J20" i="11"/>
  <c r="E53" i="5"/>
  <c r="E140" i="5"/>
  <c r="E137" i="5"/>
  <c r="E138" i="5"/>
  <c r="E139" i="5"/>
  <c r="E136" i="5"/>
  <c r="E141" i="5"/>
  <c r="C8" i="7"/>
  <c r="C18" i="7"/>
  <c r="C65" i="6"/>
  <c r="C61" i="6"/>
  <c r="C101" i="6"/>
  <c r="C99" i="6"/>
  <c r="C118" i="6"/>
  <c r="C16" i="6"/>
  <c r="C8" i="6"/>
  <c r="C47" i="6"/>
  <c r="C25" i="6"/>
  <c r="C78" i="6"/>
  <c r="C71" i="6"/>
  <c r="C107" i="6"/>
  <c r="C105" i="6"/>
  <c r="C119" i="6"/>
  <c r="C117" i="6"/>
  <c r="C115" i="6"/>
  <c r="C21" i="7"/>
  <c r="D7" i="7"/>
  <c r="R11" i="11"/>
  <c r="T11" i="11"/>
  <c r="V11" i="11"/>
  <c r="X11" i="11"/>
  <c r="Z11" i="11"/>
  <c r="AB11" i="11"/>
  <c r="AD11" i="11"/>
  <c r="AF11" i="11"/>
  <c r="R15" i="11"/>
  <c r="T15" i="11"/>
  <c r="V15" i="11"/>
  <c r="X15" i="11"/>
  <c r="Z15" i="11"/>
  <c r="AB15" i="11"/>
  <c r="AD15" i="11"/>
  <c r="AF15" i="11"/>
  <c r="R19" i="11"/>
  <c r="T19" i="11"/>
  <c r="V19" i="11"/>
  <c r="X19" i="11"/>
  <c r="Z19" i="11"/>
  <c r="AB19" i="11"/>
  <c r="AD19" i="11"/>
  <c r="AF19" i="11"/>
  <c r="R23" i="11"/>
  <c r="T23" i="11"/>
  <c r="V23" i="11"/>
  <c r="X23" i="11"/>
  <c r="Z23" i="11"/>
  <c r="AB23" i="11"/>
  <c r="AD23" i="11"/>
  <c r="AF23" i="11"/>
  <c r="R24" i="11"/>
  <c r="T24" i="11"/>
  <c r="V24" i="11"/>
  <c r="X24" i="11"/>
  <c r="Z24" i="11"/>
  <c r="AB24" i="11"/>
  <c r="AD24" i="11"/>
  <c r="AF24" i="11"/>
  <c r="R25" i="11"/>
  <c r="T25" i="11"/>
  <c r="V25" i="11"/>
  <c r="X25" i="11"/>
  <c r="Z25" i="11"/>
  <c r="AB25" i="11"/>
  <c r="AD25" i="11"/>
  <c r="AF25" i="11"/>
  <c r="R26" i="11"/>
  <c r="T26" i="11"/>
  <c r="V26" i="11"/>
  <c r="X26" i="11"/>
  <c r="Z26" i="11"/>
  <c r="AB26" i="11"/>
  <c r="AD26" i="11"/>
  <c r="AF26" i="11"/>
  <c r="J17" i="11"/>
  <c r="J18" i="11"/>
  <c r="J16" i="11"/>
  <c r="U45" i="12"/>
  <c r="T45" i="12"/>
  <c r="Q51" i="12"/>
  <c r="P49" i="12"/>
  <c r="E16" i="8"/>
  <c r="E7" i="8"/>
  <c r="H7" i="8" s="1"/>
  <c r="E39" i="8"/>
  <c r="E42" i="8"/>
  <c r="E33" i="8"/>
  <c r="E54" i="8"/>
  <c r="E26" i="8"/>
  <c r="E70" i="8"/>
  <c r="E69" i="8" s="1"/>
  <c r="E80" i="8"/>
  <c r="E65" i="8"/>
  <c r="E61" i="8"/>
  <c r="H13" i="8"/>
  <c r="E8" i="6"/>
  <c r="E24" i="6"/>
  <c r="F7" i="6"/>
  <c r="D16" i="6"/>
  <c r="D8" i="6"/>
  <c r="F8" i="6"/>
  <c r="F24" i="6"/>
  <c r="E25" i="6"/>
  <c r="F38" i="7"/>
  <c r="F80" i="5"/>
  <c r="D38" i="7"/>
  <c r="D80" i="5"/>
  <c r="F6" i="9"/>
  <c r="F70" i="8"/>
  <c r="F80" i="8"/>
  <c r="F69" i="8"/>
  <c r="F65" i="8"/>
  <c r="F61" i="8"/>
  <c r="F85" i="8"/>
  <c r="F76" i="8"/>
  <c r="F11" i="8"/>
  <c r="F9" i="8"/>
  <c r="F7" i="8"/>
  <c r="F29" i="8"/>
  <c r="F39" i="8"/>
  <c r="F42" i="8"/>
  <c r="F33" i="8"/>
  <c r="F54" i="8"/>
  <c r="F26" i="8"/>
  <c r="F59" i="8"/>
  <c r="F16" i="8"/>
  <c r="F52" i="7"/>
  <c r="F48" i="7"/>
  <c r="F32" i="7"/>
  <c r="F23" i="7"/>
  <c r="F123" i="6"/>
  <c r="F107" i="6"/>
  <c r="F101" i="6"/>
  <c r="F78" i="6"/>
  <c r="F71" i="6"/>
  <c r="F65" i="6"/>
  <c r="F61" i="6"/>
  <c r="F31" i="6"/>
  <c r="F32" i="6"/>
  <c r="F33" i="6"/>
  <c r="F34" i="6"/>
  <c r="F35" i="6"/>
  <c r="F39" i="6"/>
  <c r="F40" i="6"/>
  <c r="F41" i="6"/>
  <c r="F43" i="6"/>
  <c r="F44" i="6"/>
  <c r="F45" i="6"/>
  <c r="D47" i="6"/>
  <c r="F47" i="6"/>
  <c r="F48" i="6"/>
  <c r="F49" i="6"/>
  <c r="F26" i="6"/>
  <c r="F25" i="6"/>
  <c r="F18" i="6"/>
  <c r="F20" i="6"/>
  <c r="F21" i="6"/>
  <c r="F22" i="6"/>
  <c r="F17" i="6"/>
  <c r="F16" i="6"/>
  <c r="F10" i="6"/>
  <c r="F11" i="6"/>
  <c r="F12" i="6"/>
  <c r="F13" i="6"/>
  <c r="F14" i="6"/>
  <c r="F15" i="6"/>
  <c r="F9" i="6"/>
  <c r="K16" i="6"/>
  <c r="K8" i="6"/>
  <c r="K24" i="6"/>
  <c r="K47" i="6"/>
  <c r="K25" i="6"/>
  <c r="K65" i="6"/>
  <c r="K61" i="6"/>
  <c r="K78" i="6"/>
  <c r="K71" i="6"/>
  <c r="K89" i="6"/>
  <c r="K101" i="6"/>
  <c r="K99" i="6"/>
  <c r="K107" i="6"/>
  <c r="K105" i="6"/>
  <c r="K118" i="6"/>
  <c r="K119" i="6"/>
  <c r="K117" i="6"/>
  <c r="K115" i="6"/>
  <c r="K110" i="6"/>
  <c r="K137" i="6"/>
  <c r="F11" i="5"/>
  <c r="C136" i="5"/>
  <c r="C53" i="5"/>
  <c r="C140" i="5"/>
  <c r="C141" i="5"/>
  <c r="D75" i="5"/>
  <c r="E75" i="5"/>
  <c r="F75" i="5"/>
  <c r="C69" i="5"/>
  <c r="E18" i="7"/>
  <c r="E69" i="5"/>
  <c r="F69" i="5"/>
  <c r="D18" i="7"/>
  <c r="D69" i="5"/>
  <c r="P51" i="12"/>
  <c r="T17" i="12"/>
  <c r="N66" i="11"/>
  <c r="D11" i="8"/>
  <c r="D9" i="8"/>
  <c r="D7" i="8"/>
  <c r="Q19" i="11"/>
  <c r="P19" i="11"/>
  <c r="F14" i="5"/>
  <c r="D65" i="6"/>
  <c r="D61" i="6"/>
  <c r="D101" i="6"/>
  <c r="D99" i="6"/>
  <c r="D118" i="6"/>
  <c r="D25" i="6"/>
  <c r="D78" i="6"/>
  <c r="D71" i="6"/>
  <c r="D107" i="6"/>
  <c r="D105" i="6"/>
  <c r="D119" i="6"/>
  <c r="D117" i="6"/>
  <c r="D115" i="6"/>
  <c r="D21" i="7"/>
  <c r="R55" i="12"/>
  <c r="D29" i="8"/>
  <c r="D39" i="8"/>
  <c r="D42" i="8"/>
  <c r="D33" i="8"/>
  <c r="D54" i="8"/>
  <c r="D26" i="8"/>
  <c r="H44" i="8"/>
  <c r="D59" i="8"/>
  <c r="D70" i="8"/>
  <c r="D80" i="8"/>
  <c r="D69" i="8"/>
  <c r="D65" i="8"/>
  <c r="D61" i="8"/>
  <c r="D85" i="8"/>
  <c r="D106" i="8"/>
  <c r="J9" i="8"/>
  <c r="C11" i="8"/>
  <c r="C20" i="8"/>
  <c r="C7" i="8"/>
  <c r="H9" i="8"/>
  <c r="H10" i="8"/>
  <c r="J11" i="8"/>
  <c r="J24" i="8"/>
  <c r="J20" i="8"/>
  <c r="J7" i="8"/>
  <c r="J29" i="8"/>
  <c r="J39" i="8"/>
  <c r="J42" i="8"/>
  <c r="J33" i="8"/>
  <c r="J54" i="8"/>
  <c r="J26" i="8"/>
  <c r="J58" i="8"/>
  <c r="J16" i="8"/>
  <c r="D52" i="7"/>
  <c r="J52" i="7"/>
  <c r="J48" i="7"/>
  <c r="J38" i="7"/>
  <c r="J32" i="7"/>
  <c r="J23" i="7"/>
  <c r="D32" i="7"/>
  <c r="C32" i="7"/>
  <c r="E38" i="7"/>
  <c r="E80" i="5"/>
  <c r="F89" i="6"/>
  <c r="D24" i="6"/>
  <c r="D89" i="6"/>
  <c r="D122" i="6"/>
  <c r="C24" i="6"/>
  <c r="C89" i="6"/>
  <c r="C122" i="6"/>
  <c r="O61" i="12"/>
  <c r="Q49" i="12"/>
  <c r="S49" i="12"/>
  <c r="D98" i="5"/>
  <c r="E98" i="5"/>
  <c r="F98" i="5"/>
  <c r="C98" i="5"/>
  <c r="F90" i="5"/>
  <c r="E90" i="5"/>
  <c r="G90" i="5"/>
  <c r="D90" i="5"/>
  <c r="C90" i="5"/>
  <c r="C80" i="8"/>
  <c r="C70" i="8"/>
  <c r="C69" i="8"/>
  <c r="C65" i="8"/>
  <c r="C61" i="8"/>
  <c r="C85" i="8"/>
  <c r="C39" i="8"/>
  <c r="C42" i="8"/>
  <c r="C33" i="8"/>
  <c r="C54" i="8"/>
  <c r="C26" i="8"/>
  <c r="C59" i="8"/>
  <c r="E78" i="6"/>
  <c r="E71" i="6" s="1"/>
  <c r="E65" i="6"/>
  <c r="E61" i="6"/>
  <c r="H61" i="6" s="1"/>
  <c r="H24" i="6"/>
  <c r="E76" i="8"/>
  <c r="E123" i="6"/>
  <c r="E124" i="6"/>
  <c r="G124" i="6" s="1"/>
  <c r="F122" i="6"/>
  <c r="F124" i="6"/>
  <c r="F125" i="6"/>
  <c r="F128" i="6"/>
  <c r="E107" i="6"/>
  <c r="E105" i="6"/>
  <c r="E101" i="6"/>
  <c r="E99" i="6"/>
  <c r="E23" i="6"/>
  <c r="E104" i="6"/>
  <c r="D124" i="6"/>
  <c r="C52" i="7"/>
  <c r="D23" i="7"/>
  <c r="C23" i="7"/>
  <c r="F12" i="5"/>
  <c r="F13" i="5"/>
  <c r="F89" i="5"/>
  <c r="C106" i="8"/>
  <c r="D109" i="8"/>
  <c r="F106" i="8"/>
  <c r="F109" i="8"/>
  <c r="G7" i="10"/>
  <c r="H107" i="8"/>
  <c r="H11" i="11"/>
  <c r="J11" i="11"/>
  <c r="N11" i="11"/>
  <c r="G44" i="11"/>
  <c r="D44" i="11"/>
  <c r="J44" i="11"/>
  <c r="G36" i="7"/>
  <c r="G37" i="7"/>
  <c r="G35" i="7"/>
  <c r="H35" i="7"/>
  <c r="D123" i="6"/>
  <c r="D125" i="6"/>
  <c r="D128" i="6"/>
  <c r="D110" i="6"/>
  <c r="H78" i="6"/>
  <c r="H43" i="6"/>
  <c r="H44" i="6"/>
  <c r="G7" i="6"/>
  <c r="H9" i="6"/>
  <c r="H10" i="6"/>
  <c r="H11" i="6"/>
  <c r="H12" i="6"/>
  <c r="H13" i="6"/>
  <c r="H14" i="6"/>
  <c r="H15" i="6"/>
  <c r="H16" i="6"/>
  <c r="G17" i="6"/>
  <c r="G18" i="6"/>
  <c r="G20" i="6"/>
  <c r="G21" i="6"/>
  <c r="G22" i="6"/>
  <c r="G16" i="6"/>
  <c r="G25" i="7"/>
  <c r="E32" i="7"/>
  <c r="G32" i="7"/>
  <c r="G23" i="7"/>
  <c r="E23" i="7"/>
  <c r="E52" i="7"/>
  <c r="E48" i="7"/>
  <c r="E59" i="7"/>
  <c r="G53" i="7"/>
  <c r="G52" i="7"/>
  <c r="H53" i="7"/>
  <c r="H52" i="7"/>
  <c r="H18" i="7"/>
  <c r="H19" i="7"/>
  <c r="D16" i="8"/>
  <c r="U33" i="12"/>
  <c r="U61" i="12"/>
  <c r="F104" i="5"/>
  <c r="T33" i="12"/>
  <c r="T47" i="12"/>
  <c r="T61" i="12"/>
  <c r="E104" i="5"/>
  <c r="H104" i="5"/>
  <c r="P61" i="12"/>
  <c r="E103" i="5"/>
  <c r="D101" i="5"/>
  <c r="E101" i="5"/>
  <c r="G104" i="5"/>
  <c r="D100" i="5"/>
  <c r="E100" i="5"/>
  <c r="F100" i="5"/>
  <c r="G12" i="9"/>
  <c r="G100" i="5"/>
  <c r="H12" i="9"/>
  <c r="H100" i="5"/>
  <c r="D99" i="5"/>
  <c r="E99" i="5"/>
  <c r="F99" i="5"/>
  <c r="G11" i="9"/>
  <c r="G99" i="5"/>
  <c r="H11" i="9"/>
  <c r="H99" i="5"/>
  <c r="D96" i="5"/>
  <c r="E96" i="5"/>
  <c r="F96" i="5"/>
  <c r="G8" i="9"/>
  <c r="G96" i="5"/>
  <c r="H8" i="9"/>
  <c r="H96" i="5"/>
  <c r="F97" i="5"/>
  <c r="E97" i="5"/>
  <c r="H97" i="5"/>
  <c r="F94" i="5"/>
  <c r="E6" i="9"/>
  <c r="E94" i="5"/>
  <c r="H94" i="5"/>
  <c r="H70" i="8"/>
  <c r="H71" i="8"/>
  <c r="H72" i="8"/>
  <c r="H75" i="8"/>
  <c r="H76" i="8"/>
  <c r="H78" i="8"/>
  <c r="H81" i="8"/>
  <c r="H82" i="8"/>
  <c r="H83" i="8"/>
  <c r="G81" i="8"/>
  <c r="G82" i="8"/>
  <c r="G80" i="8"/>
  <c r="G70" i="8"/>
  <c r="G72" i="8"/>
  <c r="G75" i="8"/>
  <c r="G66" i="8"/>
  <c r="G67" i="8"/>
  <c r="G68" i="8"/>
  <c r="G65" i="8"/>
  <c r="H9" i="9"/>
  <c r="H10" i="9"/>
  <c r="H6" i="9"/>
  <c r="AC48" i="12"/>
  <c r="AB48" i="12"/>
  <c r="AE48" i="12"/>
  <c r="AC33" i="12"/>
  <c r="AC32" i="12"/>
  <c r="AC45" i="12"/>
  <c r="AC49" i="12"/>
  <c r="AC47" i="12"/>
  <c r="AB33" i="12"/>
  <c r="AD33" i="12"/>
  <c r="AB32" i="12"/>
  <c r="AD32" i="12"/>
  <c r="AB45" i="12"/>
  <c r="AD45" i="12"/>
  <c r="AB49" i="12"/>
  <c r="AD49" i="12"/>
  <c r="AB51" i="12"/>
  <c r="AB47" i="12"/>
  <c r="AD47" i="12"/>
  <c r="AE33" i="12"/>
  <c r="AE45" i="12"/>
  <c r="AE49" i="12"/>
  <c r="AE47" i="12"/>
  <c r="AB61" i="12"/>
  <c r="H26" i="6"/>
  <c r="AC16" i="12"/>
  <c r="W17" i="12"/>
  <c r="AC17" i="12"/>
  <c r="AC10" i="12"/>
  <c r="AC11" i="12"/>
  <c r="AC13" i="12"/>
  <c r="AC14" i="12"/>
  <c r="AC8" i="12"/>
  <c r="V34" i="12"/>
  <c r="V35" i="12"/>
  <c r="V37" i="12"/>
  <c r="V40" i="12"/>
  <c r="V41" i="12"/>
  <c r="V43" i="12"/>
  <c r="V45" i="12"/>
  <c r="V46" i="12"/>
  <c r="V47" i="12"/>
  <c r="V48" i="12"/>
  <c r="V33" i="12"/>
  <c r="AC43" i="12"/>
  <c r="AB43" i="12"/>
  <c r="AE43" i="12"/>
  <c r="AC44" i="12"/>
  <c r="AB44" i="12"/>
  <c r="AC46" i="12"/>
  <c r="AB46" i="12"/>
  <c r="AE46" i="12"/>
  <c r="AC50" i="12"/>
  <c r="AB50" i="12"/>
  <c r="AE50" i="12"/>
  <c r="AC52" i="12"/>
  <c r="AB52" i="12"/>
  <c r="AC53" i="12"/>
  <c r="AB53" i="12"/>
  <c r="AE53" i="12"/>
  <c r="AC54" i="12"/>
  <c r="AD54" i="12" s="1"/>
  <c r="AB54" i="12"/>
  <c r="AE54" i="12"/>
  <c r="AC55" i="12"/>
  <c r="AB55" i="12"/>
  <c r="AC56" i="12"/>
  <c r="AB56" i="12"/>
  <c r="AE56" i="12"/>
  <c r="AC57" i="12"/>
  <c r="AB57" i="12"/>
  <c r="AC58" i="12"/>
  <c r="AB58" i="12"/>
  <c r="AC59" i="12"/>
  <c r="AB59" i="12"/>
  <c r="AC60" i="12"/>
  <c r="AB60" i="12"/>
  <c r="AC34" i="12"/>
  <c r="AB34" i="12"/>
  <c r="AE34" i="12"/>
  <c r="AC35" i="12"/>
  <c r="AB35" i="12"/>
  <c r="AE35" i="12"/>
  <c r="AC36" i="12"/>
  <c r="AB36" i="12"/>
  <c r="AC37" i="12"/>
  <c r="AB37" i="12"/>
  <c r="AE37" i="12"/>
  <c r="AC38" i="12"/>
  <c r="AB38" i="12"/>
  <c r="AC39" i="12"/>
  <c r="AB39" i="12"/>
  <c r="AC40" i="12"/>
  <c r="AB40" i="12"/>
  <c r="AC41" i="12"/>
  <c r="AB41" i="12"/>
  <c r="AC42" i="12"/>
  <c r="AB42" i="12"/>
  <c r="AD34" i="12"/>
  <c r="AD35" i="12"/>
  <c r="AD36" i="12"/>
  <c r="AD37" i="12"/>
  <c r="AD38" i="12"/>
  <c r="AD39" i="12"/>
  <c r="AD40" i="12"/>
  <c r="AD41" i="12"/>
  <c r="AD42" i="12"/>
  <c r="AD43" i="12"/>
  <c r="AD44" i="12"/>
  <c r="AD46" i="12"/>
  <c r="AD48" i="12"/>
  <c r="AD50" i="12"/>
  <c r="AD52" i="12"/>
  <c r="AD53" i="12"/>
  <c r="AD55" i="12"/>
  <c r="AD56" i="12"/>
  <c r="AD57" i="12"/>
  <c r="AD58" i="12"/>
  <c r="AD59" i="12"/>
  <c r="AD60" i="12"/>
  <c r="S54" i="12"/>
  <c r="S56" i="12"/>
  <c r="N17" i="11"/>
  <c r="R49" i="12"/>
  <c r="R54" i="12"/>
  <c r="R56" i="12"/>
  <c r="R50" i="12"/>
  <c r="R53" i="12"/>
  <c r="Z7" i="12"/>
  <c r="Y61" i="12"/>
  <c r="Z61" i="12"/>
  <c r="AA61" i="12"/>
  <c r="V61" i="12"/>
  <c r="W61" i="12"/>
  <c r="L61" i="12"/>
  <c r="M61" i="12"/>
  <c r="N61" i="12"/>
  <c r="X61" i="12"/>
  <c r="D127" i="5"/>
  <c r="C122" i="5"/>
  <c r="C42" i="7"/>
  <c r="C38" i="7"/>
  <c r="C80" i="5"/>
  <c r="C75" i="5"/>
  <c r="C123" i="6"/>
  <c r="C110" i="6"/>
  <c r="P17" i="12"/>
  <c r="F60" i="5"/>
  <c r="E60" i="5"/>
  <c r="G60" i="5" s="1"/>
  <c r="C36" i="5"/>
  <c r="E34" i="5"/>
  <c r="F99" i="6"/>
  <c r="F34" i="5"/>
  <c r="C34" i="5"/>
  <c r="D25" i="5"/>
  <c r="E25" i="5"/>
  <c r="F25" i="5"/>
  <c r="C25" i="5"/>
  <c r="F24" i="5"/>
  <c r="C24" i="5"/>
  <c r="E22" i="5"/>
  <c r="G22" i="5" s="1"/>
  <c r="F22" i="5"/>
  <c r="C22" i="5"/>
  <c r="C21" i="5"/>
  <c r="D15" i="5"/>
  <c r="E15" i="5"/>
  <c r="G15" i="5" s="1"/>
  <c r="F15" i="5"/>
  <c r="C15" i="5"/>
  <c r="D14" i="5"/>
  <c r="E14" i="5"/>
  <c r="H14" i="5" s="1"/>
  <c r="C14" i="5"/>
  <c r="E12" i="5"/>
  <c r="E13" i="5" s="1"/>
  <c r="E14" i="10"/>
  <c r="C124" i="6"/>
  <c r="C125" i="6"/>
  <c r="C128" i="6"/>
  <c r="C28" i="5"/>
  <c r="D28" i="5"/>
  <c r="E13" i="10"/>
  <c r="G19" i="7"/>
  <c r="G18" i="7"/>
  <c r="C48" i="7"/>
  <c r="D48" i="7"/>
  <c r="F59" i="7"/>
  <c r="C137" i="6"/>
  <c r="E137" i="6"/>
  <c r="E19" i="10"/>
  <c r="E15" i="10"/>
  <c r="D45" i="5"/>
  <c r="D11" i="5"/>
  <c r="E11" i="10"/>
  <c r="D12" i="5"/>
  <c r="D13" i="5"/>
  <c r="D21" i="5"/>
  <c r="D24" i="5"/>
  <c r="D27" i="5"/>
  <c r="D34" i="5"/>
  <c r="D36" i="5"/>
  <c r="D38" i="5"/>
  <c r="D43" i="5"/>
  <c r="E10" i="10"/>
  <c r="E9" i="10"/>
  <c r="D88" i="5"/>
  <c r="D86" i="5"/>
  <c r="D89" i="5"/>
  <c r="D92" i="5"/>
  <c r="D22" i="5"/>
  <c r="D97" i="5"/>
  <c r="C96" i="5"/>
  <c r="C97" i="5"/>
  <c r="C99" i="5"/>
  <c r="C100" i="5"/>
  <c r="D6" i="9"/>
  <c r="D94" i="5"/>
  <c r="C6" i="9"/>
  <c r="C94" i="5"/>
  <c r="D77" i="5"/>
  <c r="E77" i="5"/>
  <c r="F77" i="5"/>
  <c r="C77" i="5"/>
  <c r="D74" i="5"/>
  <c r="E74" i="5"/>
  <c r="F74" i="5"/>
  <c r="C74" i="5"/>
  <c r="C62" i="5"/>
  <c r="C61" i="5"/>
  <c r="J15" i="11"/>
  <c r="H19" i="11"/>
  <c r="Z8" i="12"/>
  <c r="H42" i="8"/>
  <c r="H22" i="8"/>
  <c r="H24" i="8"/>
  <c r="H27" i="8"/>
  <c r="H20" i="8"/>
  <c r="C86" i="5"/>
  <c r="C88" i="5"/>
  <c r="C89" i="5"/>
  <c r="C92" i="5"/>
  <c r="E143" i="5"/>
  <c r="F143" i="5"/>
  <c r="E144" i="5"/>
  <c r="F144" i="5"/>
  <c r="F142" i="5"/>
  <c r="E142" i="5"/>
  <c r="F53" i="5"/>
  <c r="F140" i="5"/>
  <c r="F137" i="5"/>
  <c r="F138" i="5"/>
  <c r="F139" i="5"/>
  <c r="F136" i="5"/>
  <c r="F141" i="5"/>
  <c r="F81" i="5"/>
  <c r="E81" i="5"/>
  <c r="D81" i="5"/>
  <c r="C81" i="5"/>
  <c r="F11" i="11"/>
  <c r="F19" i="11"/>
  <c r="N22" i="11"/>
  <c r="E86" i="5"/>
  <c r="F86" i="5"/>
  <c r="E11" i="5"/>
  <c r="D55" i="5"/>
  <c r="E7" i="10"/>
  <c r="D83" i="5"/>
  <c r="E83" i="5"/>
  <c r="F83" i="5"/>
  <c r="C83" i="5"/>
  <c r="C70" i="5"/>
  <c r="H69" i="5"/>
  <c r="D60" i="5"/>
  <c r="C60" i="5"/>
  <c r="D122" i="5"/>
  <c r="D51" i="5"/>
  <c r="D52" i="5"/>
  <c r="D53" i="5"/>
  <c r="D54" i="5"/>
  <c r="D56" i="5"/>
  <c r="F137" i="6"/>
  <c r="D137" i="6"/>
  <c r="Z16" i="12"/>
  <c r="Z9" i="12"/>
  <c r="Z10" i="12"/>
  <c r="Z11" i="12"/>
  <c r="Z12" i="12"/>
  <c r="Z13" i="12"/>
  <c r="Z14" i="12"/>
  <c r="Z15" i="12"/>
  <c r="N25" i="11"/>
  <c r="N24" i="11"/>
  <c r="N21" i="11"/>
  <c r="N20" i="11"/>
  <c r="H15" i="11"/>
  <c r="N18" i="11"/>
  <c r="N16" i="11"/>
  <c r="N13" i="11"/>
  <c r="N14" i="11"/>
  <c r="N12" i="11"/>
  <c r="L12" i="11"/>
  <c r="L13" i="11"/>
  <c r="L14" i="11"/>
  <c r="L16" i="11"/>
  <c r="L17" i="11"/>
  <c r="L18" i="11"/>
  <c r="L20" i="11"/>
  <c r="L21" i="11"/>
  <c r="L22" i="11"/>
  <c r="L24" i="11"/>
  <c r="L25" i="11"/>
  <c r="L26" i="11"/>
  <c r="F15" i="11"/>
  <c r="D76" i="8"/>
  <c r="C76" i="8"/>
  <c r="C87" i="5"/>
  <c r="G42" i="7"/>
  <c r="E72" i="5"/>
  <c r="G33" i="7"/>
  <c r="H33" i="7"/>
  <c r="D70" i="5"/>
  <c r="D50" i="5"/>
  <c r="E50" i="5"/>
  <c r="F50" i="5"/>
  <c r="E51" i="5"/>
  <c r="F51" i="5"/>
  <c r="H51" i="5"/>
  <c r="E52" i="5"/>
  <c r="F52" i="5"/>
  <c r="H53" i="5"/>
  <c r="E54" i="5"/>
  <c r="F54" i="5"/>
  <c r="E55" i="5"/>
  <c r="F55" i="5"/>
  <c r="E56" i="5"/>
  <c r="F56" i="5"/>
  <c r="D57" i="5"/>
  <c r="E57" i="5"/>
  <c r="F57" i="5"/>
  <c r="C51" i="5"/>
  <c r="C52" i="5"/>
  <c r="C54" i="5"/>
  <c r="C55" i="5"/>
  <c r="C56" i="5"/>
  <c r="C50" i="5"/>
  <c r="C57" i="5"/>
  <c r="C45" i="5"/>
  <c r="D46" i="5"/>
  <c r="D47" i="5"/>
  <c r="C47" i="5"/>
  <c r="C46" i="5"/>
  <c r="H101" i="6"/>
  <c r="H8" i="6"/>
  <c r="C11" i="5"/>
  <c r="C101" i="5"/>
  <c r="G9" i="9"/>
  <c r="G10" i="9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7" i="8"/>
  <c r="G108" i="8"/>
  <c r="G89" i="8"/>
  <c r="G88" i="8"/>
  <c r="G87" i="8"/>
  <c r="G71" i="8"/>
  <c r="G73" i="8"/>
  <c r="G74" i="8"/>
  <c r="G78" i="8"/>
  <c r="G79" i="8"/>
  <c r="G83" i="8"/>
  <c r="G64" i="8"/>
  <c r="G63" i="8"/>
  <c r="G62" i="8"/>
  <c r="G61" i="8"/>
  <c r="G38" i="8"/>
  <c r="H38" i="8"/>
  <c r="G42" i="8"/>
  <c r="G43" i="8"/>
  <c r="H43" i="8"/>
  <c r="G45" i="8"/>
  <c r="H45" i="8"/>
  <c r="G46" i="8"/>
  <c r="H46" i="8"/>
  <c r="G47" i="8"/>
  <c r="H47" i="8"/>
  <c r="G49" i="8"/>
  <c r="H49" i="8"/>
  <c r="G51" i="8"/>
  <c r="G56" i="8"/>
  <c r="H56" i="8"/>
  <c r="G57" i="8"/>
  <c r="H33" i="8"/>
  <c r="G33" i="8"/>
  <c r="G13" i="8"/>
  <c r="G20" i="8"/>
  <c r="G22" i="8"/>
  <c r="G24" i="8"/>
  <c r="G27" i="8"/>
  <c r="G28" i="8"/>
  <c r="H28" i="8"/>
  <c r="H8" i="8"/>
  <c r="G8" i="8"/>
  <c r="H32" i="7"/>
  <c r="G34" i="7"/>
  <c r="H34" i="7"/>
  <c r="G39" i="7"/>
  <c r="H39" i="7"/>
  <c r="G40" i="7"/>
  <c r="H40" i="7"/>
  <c r="G43" i="7"/>
  <c r="G51" i="7"/>
  <c r="H51" i="7"/>
  <c r="H25" i="7"/>
  <c r="G17" i="7"/>
  <c r="H17" i="7"/>
  <c r="G20" i="7"/>
  <c r="H20" i="7"/>
  <c r="H7" i="7"/>
  <c r="G7" i="7"/>
  <c r="G134" i="6"/>
  <c r="H134" i="6"/>
  <c r="G135" i="6"/>
  <c r="H135" i="6"/>
  <c r="G136" i="6"/>
  <c r="H136" i="6"/>
  <c r="G137" i="6"/>
  <c r="H137" i="6"/>
  <c r="H133" i="6"/>
  <c r="G133" i="6"/>
  <c r="H132" i="6"/>
  <c r="G132" i="6"/>
  <c r="H131" i="6"/>
  <c r="G131" i="6"/>
  <c r="H130" i="6"/>
  <c r="G130" i="6"/>
  <c r="G13" i="6"/>
  <c r="G14" i="6"/>
  <c r="G15" i="6"/>
  <c r="H17" i="6"/>
  <c r="H20" i="6"/>
  <c r="H21" i="6"/>
  <c r="H22" i="6"/>
  <c r="G26" i="6"/>
  <c r="G31" i="6"/>
  <c r="H31" i="6"/>
  <c r="G32" i="6"/>
  <c r="H32" i="6"/>
  <c r="G33" i="6"/>
  <c r="H33" i="6"/>
  <c r="G34" i="6"/>
  <c r="H34" i="6"/>
  <c r="G35" i="6"/>
  <c r="H35" i="6"/>
  <c r="G39" i="6"/>
  <c r="H39" i="6"/>
  <c r="G40" i="6"/>
  <c r="G41" i="6"/>
  <c r="H41" i="6"/>
  <c r="G42" i="6"/>
  <c r="G43" i="6"/>
  <c r="G44" i="6"/>
  <c r="G45" i="6"/>
  <c r="H45" i="6"/>
  <c r="G48" i="6"/>
  <c r="H48" i="6"/>
  <c r="G49" i="6"/>
  <c r="H49" i="6"/>
  <c r="G50" i="6"/>
  <c r="G63" i="6"/>
  <c r="G66" i="6"/>
  <c r="G67" i="6"/>
  <c r="H67" i="6"/>
  <c r="G68" i="6"/>
  <c r="H68" i="6"/>
  <c r="G69" i="6"/>
  <c r="H69" i="6"/>
  <c r="G77" i="6"/>
  <c r="G79" i="6"/>
  <c r="G80" i="6"/>
  <c r="G81" i="6"/>
  <c r="G82" i="6"/>
  <c r="H82" i="6"/>
  <c r="G83" i="6"/>
  <c r="H83" i="6"/>
  <c r="G85" i="6"/>
  <c r="G87" i="6"/>
  <c r="H87" i="6"/>
  <c r="G101" i="6"/>
  <c r="G102" i="6"/>
  <c r="H102" i="6"/>
  <c r="G103" i="6"/>
  <c r="H103" i="6"/>
  <c r="G108" i="6"/>
  <c r="G111" i="6"/>
  <c r="G112" i="6"/>
  <c r="G113" i="6"/>
  <c r="G114" i="6"/>
  <c r="G120" i="6"/>
  <c r="G123" i="6"/>
  <c r="H123" i="6"/>
  <c r="G125" i="6"/>
  <c r="G126" i="6"/>
  <c r="G127" i="6"/>
  <c r="G12" i="6"/>
  <c r="G11" i="6"/>
  <c r="G10" i="6"/>
  <c r="G9" i="6"/>
  <c r="H7" i="6"/>
  <c r="H74" i="5"/>
  <c r="H81" i="5"/>
  <c r="H83" i="5"/>
  <c r="H54" i="5"/>
  <c r="H55" i="5"/>
  <c r="H56" i="5"/>
  <c r="H57" i="5"/>
  <c r="H52" i="5"/>
  <c r="H50" i="5"/>
  <c r="H34" i="5"/>
  <c r="H12" i="5"/>
  <c r="G97" i="5"/>
  <c r="G98" i="5"/>
  <c r="G95" i="5"/>
  <c r="G94" i="5"/>
  <c r="G86" i="5"/>
  <c r="G77" i="5"/>
  <c r="G78" i="5"/>
  <c r="G79" i="5"/>
  <c r="G81" i="5"/>
  <c r="G82" i="5"/>
  <c r="G83" i="5"/>
  <c r="G76" i="5"/>
  <c r="G75" i="5"/>
  <c r="G74" i="5"/>
  <c r="G73" i="5"/>
  <c r="G54" i="5"/>
  <c r="G55" i="5"/>
  <c r="G56" i="5"/>
  <c r="G57" i="5"/>
  <c r="G52" i="5"/>
  <c r="G50" i="5"/>
  <c r="G34" i="5"/>
  <c r="G12" i="5"/>
  <c r="G6" i="9"/>
  <c r="E87" i="5"/>
  <c r="D87" i="5"/>
  <c r="L11" i="11"/>
  <c r="G76" i="8"/>
  <c r="H65" i="6"/>
  <c r="G65" i="6"/>
  <c r="C12" i="5"/>
  <c r="C13" i="5"/>
  <c r="C27" i="5"/>
  <c r="C38" i="5"/>
  <c r="C43" i="5"/>
  <c r="D72" i="5"/>
  <c r="D59" i="7"/>
  <c r="D84" i="5"/>
  <c r="G8" i="6"/>
  <c r="H38" i="7"/>
  <c r="G11" i="5"/>
  <c r="G53" i="5"/>
  <c r="H11" i="5"/>
  <c r="G78" i="6"/>
  <c r="H47" i="6"/>
  <c r="C29" i="5"/>
  <c r="G51" i="5"/>
  <c r="G69" i="5"/>
  <c r="G47" i="6"/>
  <c r="L15" i="11"/>
  <c r="Z17" i="12"/>
  <c r="H80" i="5"/>
  <c r="G80" i="5"/>
  <c r="C72" i="5"/>
  <c r="C59" i="7"/>
  <c r="C84" i="5"/>
  <c r="D29" i="5"/>
  <c r="E8" i="10"/>
  <c r="F72" i="5"/>
  <c r="H23" i="7"/>
  <c r="G38" i="7"/>
  <c r="E84" i="5"/>
  <c r="G99" i="6"/>
  <c r="H99" i="6"/>
  <c r="H48" i="7"/>
  <c r="G48" i="7"/>
  <c r="H72" i="5"/>
  <c r="G72" i="5"/>
  <c r="C109" i="8"/>
  <c r="F84" i="5"/>
  <c r="H59" i="7"/>
  <c r="G59" i="7"/>
  <c r="H84" i="5"/>
  <c r="G84" i="5"/>
  <c r="G9" i="8"/>
  <c r="G10" i="8"/>
  <c r="G15" i="8"/>
  <c r="G16" i="8"/>
  <c r="G17" i="8"/>
  <c r="G18" i="8"/>
  <c r="G19" i="8"/>
  <c r="G21" i="8"/>
  <c r="G23" i="8"/>
  <c r="G29" i="8"/>
  <c r="G32" i="8"/>
  <c r="G31" i="8"/>
  <c r="G30" i="8"/>
  <c r="G36" i="8"/>
  <c r="G37" i="8"/>
  <c r="G35" i="8"/>
  <c r="G34" i="8"/>
  <c r="G39" i="8"/>
  <c r="G40" i="8"/>
  <c r="G41" i="8"/>
  <c r="G44" i="8"/>
  <c r="G48" i="8"/>
  <c r="G50" i="8"/>
  <c r="G52" i="8"/>
  <c r="G53" i="8"/>
  <c r="G55" i="8"/>
  <c r="F51" i="6"/>
  <c r="G51" i="6"/>
  <c r="G62" i="6"/>
  <c r="G7" i="8"/>
  <c r="G11" i="8"/>
  <c r="H11" i="8"/>
  <c r="G12" i="8"/>
  <c r="H12" i="8"/>
  <c r="F87" i="5"/>
  <c r="G87" i="5"/>
  <c r="H87" i="5"/>
  <c r="F88" i="5"/>
  <c r="F92" i="5"/>
  <c r="F28" i="5"/>
  <c r="G8" i="10"/>
  <c r="F29" i="5"/>
  <c r="F23" i="6"/>
  <c r="G23" i="6" s="1"/>
  <c r="F60" i="6"/>
  <c r="G60" i="6"/>
  <c r="H60" i="6"/>
  <c r="G64" i="6"/>
  <c r="H64" i="6"/>
  <c r="G70" i="6"/>
  <c r="H70" i="6"/>
  <c r="F88" i="6"/>
  <c r="G88" i="6"/>
  <c r="H88" i="6"/>
  <c r="F98" i="6"/>
  <c r="G98" i="6"/>
  <c r="H98" i="6"/>
  <c r="F104" i="6"/>
  <c r="G104" i="6"/>
  <c r="H104" i="6"/>
  <c r="F118" i="6"/>
  <c r="F21" i="5"/>
  <c r="F27" i="5"/>
  <c r="E36" i="5"/>
  <c r="E45" i="5"/>
  <c r="F46" i="5"/>
  <c r="F105" i="6"/>
  <c r="F36" i="5"/>
  <c r="F38" i="5"/>
  <c r="F43" i="5"/>
  <c r="G109" i="6"/>
  <c r="G107" i="6"/>
  <c r="G105" i="6"/>
  <c r="H109" i="6"/>
  <c r="F119" i="6"/>
  <c r="F117" i="6"/>
  <c r="F115" i="6"/>
  <c r="F110" i="6"/>
  <c r="G117" i="6"/>
  <c r="H117" i="6"/>
  <c r="F21" i="7"/>
  <c r="G36" i="5"/>
  <c r="H36" i="5"/>
  <c r="F45" i="5"/>
  <c r="G45" i="5"/>
  <c r="F47" i="5"/>
  <c r="F70" i="5"/>
  <c r="G26" i="8"/>
  <c r="H26" i="8"/>
  <c r="G54" i="8"/>
  <c r="H54" i="8"/>
  <c r="G77" i="8"/>
  <c r="H77" i="8"/>
  <c r="H80" i="8"/>
  <c r="E44" i="7"/>
  <c r="G44" i="7"/>
  <c r="H44" i="7"/>
  <c r="E45" i="7"/>
  <c r="G45" i="7"/>
  <c r="H45" i="7"/>
  <c r="E46" i="7"/>
  <c r="G46" i="7"/>
  <c r="H46" i="7"/>
  <c r="E47" i="7"/>
  <c r="G47" i="7"/>
  <c r="H47" i="7"/>
  <c r="E14" i="8"/>
  <c r="G14" i="8"/>
  <c r="H14" i="8"/>
  <c r="E25" i="8"/>
  <c r="G25" i="8"/>
  <c r="H25" i="8"/>
  <c r="H60" i="5" l="1"/>
  <c r="G71" i="6"/>
  <c r="E24" i="5"/>
  <c r="H71" i="6"/>
  <c r="H89" i="6" s="1"/>
  <c r="E119" i="6"/>
  <c r="E47" i="5" s="1"/>
  <c r="G47" i="5" s="1"/>
  <c r="E21" i="5"/>
  <c r="G61" i="6"/>
  <c r="G118" i="6" s="1"/>
  <c r="E118" i="6"/>
  <c r="G14" i="5"/>
  <c r="H15" i="5"/>
  <c r="H25" i="6"/>
  <c r="G25" i="6"/>
  <c r="G119" i="6" s="1"/>
  <c r="E89" i="6"/>
  <c r="H13" i="5"/>
  <c r="G13" i="5"/>
  <c r="G24" i="6"/>
  <c r="G89" i="6" s="1"/>
  <c r="H23" i="6"/>
  <c r="E85" i="8"/>
  <c r="H69" i="8"/>
  <c r="E59" i="8"/>
  <c r="AC51" i="12"/>
  <c r="S51" i="12"/>
  <c r="S61" i="12" s="1"/>
  <c r="R51" i="12"/>
  <c r="R61" i="12" s="1"/>
  <c r="Q61" i="12"/>
  <c r="F103" i="5" s="1"/>
  <c r="H47" i="5" l="1"/>
  <c r="H24" i="5"/>
  <c r="G24" i="5"/>
  <c r="E27" i="5"/>
  <c r="G27" i="5" s="1"/>
  <c r="E46" i="5"/>
  <c r="H118" i="6"/>
  <c r="G21" i="5"/>
  <c r="H21" i="5"/>
  <c r="E122" i="6"/>
  <c r="E110" i="6"/>
  <c r="E89" i="5"/>
  <c r="H85" i="8"/>
  <c r="G85" i="8"/>
  <c r="E88" i="5"/>
  <c r="G59" i="8"/>
  <c r="E106" i="8"/>
  <c r="H59" i="8"/>
  <c r="F101" i="5"/>
  <c r="H103" i="5"/>
  <c r="H101" i="5" s="1"/>
  <c r="G103" i="5"/>
  <c r="G101" i="5" s="1"/>
  <c r="AC61" i="12"/>
  <c r="AE51" i="12"/>
  <c r="AE61" i="12" s="1"/>
  <c r="AD51" i="12"/>
  <c r="AD61" i="12" s="1"/>
  <c r="E38" i="5" l="1"/>
  <c r="H27" i="5"/>
  <c r="H46" i="5"/>
  <c r="G46" i="5"/>
  <c r="E115" i="6"/>
  <c r="H110" i="6"/>
  <c r="G110" i="6"/>
  <c r="H122" i="6"/>
  <c r="G122" i="6"/>
  <c r="E128" i="6"/>
  <c r="E43" i="5"/>
  <c r="G38" i="5"/>
  <c r="H38" i="5"/>
  <c r="H89" i="5"/>
  <c r="G89" i="5"/>
  <c r="E109" i="8"/>
  <c r="H106" i="8"/>
  <c r="G106" i="8"/>
  <c r="H88" i="5"/>
  <c r="G88" i="5"/>
  <c r="E92" i="5"/>
  <c r="H128" i="6" l="1"/>
  <c r="E28" i="5"/>
  <c r="G128" i="6"/>
  <c r="E116" i="6"/>
  <c r="G116" i="6" s="1"/>
  <c r="H115" i="6"/>
  <c r="E21" i="7"/>
  <c r="G115" i="6"/>
  <c r="G21" i="7" s="1"/>
  <c r="G43" i="5"/>
  <c r="H43" i="5"/>
  <c r="E118" i="5"/>
  <c r="G92" i="5"/>
  <c r="H92" i="5"/>
  <c r="G109" i="8"/>
  <c r="H109" i="8"/>
  <c r="E29" i="5" l="1"/>
  <c r="G29" i="5" s="1"/>
  <c r="G28" i="5"/>
  <c r="E70" i="5"/>
  <c r="H21" i="7"/>
  <c r="H70" i="5" l="1"/>
  <c r="G70" i="5"/>
  <c r="G58" i="7"/>
  <c r="H58" i="7"/>
  <c r="E58" i="7"/>
  <c r="F58" i="7"/>
</calcChain>
</file>

<file path=xl/comments1.xml><?xml version="1.0" encoding="utf-8"?>
<comments xmlns="http://schemas.openxmlformats.org/spreadsheetml/2006/main">
  <authors>
    <author>Волощенко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: з НДС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:з НДС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<sst xmlns="http://schemas.openxmlformats.org/spreadsheetml/2006/main" count="966" uniqueCount="607">
  <si>
    <t>Додаток 3</t>
  </si>
  <si>
    <t>до Порядку складання, затвердження</t>
  </si>
  <si>
    <t>та контролю виконання фінансового плану</t>
  </si>
  <si>
    <t>суб'єкта господарювання державного сектору економіки</t>
  </si>
  <si>
    <t>(пункт 11)</t>
  </si>
  <si>
    <t>Рік</t>
  </si>
  <si>
    <t>Коди</t>
  </si>
  <si>
    <t>Підприємство</t>
  </si>
  <si>
    <t>ДП водних шляхів "Укрводшлях"</t>
  </si>
  <si>
    <t>за ЄДРПОУ</t>
  </si>
  <si>
    <t>Організаційно-правова форма</t>
  </si>
  <si>
    <t>Державне підприємство</t>
  </si>
  <si>
    <t>за КОПФГ</t>
  </si>
  <si>
    <t>03150102</t>
  </si>
  <si>
    <t>Територія</t>
  </si>
  <si>
    <t>Київська</t>
  </si>
  <si>
    <t>за КОАТУУ</t>
  </si>
  <si>
    <t>140</t>
  </si>
  <si>
    <t>Орган державного управління</t>
  </si>
  <si>
    <t>МІНІСТЕРСТВО ІНФРАСТРУКТУРИ УКРАЇНИ</t>
  </si>
  <si>
    <t>за СПОДУ</t>
  </si>
  <si>
    <t>8038500000</t>
  </si>
  <si>
    <t>Галузь</t>
  </si>
  <si>
    <t>обслуговування транспорту</t>
  </si>
  <si>
    <t>за ЗКГНГ</t>
  </si>
  <si>
    <t>51600</t>
  </si>
  <si>
    <t>Вид економічної діяльності</t>
  </si>
  <si>
    <t>допоміжне обслуговування транспорту</t>
  </si>
  <si>
    <t>за  КВЕД</t>
  </si>
  <si>
    <t>52.22</t>
  </si>
  <si>
    <t>Одиниця виміру, тис. гривень</t>
  </si>
  <si>
    <t>Стандарти звітності П(с)БОУ</t>
  </si>
  <si>
    <t>Форма власності</t>
  </si>
  <si>
    <t>ДЕРЖАВНА</t>
  </si>
  <si>
    <t>Стандарти звітності МСФЗ</t>
  </si>
  <si>
    <t>Середньооблікова кількість штатних працівників</t>
  </si>
  <si>
    <t>Місцезнаходження</t>
  </si>
  <si>
    <t>вул. П.Сагайдачного, 12, м. Київ, 04070, Україна</t>
  </si>
  <si>
    <t>Телефон</t>
  </si>
  <si>
    <t>(044) 337-45-13</t>
  </si>
  <si>
    <t>Прізвище та ініціали керівника</t>
  </si>
  <si>
    <t>ЗВІТ</t>
  </si>
  <si>
    <t>ПРО ВИКОНАННЯ ФІНАНСОВОГО ПЛАНУ ПІДПРИЄМСТВА</t>
  </si>
  <si>
    <t>Укрводшлях</t>
  </si>
  <si>
    <t>Основні фінансові показники</t>
  </si>
  <si>
    <t>Найменування показника</t>
  </si>
  <si>
    <t>Код рядка</t>
  </si>
  <si>
    <t>Факт наростаючим підсумком з початку року</t>
  </si>
  <si>
    <t>минулий рік</t>
  </si>
  <si>
    <t>поточний рік</t>
  </si>
  <si>
    <t>план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</si>
  <si>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</si>
  <si>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</si>
  <si>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</si>
  <si>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</si>
  <si>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</si>
  <si>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</si>
  <si>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</si>
  <si>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</si>
  <si>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</si>
  <si>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</si>
  <si>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0,0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</si>
  <si>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</si>
  <si>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</si>
  <si>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</si>
  <si>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</si>
  <si>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</si>
  <si>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</si>
  <si>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</si>
  <si>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</si>
  <si>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</si>
  <si>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</si>
  <si>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</si>
  <si>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</si>
  <si>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</si>
  <si>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</si>
  <si>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</si>
  <si>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</si>
  <si>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</si>
  <si>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</si>
  <si>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</si>
  <si>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</si>
  <si>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</si>
  <si>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</si>
  <si>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</si>
  <si>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Чистий фінансовий результат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</si>
  <si>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</si>
  <si>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</si>
  <si>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</si>
  <si>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</si>
  <si>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</si>
  <si>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</si>
  <si>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</si>
  <si>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</si>
  <si>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</si>
  <si>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</si>
  <si>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</si>
  <si>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</si>
  <si>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</si>
  <si>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</si>
  <si>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</si>
  <si>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</si>
  <si>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</si>
  <si>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</si>
  <si>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</si>
  <si>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</si>
  <si>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</si>
  <si>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</si>
  <si>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</si>
  <si>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</si>
  <si>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</si>
  <si>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</si>
  <si>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</si>
  <si>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</si>
  <si>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</si>
  <si>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</si>
  <si>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</si>
  <si>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</si>
  <si>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</si>
  <si>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</si>
  <si>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</si>
  <si>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</si>
  <si>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</si>
  <si>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</si>
  <si>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</si>
  <si>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єдиний внесок на загальнообов'язкове державне соціальне страхування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</si>
  <si>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</si>
  <si>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</si>
  <si>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</si>
  <si>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</si>
  <si>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</si>
  <si>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</si>
  <si>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</si>
  <si>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Вплив зміни валютних курсів на залишок коштів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</si>
  <si>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</si>
  <si>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</si>
  <si>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</si>
  <si>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</si>
  <si>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</si>
  <si>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</si>
  <si>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</si>
  <si>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</si>
  <si>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</si>
  <si>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</si>
  <si>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</si>
  <si>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</si>
  <si>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</si>
  <si>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</si>
  <si>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</si>
  <si>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</si>
  <si>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</si>
  <si>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</si>
  <si>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</si>
  <si>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</si>
  <si>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х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</si>
  <si>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</si>
  <si>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</si>
  <si>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</si>
  <si>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</si>
  <si>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</si>
  <si>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</si>
  <si>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</si>
  <si>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</si>
  <si>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</si>
  <si>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</si>
  <si>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</si>
  <si>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</si>
  <si>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</si>
  <si>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</si>
  <si>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</si>
  <si>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</si>
  <si>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</si>
  <si>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</si>
  <si>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</si>
  <si>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</si>
  <si>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</si>
  <si>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</si>
  <si>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</si>
  <si>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</si>
  <si>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</si>
  <si>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</si>
  <si>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</si>
  <si>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</si>
  <si>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</si>
  <si>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</si>
  <si>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</si>
  <si>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В.о. начальника</t>
  </si>
  <si>
    <t>(посада)</t>
  </si>
  <si>
    <t>(підпис)</t>
  </si>
  <si>
    <t>(ініціали, прізвище)</t>
  </si>
  <si>
    <t>I. Формування фінансових результатів</t>
  </si>
  <si>
    <t>Пояснення та обґрунтування до запланованого рівня доходів/витрат</t>
  </si>
  <si>
    <t>Доходи і витрати (деталізація)</t>
  </si>
  <si>
    <t>Чистий дохід від реалізації продукції (товарів, робіт, послуг) (розшифрувати)</t>
  </si>
  <si>
    <t>Витрати на сировину та основні матеріали</t>
  </si>
  <si>
    <t>Витрати на паливо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</si>
  <si>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</si>
  <si>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</si>
  <si>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</si>
  <si>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</si>
  <si>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комунальні послуги</t>
  </si>
  <si>
    <t>1018/1</t>
  </si>
  <si>
    <t>компенсування харчування</t>
  </si>
  <si>
    <t>1018/2</t>
  </si>
  <si>
    <t>пошукові роботи</t>
  </si>
  <si>
    <t>1018/3</t>
  </si>
  <si>
    <t>послуги зв'язку, Інтернет, періодичні видання, поштові послуги тощо</t>
  </si>
  <si>
    <t>1018/4</t>
  </si>
  <si>
    <t>відрядження</t>
  </si>
  <si>
    <t>1018/5</t>
  </si>
  <si>
    <t>інші</t>
  </si>
  <si>
    <t>1018/6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</si>
  <si>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</si>
  <si>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</si>
  <si>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</si>
  <si>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</si>
  <si>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</si>
  <si>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</si>
  <si>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</si>
  <si>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</si>
  <si>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</si>
  <si>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</si>
  <si>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</si>
  <si>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</si>
  <si>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</si>
  <si>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</si>
  <si>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</si>
  <si>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</si>
  <si>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</si>
  <si>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</si>
  <si>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</si>
  <si>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обов'язкові платежі та збори</t>
  </si>
  <si>
    <t>1051/1</t>
  </si>
  <si>
    <t>послуги банку</t>
  </si>
  <si>
    <t>1051/2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</si>
  <si>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</si>
  <si>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</si>
  <si>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</si>
  <si>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</si>
  <si>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</si>
  <si>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</si>
  <si>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</si>
  <si>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</si>
  <si>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</si>
  <si>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від реалізації оборотних активів</t>
  </si>
  <si>
    <t>1073/1</t>
  </si>
  <si>
    <t>від операційної оренди активів</t>
  </si>
  <si>
    <t>1073/2</t>
  </si>
  <si>
    <t>суми одержаних грантів та субсидій, субсидій</t>
  </si>
  <si>
    <t>1073/3</t>
  </si>
  <si>
    <t>інші доходи</t>
  </si>
  <si>
    <t>1073/4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</si>
  <si>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</si>
  <si>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</si>
  <si>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</si>
  <si>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</si>
  <si>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</si>
  <si>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</si>
  <si>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собівартість реалізованих виробничих запасів</t>
  </si>
  <si>
    <t>1086/1</t>
  </si>
  <si>
    <t>визначені економічні санкції</t>
  </si>
  <si>
    <t>1086/2</t>
  </si>
  <si>
    <t>лікарняні (перші 5 днів)</t>
  </si>
  <si>
    <t>1086/3</t>
  </si>
  <si>
    <t>перерахування профкому</t>
  </si>
  <si>
    <t>1086/4</t>
  </si>
  <si>
    <t>витрати згідно з Колдоговором</t>
  </si>
  <si>
    <t>1086/5</t>
  </si>
  <si>
    <t>списання безнадійної дебіторської заборгованості</t>
  </si>
  <si>
    <t>1086/6</t>
  </si>
  <si>
    <t>витрати при відчуженні (реалізації) основних засобів (залишкова вартість основних засобів та передпродажні витрати)</t>
  </si>
  <si>
    <t>1086/7</t>
  </si>
  <si>
    <t>відшкодування витрат на доставку пільгової та наукової пенсій</t>
  </si>
  <si>
    <t>1086/8</t>
  </si>
  <si>
    <t>інші витрати</t>
  </si>
  <si>
    <t>1086/9</t>
  </si>
  <si>
    <t>Дохід від участі в капіталі (розшифрувати)</t>
  </si>
  <si>
    <t>доходи від фінансових інвестицій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</si>
  <si>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</si>
  <si>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</si>
  <si>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</si>
  <si>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</si>
  <si>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від безоплатно одержаних активів</t>
  </si>
  <si>
    <t>1152/1</t>
  </si>
  <si>
    <t>інші доходи від звичайної діяльності</t>
  </si>
  <si>
    <t>1152/2</t>
  </si>
  <si>
    <t>Чистий фінансовий результат, у тому числі:</t>
  </si>
  <si>
    <t>прибуток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</si>
  <si>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</si>
  <si>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</si>
  <si>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</si>
  <si>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</si>
  <si>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</si>
  <si>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</si>
  <si>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</si>
  <si>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</si>
  <si>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</si>
  <si>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</si>
  <si>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</si>
  <si>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виправлення помилок минулих періодів</t>
  </si>
  <si>
    <t>2060/1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</si>
  <si>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</si>
  <si>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</si>
  <si>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</si>
  <si>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</si>
  <si>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</si>
  <si>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військовий збір</t>
  </si>
  <si>
    <t>2124/1</t>
  </si>
  <si>
    <t>збір за користування радіочастотним ресурсом України</t>
  </si>
  <si>
    <t>рентна плата за спеціальне використання води</t>
  </si>
  <si>
    <t>екологічний податок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</si>
  <si>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</si>
  <si>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</si>
  <si>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</si>
  <si>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</si>
  <si>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</si>
  <si>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</si>
  <si>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штрафи</t>
  </si>
  <si>
    <t>2142/1</t>
  </si>
  <si>
    <t>ІІІ. Рух грошових коштів (за прямим методом)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</si>
  <si>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</si>
  <si>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</si>
  <si>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</si>
  <si>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</si>
  <si>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</si>
  <si>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</si>
  <si>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3030/1</t>
  </si>
  <si>
    <t>інше</t>
  </si>
  <si>
    <t>3030/2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</si>
  <si>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</si>
  <si>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</si>
  <si>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</si>
  <si>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>позики</t>
  </si>
  <si>
    <t>облігації</t>
  </si>
  <si>
    <t>Інші надходження (розшифрувати)</t>
  </si>
  <si>
    <t>надходження забезпечення для участі в конкурсних торгах</t>
  </si>
  <si>
    <t>3060/1</t>
  </si>
  <si>
    <t>3060/2</t>
  </si>
  <si>
    <t>3060/3</t>
  </si>
  <si>
    <t>3060/4</t>
  </si>
  <si>
    <t>Видатки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</si>
  <si>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</si>
  <si>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</si>
  <si>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</si>
  <si>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</si>
  <si>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</si>
  <si>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</si>
  <si>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</si>
  <si>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</si>
  <si>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</si>
  <si>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</si>
  <si>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</si>
  <si>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 (розшифрувати)</t>
  </si>
  <si>
    <t>3150/1</t>
  </si>
  <si>
    <t>3150/2</t>
  </si>
  <si>
    <t>3150/3</t>
  </si>
  <si>
    <t>3150/4</t>
  </si>
  <si>
    <t>3150/5</t>
  </si>
  <si>
    <t>штрафи та інші санкції</t>
  </si>
  <si>
    <t>3150/6</t>
  </si>
  <si>
    <t>3150/7</t>
  </si>
  <si>
    <t>адміністративний збір</t>
  </si>
  <si>
    <t>3150/8</t>
  </si>
  <si>
    <t>судовий збір</t>
  </si>
  <si>
    <t>3150/9</t>
  </si>
  <si>
    <t>Повернення коштів до бюджету</t>
  </si>
  <si>
    <t>Інші витрати (розшифрувати)</t>
  </si>
  <si>
    <t>розрахунки з підзвітними особами</t>
  </si>
  <si>
    <t>перерахування профспілкам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</si>
  <si>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</si>
  <si>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</si>
  <si>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</si>
  <si>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</si>
  <si>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</si>
  <si>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отримання фінансової допомоги</t>
  </si>
  <si>
    <t>Видатки грошових коштів від інвестиційної діяльності</t>
  </si>
  <si>
    <t>Придбання (створення) основних засобів (розшифрувати)</t>
  </si>
  <si>
    <t>придбання основних засобів</t>
  </si>
  <si>
    <t>Капітальне будівництво (розшифрувати)</t>
  </si>
  <si>
    <t>фінансуваня капітального будівництва (оплата грошовими коштами)</t>
  </si>
  <si>
    <t>Придбання (створення) нематеріальних активів (розшифрувати)</t>
  </si>
  <si>
    <t>придбання нематеріальних активів</t>
  </si>
  <si>
    <t>3270/1</t>
  </si>
  <si>
    <t>Придбання акцій та облігацій</t>
  </si>
  <si>
    <t>3280/1</t>
  </si>
  <si>
    <t>3280/2</t>
  </si>
  <si>
    <t>III. 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</si>
  <si>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</si>
  <si>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</si>
  <si>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</si>
  <si>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</si>
  <si>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</si>
  <si>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</si>
  <si>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</si>
  <si>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поворотна фінансова допомога</t>
  </si>
  <si>
    <t>3380/1</t>
  </si>
  <si>
    <t>Чистий рух коштів від фінансової діяльності </t>
  </si>
  <si>
    <t>Чистий грошовий потік</t>
  </si>
  <si>
    <t>IV. Капітальні інвестиції</t>
  </si>
  <si>
    <t>Капітальні інвестиції, усього,
у тому числі: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</si>
  <si>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</si>
  <si>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</si>
  <si>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</si>
  <si>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</si>
  <si>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</si>
  <si>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</si>
  <si>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</si>
  <si>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</si>
  <si>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</si>
  <si>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</si>
  <si>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</si>
  <si>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</si>
  <si>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</si>
  <si>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</si>
  <si>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</si>
  <si>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</si>
  <si>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</si>
  <si>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</si>
  <si>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</si>
  <si>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</si>
  <si>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</si>
  <si>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</si>
  <si>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</si>
  <si>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</si>
  <si>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</si>
  <si>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</si>
  <si>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</si>
  <si>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</si>
  <si>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фонд заробітної плати</t>
  </si>
  <si>
    <t>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</si>
  <si>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</si>
  <si>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</si>
  <si>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</si>
  <si>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</si>
  <si>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</si>
  <si>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Середня кількість працівників (штатних працівників, зовнішніх сумісників та працівників, що працюють за цивільно-правовими договорами),
у тому числі: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</si>
  <si>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</si>
  <si>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</si>
  <si>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</si>
  <si>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</t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</si>
  <si>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</si>
  <si>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</si>
  <si>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</si>
  <si>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</si>
  <si>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ДП"Укрводшлях"</t>
  </si>
  <si>
    <t>52.22. Допоміжне обслуговування водного транспорту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</si>
  <si>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</si>
  <si>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</si>
  <si>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</si>
  <si>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</si>
  <si>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</si>
  <si>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</si>
  <si>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</si>
  <si>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</si>
  <si>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наданих послуг, одиниця виміру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</si>
  <si>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</si>
  <si>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</t>
  </si>
  <si>
    <t>кількість продукції/ наданих послуг</t>
  </si>
  <si>
    <t>4. Діючі фінансові зобов'язання підприємства</t>
  </si>
  <si>
    <t>Найменування 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</si>
  <si>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</si>
  <si>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</si>
  <si>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</si>
  <si>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</si>
  <si>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</si>
  <si>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</si>
  <si>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</si>
  <si>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</si>
  <si>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</si>
  <si>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</si>
  <si>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</si>
  <si>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</si>
  <si>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Довгострокові зобов'язання, усього</t>
  </si>
  <si>
    <t>у тому числі:</t>
  </si>
  <si>
    <t>Короткострокові зобов'язання, усього</t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</si>
  <si>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</si>
  <si>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</si>
  <si>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</si>
  <si>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</si>
  <si>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</si>
  <si>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</si>
  <si>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</si>
  <si>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</si>
  <si>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</si>
  <si>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</si>
  <si>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</si>
  <si>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</si>
  <si>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Skoda Super B</t>
  </si>
  <si>
    <t>для службових роз"їздів  (Київський шлюз)</t>
  </si>
  <si>
    <t>Toyota Camry</t>
  </si>
  <si>
    <t>для службових роз"їздів</t>
  </si>
  <si>
    <t>ВАЗ 2107</t>
  </si>
  <si>
    <t>ГАЗ  3110</t>
  </si>
  <si>
    <t>для службових роз"їздів(ЗРГС)</t>
  </si>
  <si>
    <t>ГАЗ 2410</t>
  </si>
  <si>
    <t>для службових роз"їздів(Канівський шлюз)</t>
  </si>
  <si>
    <t>ГАЗ 3110</t>
  </si>
  <si>
    <t>для службових роз"їздів(Кременчуцький шлюз)</t>
  </si>
  <si>
    <t>Renault Scenic</t>
  </si>
  <si>
    <t>для службових роз"їздів(Каховський шлюз)</t>
  </si>
  <si>
    <t>Nissan Maxima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</si>
  <si>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</si>
  <si>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</si>
  <si>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</si>
  <si>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</si>
  <si>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</si>
  <si>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</si>
  <si>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</si>
  <si>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</si>
  <si>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</si>
  <si>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</si>
  <si>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I</t>
  </si>
  <si>
    <t>Капітальне будівництво</t>
  </si>
  <si>
    <t>-</t>
  </si>
  <si>
    <t>II</t>
  </si>
  <si>
    <t>Придбання (виготовлення) основних засобів</t>
  </si>
  <si>
    <t>побутова техніка</t>
  </si>
  <si>
    <t>III</t>
  </si>
  <si>
    <t>Придбання (виготовлення) інших необоротних матеріальних активів</t>
  </si>
  <si>
    <t>придбання матеріалів вартість яких менше 2,5 тис.грн. з терміном використання більше року</t>
  </si>
  <si>
    <t>IV</t>
  </si>
  <si>
    <t>Придбання (створення) нематеріальних активів</t>
  </si>
  <si>
    <t>придбання ліцензійного програмного забезпечення</t>
  </si>
  <si>
    <t>V</t>
  </si>
  <si>
    <t>Модернізація, модифікація (добудова, дообладнання, реконструкція) основних засобів</t>
  </si>
  <si>
    <t>капітальний ремонт виробничих будівель та споруд</t>
  </si>
  <si>
    <t>VI</t>
  </si>
  <si>
    <t>Капітальний ремонт</t>
  </si>
  <si>
    <t>Відсоток</t>
  </si>
  <si>
    <t>9. Капітальне будівництво (рядок 4010 таблиці 4)</t>
  </si>
  <si>
    <t>№</t>
  </si>
  <si>
    <t>Найменування об’єктів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</si>
  <si>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</si>
  <si>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</si>
  <si>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</si>
  <si>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</si>
  <si>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</si>
  <si>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</si>
  <si>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</si>
  <si>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</si>
  <si>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</si>
  <si>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кредитні кошти</t>
  </si>
  <si>
    <t>інші джерела (зазначити джерело)</t>
  </si>
  <si>
    <t>Шершньов Д.О.</t>
  </si>
  <si>
    <t>(квартал, рік)</t>
  </si>
  <si>
    <t>до фінансового плану на 2018 рік</t>
  </si>
  <si>
    <t xml:space="preserve">Прибуток </t>
  </si>
  <si>
    <t>2119/1</t>
  </si>
  <si>
    <t>2119/2</t>
  </si>
  <si>
    <t>2119/3</t>
  </si>
  <si>
    <t>2134/1</t>
  </si>
  <si>
    <t>податок з власників транспортних засобів</t>
  </si>
  <si>
    <t>3150/10</t>
  </si>
  <si>
    <t>3170/1</t>
  </si>
  <si>
    <t>3170/2</t>
  </si>
  <si>
    <t xml:space="preserve">відсутність замовлень на виконання платних робіт </t>
  </si>
  <si>
    <t>збільшення ставок податку на землю</t>
  </si>
  <si>
    <t>компенсація вартості електроенергії від стороніх осіб</t>
  </si>
  <si>
    <t>нарахована амортизація</t>
  </si>
  <si>
    <t>в т.ч. виплата пільгових пенсій працівникам підприємства та звільненим працівникам підприємства</t>
  </si>
  <si>
    <t>3260/1</t>
  </si>
  <si>
    <t>зменшення доходів в звязку з змешенням кількості прошлюзованих суден</t>
  </si>
  <si>
    <t>в звязку з збільшенням ціни на електроенергію</t>
  </si>
  <si>
    <t xml:space="preserve">                    (ініціали, прізвище)</t>
  </si>
  <si>
    <t>3240/1</t>
  </si>
  <si>
    <t>3240/2</t>
  </si>
  <si>
    <t>3240/3</t>
  </si>
  <si>
    <t>зварювальні апарати</t>
  </si>
  <si>
    <t>газобалонне устаткування для автомобіля</t>
  </si>
  <si>
    <t>офісні меблі</t>
  </si>
  <si>
    <t>електротехнічне обладнання</t>
  </si>
  <si>
    <t>контрольно-вимірювальна апаратура</t>
  </si>
  <si>
    <t>протипожежне обладнання</t>
  </si>
  <si>
    <t>вантажопідйомний технологічний кран</t>
  </si>
  <si>
    <t>реконструкція Запорізького трикамерного шлюзу (продовження)</t>
  </si>
  <si>
    <t>Капітальний ремонт робочих підйомно-опускних воріт верхньої голови Канівського шлюзу. Заміна воріт (продовження)</t>
  </si>
  <si>
    <t xml:space="preserve"> Капітальний ремонт двостулкових ремонтних воріт Київського судноплавного шлюзу (продовження)</t>
  </si>
  <si>
    <t>Капітальний ремонт системи осушення судноплавної камери Київського судноплавного шлюзу</t>
  </si>
  <si>
    <t xml:space="preserve"> Капітальний ремонт системи осушення судноплавної камери та водопровідних галерей Каховського шлюзу (розробка проекту та капітальний ремонт)</t>
  </si>
  <si>
    <t>Капітальний ремонт двостулкових робочих воріт нижньої голови Кременчуцького шлюзу. Заміна воріт</t>
  </si>
  <si>
    <t xml:space="preserve"> Капітальний ремонт двостулкових робочих воріт Дніпродзержинського шлюзу. Заміна воріт</t>
  </si>
  <si>
    <t xml:space="preserve"> Капітальний ремонт донних робочих воріт однокамерного Запорізького шлюзу. Заміна воріт (1 етап – розробка проектно-кошторисної документації)</t>
  </si>
  <si>
    <t>Капітальний ремонт опорно-ходових частин робочих двостулкових воріт нижньої голови Кременчуцького шлюзу (продовження)</t>
  </si>
  <si>
    <t xml:space="preserve">суднове обладнання    </t>
  </si>
  <si>
    <t>котли і опалювальне обладнання</t>
  </si>
  <si>
    <t>Цільове бюджетне фінансування</t>
  </si>
  <si>
    <t>2119/4</t>
  </si>
  <si>
    <t>2119/5</t>
  </si>
  <si>
    <t>(    )</t>
  </si>
  <si>
    <t>1162/1</t>
  </si>
  <si>
    <t>розрахунки по авансах</t>
  </si>
  <si>
    <t>3170/3</t>
  </si>
  <si>
    <t xml:space="preserve">інші витрати </t>
  </si>
  <si>
    <t>3170/4</t>
  </si>
  <si>
    <t>3280/3</t>
  </si>
  <si>
    <t>3280/4</t>
  </si>
  <si>
    <t>за невчасно сплачені податки, що повязане з термінами підписання паспорту бюджетної програми(відсутністю коштів)</t>
  </si>
  <si>
    <t>при складанні плану не обраховується</t>
  </si>
  <si>
    <t>в т.ч. виплата компенсації мобілізованим, пільгові пенсії, витрати пов"язані з довготривалою передачею до ДП"АМПУ"</t>
  </si>
  <si>
    <t>захист прав та законних інтересів підприємства у справах підвищеної складності</t>
  </si>
  <si>
    <t>інші зміни</t>
  </si>
  <si>
    <t>офісна та комп'ютерна техніка</t>
  </si>
  <si>
    <t>за  2018 рік</t>
  </si>
  <si>
    <t>Звітний період ( 2018 рік)</t>
  </si>
  <si>
    <t>Звітний період (2018 рік)</t>
  </si>
  <si>
    <t>Факт за 2018 рік</t>
  </si>
  <si>
    <t>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</si>
</sst>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164" formatCode="_-* #,##0.00_р_._-;\-* #,##0.00_р_._-;_-* &quot;-&quot;??_р_._-;_-@_-"/>
    <numFmt numFmtId="165" formatCode="00000000"/>
    <numFmt numFmtId="166" formatCode="0.0"/>
    <numFmt numFmtId="167" formatCode="#,##0.0"/>
    <numFmt numFmtId="168" formatCode="[=-40079]&quot;(40 079,0)&quot;;General"/>
    <numFmt numFmtId="169" formatCode="[=-19390]&quot;(19 390,0)&quot;;General"/>
    <numFmt numFmtId="170" formatCode="[=-6679]&quot;(6 679,0)&quot;;General"/>
    <numFmt numFmtId="171" formatCode="[=-354]&quot;(354,0)&quot;;General"/>
    <numFmt numFmtId="172" formatCode="[=-34]&quot;(34,0)&quot;;General"/>
    <numFmt numFmtId="173" formatCode="[=-1324]&quot;(1 324,0)&quot;;General"/>
    <numFmt numFmtId="174" formatCode="[=-2]&quot;(2,0)&quot;;General"/>
    <numFmt numFmtId="175" formatCode="[=-219]&quot;(219,0)&quot;;General"/>
    <numFmt numFmtId="176" formatCode="[=-1]&quot;(1,0)&quot;;General"/>
    <numFmt numFmtId="177" formatCode="[=-11172]&quot;(11 172,0)&quot;;General"/>
    <numFmt numFmtId="178" formatCode="[=-4713]&quot;(4 713,0)&quot;;General"/>
    <numFmt numFmtId="179" formatCode="[=-4411]&quot;(4 411,0)&quot;;General"/>
    <numFmt numFmtId="180" formatCode="[=-4723]&quot;(4 723,0)&quot;;General"/>
    <numFmt numFmtId="181" formatCode="[=-312]&quot;(312,0)&quot;;General"/>
    <numFmt numFmtId="182" formatCode="[=-416]&quot;(416,0)&quot;;General"/>
    <numFmt numFmtId="183" formatCode="[=-52370]&quot;(52 370,0)&quot;;General"/>
    <numFmt numFmtId="184" formatCode="[=-789]&quot;(789,0)&quot;;General"/>
    <numFmt numFmtId="185" formatCode="[=-50]&quot;(50,0)&quot;;General"/>
    <numFmt numFmtId="186" formatCode="[=-53]&quot;(53,0)&quot;;General"/>
    <numFmt numFmtId="187" formatCode="[=-25000]&quot;(25 000,0)&quot;;General"/>
    <numFmt numFmtId="188" formatCode="[=-23.6]&quot;(23,6)&quot;;General"/>
    <numFmt numFmtId="189" formatCode="[=-2.9]&quot;(2,9)&quot;;General"/>
    <numFmt numFmtId="190" formatCode="[=-4.7]&quot;(4,7)&quot;;General"/>
    <numFmt numFmtId="191" formatCode="[=-50000]&quot;(50 000,0)&quot;;General"/>
    <numFmt numFmtId="192" formatCode="[=-1500]&quot;(1 500,0)&quot;;General"/>
    <numFmt numFmtId="193" formatCode="[=-93]&quot;(93,0)&quot;;General"/>
    <numFmt numFmtId="194" formatCode="[=-92]&quot;(92,0)&quot;;General"/>
    <numFmt numFmtId="195" formatCode="[=-67]&quot;(67,0)&quot;;General"/>
    <numFmt numFmtId="196" formatCode="[=-56]&quot;(56,0)&quot;;General"/>
    <numFmt numFmtId="197" formatCode="[=-78]&quot;(78,0)&quot;;General"/>
    <numFmt numFmtId="198" formatCode="[=-4141]&quot;(4 141,0)&quot;;General"/>
    <numFmt numFmtId="199" formatCode="[=-884]&quot;(884,0)&quot;;General"/>
    <numFmt numFmtId="200" formatCode="[=-27]&quot;(27,0)&quot;;General"/>
    <numFmt numFmtId="201" formatCode="[=-16]&quot;(16,0)&quot;;General"/>
    <numFmt numFmtId="202" formatCode="[=-8]&quot;(8,0)&quot;;General"/>
    <numFmt numFmtId="203" formatCode="[=-79]&quot;(79,0)&quot;;General"/>
    <numFmt numFmtId="204" formatCode="[=-14]&quot;(14,0)&quot;;General"/>
    <numFmt numFmtId="205" formatCode="[=-4]&quot;(4,0)&quot;;General"/>
    <numFmt numFmtId="206" formatCode="[=-7]&quot;(7,0)&quot;;General"/>
    <numFmt numFmtId="207" formatCode="[=-5]&quot;(5,0)&quot;;General"/>
    <numFmt numFmtId="208" formatCode="[=-380]&quot;(380,0)&quot;;General"/>
    <numFmt numFmtId="209" formatCode="[=-1305]&quot;(1 305,0)&quot;;General"/>
    <numFmt numFmtId="210" formatCode="[=-1756]&quot;(1 756,0)&quot;;General"/>
    <numFmt numFmtId="211" formatCode="[=-32]&quot;(32,0)&quot;;General"/>
    <numFmt numFmtId="212" formatCode="[=-84]&quot;(84,0)&quot;;General"/>
    <numFmt numFmtId="213" formatCode="[=-17]&quot;(17,0)&quot;;General"/>
    <numFmt numFmtId="214" formatCode="[=-133]&quot;(133,0)&quot;;General"/>
    <numFmt numFmtId="215" formatCode="_-* #,##0.0_р_._-;\-* #,##0.0_р_._-;_-* &quot;-&quot;??_р_._-;_-@_-"/>
    <numFmt numFmtId="216" formatCode="_(* #,##0_);_(* \(#,##0\);_(* &quot;-&quot;??_);_(@_)"/>
    <numFmt numFmtId="217" formatCode="_(* #,##0.0_);_(* \(#,##0.0\);_(* &quot;-&quot;??_);_(@_)"/>
    <numFmt numFmtId="218" formatCode="_(* #,##0_);_(* \(#,##0\);_(* &quot;-&quot;_);_(@_)"/>
    <numFmt numFmtId="219" formatCode="_(* #,##0.0_);_(* \(#,##0.0\);_(* &quot;-&quot;_);_(@_)"/>
    <numFmt numFmtId="220" formatCode="[=-893]&quot;(893,0)&quot;;General"/>
    <numFmt numFmtId="221" formatCode="[=-5187]&quot;(5 187,0)&quot;;General"/>
    <numFmt numFmtId="222" formatCode="[=-2880]&quot;(2 880,0)&quot;;General"/>
    <numFmt numFmtId="223" formatCode="[=-14929]&quot;(14 929,0)&quot;;General"/>
    <numFmt numFmtId="224" formatCode="[=-3198]&quot;(3 198,0)&quot;;General"/>
    <numFmt numFmtId="225" formatCode="[=-8338]&quot;(8 338,0)&quot;;General"/>
    <numFmt numFmtId="226" formatCode="[=-2920]&quot;(2 920,0)&quot;;General"/>
    <numFmt numFmtId="227" formatCode="[=-1282]&quot;(1 282,0)&quot;;General"/>
    <numFmt numFmtId="228" formatCode="[=-86]&quot;(86,0)&quot;;General"/>
    <numFmt numFmtId="229" formatCode="[=-406]&quot;(406,0)&quot;;General"/>
    <numFmt numFmtId="230" formatCode="[=-88]&quot;(88,0)&quot;;General"/>
    <numFmt numFmtId="231" formatCode="[=-47]&quot;(47,0)&quot;;General"/>
    <numFmt numFmtId="232" formatCode="[=-1073]&quot;(1 073,0)&quot;;General"/>
    <numFmt numFmtId="233" formatCode="_-* #,##0_р_._-;\-* #,##0_р_._-;_-* &quot;-&quot;??_р_._-;_-@_-"/>
    <numFmt numFmtId="23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17" fillId="0" borderId="0"/>
  </cellStyleXfs>
  <cellXfs count="484">
    <xf numFmtId="0" fontId="0" fillId="0" borderId="0" xfId="0"/>
    <xf numFmtId="0" fontId="2" fillId="0" borderId="0" xfId="1" applyFont="1" applyAlignment="1">
      <alignment horizontal="left" wrapText="1"/>
    </xf>
    <xf numFmtId="0" fontId="1" fillId="0" borderId="0" xfId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 wrapText="1"/>
    </xf>
    <xf numFmtId="1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72" fontId="2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85" fontId="2" fillId="0" borderId="1" xfId="1" applyNumberFormat="1" applyFont="1" applyFill="1" applyBorder="1" applyAlignment="1">
      <alignment horizontal="center" vertical="center" wrapText="1"/>
    </xf>
    <xf numFmtId="188" fontId="2" fillId="0" borderId="1" xfId="1" applyNumberFormat="1" applyFont="1" applyFill="1" applyBorder="1" applyAlignment="1">
      <alignment horizontal="center" vertical="center" wrapText="1"/>
    </xf>
    <xf numFmtId="189" fontId="2" fillId="0" borderId="1" xfId="1" applyNumberFormat="1" applyFont="1" applyFill="1" applyBorder="1" applyAlignment="1">
      <alignment horizontal="center" vertical="center" wrapText="1"/>
    </xf>
    <xf numFmtId="190" fontId="2" fillId="0" borderId="1" xfId="1" applyNumberFormat="1" applyFont="1" applyFill="1" applyBorder="1" applyAlignment="1">
      <alignment horizontal="center" vertical="center" wrapText="1"/>
    </xf>
    <xf numFmtId="191" fontId="2" fillId="0" borderId="1" xfId="1" applyNumberFormat="1" applyFont="1" applyFill="1" applyBorder="1" applyAlignment="1">
      <alignment horizontal="center" vertical="center" wrapText="1"/>
    </xf>
    <xf numFmtId="192" fontId="2" fillId="0" borderId="1" xfId="1" applyNumberFormat="1" applyFont="1" applyFill="1" applyBorder="1" applyAlignment="1">
      <alignment horizontal="center" vertical="center" wrapText="1"/>
    </xf>
    <xf numFmtId="193" fontId="2" fillId="0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94" fontId="2" fillId="0" borderId="1" xfId="1" applyNumberFormat="1" applyFont="1" applyFill="1" applyBorder="1" applyAlignment="1">
      <alignment horizontal="center" vertical="center" wrapText="1"/>
    </xf>
    <xf numFmtId="182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0" fontId="1" fillId="0" borderId="0" xfId="1" applyFill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left"/>
    </xf>
    <xf numFmtId="167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wrapText="1"/>
    </xf>
    <xf numFmtId="0" fontId="8" fillId="0" borderId="6" xfId="1" applyFont="1" applyFill="1" applyBorder="1" applyAlignment="1">
      <alignment horizontal="left" wrapText="1"/>
    </xf>
    <xf numFmtId="0" fontId="10" fillId="0" borderId="0" xfId="1" applyFont="1" applyFill="1" applyAlignment="1">
      <alignment horizontal="left" wrapText="1"/>
    </xf>
    <xf numFmtId="0" fontId="10" fillId="0" borderId="0" xfId="1" applyFont="1" applyFill="1"/>
    <xf numFmtId="0" fontId="11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left" wrapText="1"/>
    </xf>
    <xf numFmtId="0" fontId="12" fillId="0" borderId="6" xfId="1" applyFont="1" applyFill="1" applyBorder="1" applyAlignment="1">
      <alignment wrapText="1"/>
    </xf>
    <xf numFmtId="166" fontId="2" fillId="0" borderId="7" xfId="1" applyNumberFormat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167" fontId="2" fillId="0" borderId="8" xfId="1" applyNumberFormat="1" applyFont="1" applyFill="1" applyBorder="1" applyAlignment="1">
      <alignment horizontal="center" vertical="center" wrapText="1"/>
    </xf>
    <xf numFmtId="166" fontId="2" fillId="0" borderId="9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 vertical="center" wrapText="1"/>
    </xf>
    <xf numFmtId="1" fontId="2" fillId="0" borderId="12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wrapText="1"/>
    </xf>
    <xf numFmtId="0" fontId="2" fillId="0" borderId="13" xfId="1" applyFont="1" applyFill="1" applyBorder="1" applyAlignment="1">
      <alignment horizontal="left" wrapText="1"/>
    </xf>
    <xf numFmtId="0" fontId="2" fillId="0" borderId="13" xfId="1" applyFont="1" applyFill="1" applyBorder="1" applyAlignment="1">
      <alignment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wrapText="1"/>
    </xf>
    <xf numFmtId="1" fontId="2" fillId="0" borderId="5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6" fontId="2" fillId="0" borderId="14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wrapText="1"/>
    </xf>
    <xf numFmtId="1" fontId="3" fillId="0" borderId="11" xfId="1" applyNumberFormat="1" applyFont="1" applyFill="1" applyBorder="1" applyAlignment="1">
      <alignment horizontal="center" vertical="center" wrapText="1"/>
    </xf>
    <xf numFmtId="167" fontId="3" fillId="0" borderId="11" xfId="1" applyNumberFormat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top" wrapText="1"/>
    </xf>
    <xf numFmtId="167" fontId="2" fillId="0" borderId="7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top" wrapText="1"/>
    </xf>
    <xf numFmtId="166" fontId="2" fillId="0" borderId="8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top" wrapText="1"/>
    </xf>
    <xf numFmtId="192" fontId="2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0" fontId="2" fillId="0" borderId="15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1" fontId="2" fillId="0" borderId="18" xfId="1" applyNumberFormat="1" applyFont="1" applyFill="1" applyBorder="1" applyAlignment="1">
      <alignment horizontal="center" vertical="center" wrapText="1"/>
    </xf>
    <xf numFmtId="1" fontId="2" fillId="0" borderId="19" xfId="1" applyNumberFormat="1" applyFont="1" applyFill="1" applyBorder="1" applyAlignment="1">
      <alignment horizontal="center" vertical="center" wrapText="1"/>
    </xf>
    <xf numFmtId="1" fontId="2" fillId="0" borderId="20" xfId="1" applyNumberFormat="1" applyFont="1" applyFill="1" applyBorder="1" applyAlignment="1">
      <alignment horizontal="center" vertical="center" wrapText="1"/>
    </xf>
    <xf numFmtId="1" fontId="2" fillId="0" borderId="21" xfId="1" applyNumberFormat="1" applyFont="1" applyFill="1" applyBorder="1" applyAlignment="1">
      <alignment horizontal="center" vertical="center" wrapText="1"/>
    </xf>
    <xf numFmtId="1" fontId="2" fillId="0" borderId="22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 vertical="center" wrapText="1"/>
    </xf>
    <xf numFmtId="167" fontId="3" fillId="0" borderId="24" xfId="1" applyNumberFormat="1" applyFont="1" applyFill="1" applyBorder="1" applyAlignment="1">
      <alignment horizontal="center" vertical="center" wrapText="1"/>
    </xf>
    <xf numFmtId="166" fontId="3" fillId="0" borderId="25" xfId="1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168" fontId="3" fillId="0" borderId="3" xfId="1" applyNumberFormat="1" applyFont="1" applyFill="1" applyBorder="1" applyAlignment="1">
      <alignment horizontal="center" vertical="center" wrapText="1"/>
    </xf>
    <xf numFmtId="49" fontId="2" fillId="0" borderId="26" xfId="0" quotePrefix="1" applyNumberFormat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top" wrapText="1"/>
    </xf>
    <xf numFmtId="169" fontId="3" fillId="0" borderId="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top" wrapText="1"/>
    </xf>
    <xf numFmtId="170" fontId="3" fillId="0" borderId="3" xfId="1" applyNumberFormat="1" applyFont="1" applyFill="1" applyBorder="1" applyAlignment="1">
      <alignment horizontal="center" vertical="center" wrapText="1"/>
    </xf>
    <xf numFmtId="171" fontId="2" fillId="0" borderId="3" xfId="1" applyNumberFormat="1" applyFont="1" applyFill="1" applyBorder="1" applyAlignment="1">
      <alignment horizontal="center" vertical="center" wrapText="1"/>
    </xf>
    <xf numFmtId="196" fontId="2" fillId="0" borderId="3" xfId="1" applyNumberFormat="1" applyFont="1" applyFill="1" applyBorder="1" applyAlignment="1">
      <alignment horizontal="center" vertical="center" wrapText="1"/>
    </xf>
    <xf numFmtId="197" fontId="2" fillId="0" borderId="3" xfId="1" applyNumberFormat="1" applyFont="1" applyFill="1" applyBorder="1" applyAlignment="1">
      <alignment horizontal="center" vertical="center" wrapText="1"/>
    </xf>
    <xf numFmtId="198" fontId="2" fillId="0" borderId="3" xfId="1" applyNumberFormat="1" applyFont="1" applyFill="1" applyBorder="1" applyAlignment="1">
      <alignment horizontal="center" vertical="center" wrapText="1"/>
    </xf>
    <xf numFmtId="199" fontId="2" fillId="0" borderId="3" xfId="1" applyNumberFormat="1" applyFont="1" applyFill="1" applyBorder="1" applyAlignment="1">
      <alignment horizontal="center" vertical="center" wrapText="1"/>
    </xf>
    <xf numFmtId="195" fontId="2" fillId="0" borderId="3" xfId="1" applyNumberFormat="1" applyFont="1" applyFill="1" applyBorder="1" applyAlignment="1">
      <alignment horizontal="center" vertical="center" wrapText="1"/>
    </xf>
    <xf numFmtId="200" fontId="2" fillId="0" borderId="3" xfId="1" applyNumberFormat="1" applyFont="1" applyFill="1" applyBorder="1" applyAlignment="1">
      <alignment horizontal="center" vertical="center" wrapText="1"/>
    </xf>
    <xf numFmtId="201" fontId="2" fillId="0" borderId="3" xfId="1" applyNumberFormat="1" applyFont="1" applyFill="1" applyBorder="1" applyAlignment="1">
      <alignment horizontal="center" vertical="center" wrapText="1"/>
    </xf>
    <xf numFmtId="203" fontId="2" fillId="0" borderId="3" xfId="1" applyNumberFormat="1" applyFont="1" applyFill="1" applyBorder="1" applyAlignment="1">
      <alignment horizontal="center" vertical="center" wrapText="1"/>
    </xf>
    <xf numFmtId="205" fontId="2" fillId="0" borderId="3" xfId="1" applyNumberFormat="1" applyFont="1" applyFill="1" applyBorder="1" applyAlignment="1">
      <alignment horizontal="center" vertical="center" wrapText="1"/>
    </xf>
    <xf numFmtId="206" fontId="2" fillId="0" borderId="3" xfId="1" applyNumberFormat="1" applyFont="1" applyFill="1" applyBorder="1" applyAlignment="1">
      <alignment horizontal="center" vertical="center" wrapText="1"/>
    </xf>
    <xf numFmtId="208" fontId="2" fillId="0" borderId="3" xfId="1" applyNumberFormat="1" applyFont="1" applyFill="1" applyBorder="1" applyAlignment="1">
      <alignment horizontal="center" vertical="center" wrapText="1"/>
    </xf>
    <xf numFmtId="209" fontId="2" fillId="0" borderId="3" xfId="1" applyNumberFormat="1" applyFont="1" applyFill="1" applyBorder="1" applyAlignment="1">
      <alignment horizontal="center" vertical="center" wrapText="1"/>
    </xf>
    <xf numFmtId="210" fontId="2" fillId="0" borderId="3" xfId="1" applyNumberFormat="1" applyFont="1" applyFill="1" applyBorder="1" applyAlignment="1">
      <alignment horizontal="center" vertical="center" wrapText="1"/>
    </xf>
    <xf numFmtId="211" fontId="2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73" fontId="3" fillId="0" borderId="3" xfId="1" applyNumberFormat="1" applyFont="1" applyFill="1" applyBorder="1" applyAlignment="1">
      <alignment horizontal="center" vertical="center" wrapText="1"/>
    </xf>
    <xf numFmtId="173" fontId="2" fillId="0" borderId="3" xfId="1" applyNumberFormat="1" applyFont="1" applyFill="1" applyBorder="1" applyAlignment="1">
      <alignment horizontal="center" vertical="center" wrapText="1"/>
    </xf>
    <xf numFmtId="212" fontId="2" fillId="0" borderId="3" xfId="1" applyNumberFormat="1" applyFont="1" applyFill="1" applyBorder="1" applyAlignment="1">
      <alignment horizontal="center" vertical="center" wrapText="1"/>
    </xf>
    <xf numFmtId="213" fontId="2" fillId="0" borderId="1" xfId="1" applyNumberFormat="1" applyFont="1" applyFill="1" applyBorder="1" applyAlignment="1">
      <alignment horizontal="center" vertical="center" wrapText="1"/>
    </xf>
    <xf numFmtId="181" fontId="2" fillId="0" borderId="3" xfId="1" applyNumberFormat="1" applyFont="1" applyFill="1" applyBorder="1" applyAlignment="1">
      <alignment horizontal="center" vertical="center" wrapText="1"/>
    </xf>
    <xf numFmtId="214" fontId="2" fillId="0" borderId="3" xfId="1" applyNumberFormat="1" applyFont="1" applyFill="1" applyBorder="1" applyAlignment="1">
      <alignment horizontal="center" vertical="center" wrapText="1"/>
    </xf>
    <xf numFmtId="205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74" fontId="3" fillId="0" borderId="3" xfId="1" applyNumberFormat="1" applyFont="1" applyFill="1" applyBorder="1" applyAlignment="1">
      <alignment horizontal="center" vertical="center" wrapText="1"/>
    </xf>
    <xf numFmtId="174" fontId="2" fillId="0" borderId="1" xfId="1" applyNumberFormat="1" applyFont="1" applyFill="1" applyBorder="1" applyAlignment="1">
      <alignment horizontal="center" vertical="center" wrapText="1"/>
    </xf>
    <xf numFmtId="175" fontId="2" fillId="0" borderId="3" xfId="1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77" fontId="3" fillId="0" borderId="3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177" fontId="2" fillId="0" borderId="3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167" fontId="2" fillId="0" borderId="29" xfId="1" applyNumberFormat="1" applyFont="1" applyFill="1" applyBorder="1" applyAlignment="1">
      <alignment horizontal="center" vertical="center" wrapText="1"/>
    </xf>
    <xf numFmtId="166" fontId="2" fillId="0" borderId="30" xfId="1" applyNumberFormat="1" applyFont="1" applyFill="1" applyBorder="1" applyAlignment="1">
      <alignment horizontal="center" vertical="center" wrapText="1"/>
    </xf>
    <xf numFmtId="167" fontId="4" fillId="0" borderId="0" xfId="1" applyNumberFormat="1" applyFont="1" applyFill="1" applyBorder="1" applyAlignment="1">
      <alignment horizontal="left" wrapText="1"/>
    </xf>
    <xf numFmtId="167" fontId="2" fillId="0" borderId="31" xfId="1" applyNumberFormat="1" applyFont="1" applyFill="1" applyBorder="1" applyAlignment="1">
      <alignment horizontal="center" vertical="center" wrapText="1"/>
    </xf>
    <xf numFmtId="166" fontId="2" fillId="0" borderId="31" xfId="1" applyNumberFormat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left" wrapText="1"/>
    </xf>
    <xf numFmtId="166" fontId="2" fillId="0" borderId="34" xfId="1" applyNumberFormat="1" applyFont="1" applyFill="1" applyBorder="1" applyAlignment="1">
      <alignment horizontal="center" vertical="center" wrapText="1"/>
    </xf>
    <xf numFmtId="3" fontId="2" fillId="0" borderId="33" xfId="1" applyNumberFormat="1" applyFont="1" applyFill="1" applyBorder="1" applyAlignment="1">
      <alignment horizontal="center" vertical="center" wrapText="1"/>
    </xf>
    <xf numFmtId="167" fontId="2" fillId="0" borderId="33" xfId="1" applyNumberFormat="1" applyFont="1" applyFill="1" applyBorder="1" applyAlignment="1">
      <alignment horizontal="center" vertical="center" wrapText="1"/>
    </xf>
    <xf numFmtId="166" fontId="2" fillId="0" borderId="33" xfId="1" applyNumberFormat="1" applyFont="1" applyFill="1" applyBorder="1" applyAlignment="1">
      <alignment horizontal="center" vertical="center" wrapText="1"/>
    </xf>
    <xf numFmtId="166" fontId="3" fillId="0" borderId="3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wrapText="1"/>
    </xf>
    <xf numFmtId="1" fontId="3" fillId="0" borderId="8" xfId="1" applyNumberFormat="1" applyFont="1" applyFill="1" applyBorder="1" applyAlignment="1">
      <alignment horizont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35" xfId="1" applyNumberFormat="1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horizontal="center" vertical="center" wrapText="1"/>
    </xf>
    <xf numFmtId="166" fontId="3" fillId="0" borderId="36" xfId="1" applyNumberFormat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top" wrapText="1"/>
    </xf>
    <xf numFmtId="1" fontId="2" fillId="0" borderId="38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180" fontId="2" fillId="0" borderId="1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left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184" fontId="2" fillId="0" borderId="1" xfId="1" applyNumberFormat="1" applyFont="1" applyFill="1" applyBorder="1" applyAlignment="1">
      <alignment horizontal="center" vertical="center" wrapText="1"/>
    </xf>
    <xf numFmtId="183" fontId="3" fillId="0" borderId="1" xfId="1" applyNumberFormat="1" applyFont="1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center" vertical="center" wrapText="1"/>
    </xf>
    <xf numFmtId="215" fontId="2" fillId="0" borderId="1" xfId="2" applyNumberFormat="1" applyFont="1" applyFill="1" applyBorder="1" applyAlignment="1">
      <alignment vertical="center" wrapText="1"/>
    </xf>
    <xf numFmtId="207" fontId="2" fillId="0" borderId="1" xfId="1" applyNumberFormat="1" applyFont="1" applyFill="1" applyBorder="1" applyAlignment="1">
      <alignment horizontal="center" vertical="center" wrapText="1"/>
    </xf>
    <xf numFmtId="204" fontId="2" fillId="0" borderId="1" xfId="1" applyNumberFormat="1" applyFont="1" applyFill="1" applyBorder="1" applyAlignment="1">
      <alignment horizontal="center" vertical="center" wrapText="1"/>
    </xf>
    <xf numFmtId="181" fontId="2" fillId="0" borderId="1" xfId="1" applyNumberFormat="1" applyFont="1" applyFill="1" applyBorder="1" applyAlignment="1">
      <alignment horizontal="center" vertical="center" wrapText="1"/>
    </xf>
    <xf numFmtId="185" fontId="3" fillId="0" borderId="1" xfId="1" applyNumberFormat="1" applyFont="1" applyFill="1" applyBorder="1" applyAlignment="1">
      <alignment horizontal="center" vertical="center" wrapText="1"/>
    </xf>
    <xf numFmtId="186" fontId="3" fillId="0" borderId="2" xfId="0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left" vertical="center" wrapText="1"/>
    </xf>
    <xf numFmtId="1" fontId="3" fillId="0" borderId="31" xfId="1" applyNumberFormat="1" applyFont="1" applyFill="1" applyBorder="1" applyAlignment="1">
      <alignment horizontal="center" vertical="center" wrapText="1"/>
    </xf>
    <xf numFmtId="166" fontId="2" fillId="0" borderId="40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166" fontId="2" fillId="0" borderId="2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187" fontId="2" fillId="0" borderId="1" xfId="1" applyNumberFormat="1" applyFont="1" applyFill="1" applyBorder="1" applyAlignment="1">
      <alignment horizontal="center" vertical="center" wrapText="1"/>
    </xf>
    <xf numFmtId="216" fontId="3" fillId="0" borderId="2" xfId="0" applyNumberFormat="1" applyFont="1" applyFill="1" applyBorder="1" applyAlignment="1">
      <alignment horizontal="center" vertical="center" wrapText="1"/>
    </xf>
    <xf numFmtId="217" fontId="3" fillId="0" borderId="2" xfId="0" applyNumberFormat="1" applyFont="1" applyFill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216" fontId="2" fillId="0" borderId="2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wrapText="1"/>
    </xf>
    <xf numFmtId="1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218" fontId="2" fillId="0" borderId="2" xfId="0" applyNumberFormat="1" applyFont="1" applyFill="1" applyBorder="1" applyAlignment="1">
      <alignment horizontal="center" vertical="center" wrapText="1"/>
    </xf>
    <xf numFmtId="218" fontId="3" fillId="3" borderId="2" xfId="0" applyNumberFormat="1" applyFont="1" applyFill="1" applyBorder="1" applyAlignment="1">
      <alignment horizontal="center" vertical="center" wrapText="1"/>
    </xf>
    <xf numFmtId="219" fontId="2" fillId="4" borderId="2" xfId="0" applyNumberFormat="1" applyFont="1" applyFill="1" applyBorder="1" applyAlignment="1">
      <alignment horizontal="center" vertical="center" wrapText="1"/>
    </xf>
    <xf numFmtId="218" fontId="2" fillId="4" borderId="2" xfId="0" applyNumberFormat="1" applyFont="1" applyFill="1" applyBorder="1" applyAlignment="1">
      <alignment horizontal="center" vertical="center" wrapText="1"/>
    </xf>
    <xf numFmtId="218" fontId="3" fillId="4" borderId="2" xfId="0" applyNumberFormat="1" applyFont="1" applyFill="1" applyBorder="1" applyAlignment="1">
      <alignment horizontal="center" vertical="center" wrapText="1"/>
    </xf>
    <xf numFmtId="219" fontId="2" fillId="0" borderId="2" xfId="0" applyNumberFormat="1" applyFont="1" applyFill="1" applyBorder="1" applyAlignment="1">
      <alignment horizontal="center" vertical="center" wrapText="1"/>
    </xf>
    <xf numFmtId="218" fontId="2" fillId="4" borderId="2" xfId="0" applyNumberFormat="1" applyFont="1" applyFill="1" applyBorder="1" applyAlignment="1">
      <alignment vertical="center" wrapText="1"/>
    </xf>
    <xf numFmtId="219" fontId="2" fillId="4" borderId="2" xfId="0" applyNumberFormat="1" applyFont="1" applyFill="1" applyBorder="1" applyAlignment="1">
      <alignment vertical="center" wrapText="1"/>
    </xf>
    <xf numFmtId="218" fontId="3" fillId="0" borderId="2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218" fontId="2" fillId="0" borderId="0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" fontId="3" fillId="0" borderId="31" xfId="1" applyNumberFormat="1" applyFont="1" applyFill="1" applyBorder="1" applyAlignment="1">
      <alignment horizontal="right" vertical="center" wrapText="1"/>
    </xf>
    <xf numFmtId="166" fontId="3" fillId="0" borderId="31" xfId="1" applyNumberFormat="1" applyFont="1" applyFill="1" applyBorder="1" applyAlignment="1">
      <alignment horizontal="right" vertical="center" wrapText="1"/>
    </xf>
    <xf numFmtId="167" fontId="3" fillId="0" borderId="31" xfId="1" applyNumberFormat="1" applyFont="1" applyFill="1" applyBorder="1" applyAlignment="1">
      <alignment horizontal="center" vertical="center" wrapText="1"/>
    </xf>
    <xf numFmtId="166" fontId="3" fillId="0" borderId="40" xfId="1" applyNumberFormat="1" applyFont="1" applyFill="1" applyBorder="1" applyAlignment="1">
      <alignment horizontal="center" vertical="center" wrapText="1"/>
    </xf>
    <xf numFmtId="219" fontId="3" fillId="4" borderId="2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1" fontId="3" fillId="0" borderId="1" xfId="1" applyNumberFormat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49" fontId="6" fillId="0" borderId="26" xfId="0" quotePrefix="1" applyNumberFormat="1" applyFont="1" applyFill="1" applyBorder="1" applyAlignment="1">
      <alignment horizontal="left" vertical="center" wrapText="1"/>
    </xf>
    <xf numFmtId="220" fontId="2" fillId="0" borderId="3" xfId="1" applyNumberFormat="1" applyFont="1" applyFill="1" applyBorder="1" applyAlignment="1">
      <alignment horizontal="center" vertical="center" wrapText="1"/>
    </xf>
    <xf numFmtId="221" fontId="2" fillId="0" borderId="3" xfId="1" applyNumberFormat="1" applyFont="1" applyFill="1" applyBorder="1" applyAlignment="1">
      <alignment horizontal="center" vertical="center" wrapText="1"/>
    </xf>
    <xf numFmtId="222" fontId="2" fillId="0" borderId="3" xfId="1" applyNumberFormat="1" applyFont="1" applyFill="1" applyBorder="1" applyAlignment="1">
      <alignment horizontal="center" vertical="center" wrapText="1"/>
    </xf>
    <xf numFmtId="223" fontId="2" fillId="0" borderId="3" xfId="1" applyNumberFormat="1" applyFont="1" applyFill="1" applyBorder="1" applyAlignment="1">
      <alignment horizontal="center" vertical="center" wrapText="1"/>
    </xf>
    <xf numFmtId="224" fontId="2" fillId="0" borderId="3" xfId="1" applyNumberFormat="1" applyFont="1" applyFill="1" applyBorder="1" applyAlignment="1">
      <alignment horizontal="center" vertical="center" wrapText="1"/>
    </xf>
    <xf numFmtId="225" fontId="2" fillId="0" borderId="3" xfId="1" applyNumberFormat="1" applyFont="1" applyFill="1" applyBorder="1" applyAlignment="1">
      <alignment horizontal="center" vertical="center" wrapText="1"/>
    </xf>
    <xf numFmtId="226" fontId="2" fillId="0" borderId="3" xfId="1" applyNumberFormat="1" applyFont="1" applyFill="1" applyBorder="1" applyAlignment="1">
      <alignment horizontal="center" vertical="center" wrapText="1"/>
    </xf>
    <xf numFmtId="227" fontId="2" fillId="0" borderId="3" xfId="1" applyNumberFormat="1" applyFont="1" applyFill="1" applyBorder="1" applyAlignment="1">
      <alignment horizontal="center" vertical="center" wrapText="1"/>
    </xf>
    <xf numFmtId="228" fontId="2" fillId="0" borderId="3" xfId="1" applyNumberFormat="1" applyFont="1" applyFill="1" applyBorder="1" applyAlignment="1">
      <alignment horizontal="center" vertical="center" wrapText="1"/>
    </xf>
    <xf numFmtId="229" fontId="2" fillId="0" borderId="3" xfId="1" applyNumberFormat="1" applyFont="1" applyFill="1" applyBorder="1" applyAlignment="1">
      <alignment horizontal="center" vertical="center" wrapText="1"/>
    </xf>
    <xf numFmtId="230" fontId="2" fillId="0" borderId="3" xfId="1" applyNumberFormat="1" applyFont="1" applyFill="1" applyBorder="1" applyAlignment="1">
      <alignment horizontal="center" vertical="center" wrapText="1"/>
    </xf>
    <xf numFmtId="231" fontId="2" fillId="0" borderId="3" xfId="1" applyNumberFormat="1" applyFont="1" applyFill="1" applyBorder="1" applyAlignment="1">
      <alignment horizontal="center" vertical="center" wrapText="1"/>
    </xf>
    <xf numFmtId="172" fontId="2" fillId="0" borderId="3" xfId="1" applyNumberFormat="1" applyFont="1" applyFill="1" applyBorder="1" applyAlignment="1">
      <alignment horizontal="center" vertical="center" wrapText="1"/>
    </xf>
    <xf numFmtId="232" fontId="2" fillId="0" borderId="3" xfId="1" applyNumberFormat="1" applyFont="1" applyFill="1" applyBorder="1" applyAlignment="1">
      <alignment horizontal="center" vertical="center" wrapText="1"/>
    </xf>
    <xf numFmtId="218" fontId="2" fillId="4" borderId="56" xfId="0" applyNumberFormat="1" applyFont="1" applyFill="1" applyBorder="1" applyAlignment="1">
      <alignment horizontal="center" vertical="center" wrapText="1"/>
    </xf>
    <xf numFmtId="218" fontId="3" fillId="4" borderId="56" xfId="0" applyNumberFormat="1" applyFont="1" applyFill="1" applyBorder="1" applyAlignment="1">
      <alignment horizontal="center" vertical="center" wrapText="1"/>
    </xf>
    <xf numFmtId="218" fontId="2" fillId="4" borderId="68" xfId="0" applyNumberFormat="1" applyFont="1" applyFill="1" applyBorder="1" applyAlignment="1">
      <alignment horizontal="center" vertical="center" wrapText="1"/>
    </xf>
    <xf numFmtId="218" fontId="2" fillId="4" borderId="69" xfId="0" applyNumberFormat="1" applyFont="1" applyFill="1" applyBorder="1" applyAlignment="1">
      <alignment horizontal="center" vertical="center" wrapText="1"/>
    </xf>
    <xf numFmtId="218" fontId="3" fillId="4" borderId="70" xfId="0" applyNumberFormat="1" applyFont="1" applyFill="1" applyBorder="1" applyAlignment="1">
      <alignment horizontal="center" vertical="center" wrapText="1"/>
    </xf>
    <xf numFmtId="218" fontId="3" fillId="0" borderId="41" xfId="0" applyNumberFormat="1" applyFont="1" applyFill="1" applyBorder="1" applyAlignment="1">
      <alignment horizontal="center" vertical="center" wrapText="1"/>
    </xf>
    <xf numFmtId="218" fontId="3" fillId="4" borderId="41" xfId="0" applyNumberFormat="1" applyFont="1" applyFill="1" applyBorder="1" applyAlignment="1">
      <alignment horizontal="center" vertical="center" wrapText="1"/>
    </xf>
    <xf numFmtId="218" fontId="2" fillId="4" borderId="41" xfId="0" applyNumberFormat="1" applyFont="1" applyFill="1" applyBorder="1" applyAlignment="1">
      <alignment horizontal="center" vertical="center" wrapText="1"/>
    </xf>
    <xf numFmtId="219" fontId="2" fillId="4" borderId="41" xfId="0" applyNumberFormat="1" applyFont="1" applyFill="1" applyBorder="1" applyAlignment="1">
      <alignment horizontal="center" vertical="center" wrapText="1"/>
    </xf>
    <xf numFmtId="218" fontId="2" fillId="0" borderId="41" xfId="0" applyNumberFormat="1" applyFont="1" applyFill="1" applyBorder="1" applyAlignment="1">
      <alignment horizontal="center" vertical="center" wrapText="1"/>
    </xf>
    <xf numFmtId="3" fontId="3" fillId="0" borderId="72" xfId="1" applyNumberFormat="1" applyFont="1" applyFill="1" applyBorder="1" applyAlignment="1">
      <alignment horizontal="center" vertical="center" wrapText="1"/>
    </xf>
    <xf numFmtId="0" fontId="2" fillId="0" borderId="71" xfId="1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233" fontId="2" fillId="0" borderId="1" xfId="2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34" fontId="2" fillId="0" borderId="2" xfId="0" applyNumberFormat="1" applyFont="1" applyFill="1" applyBorder="1" applyAlignment="1">
      <alignment horizontal="center" vertical="center" wrapText="1"/>
    </xf>
    <xf numFmtId="234" fontId="3" fillId="0" borderId="2" xfId="0" applyNumberFormat="1" applyFont="1" applyFill="1" applyBorder="1" applyAlignment="1">
      <alignment horizontal="center" vertical="center" wrapText="1"/>
    </xf>
    <xf numFmtId="167" fontId="2" fillId="4" borderId="56" xfId="0" applyNumberFormat="1" applyFont="1" applyFill="1" applyBorder="1" applyAlignment="1">
      <alignment vertical="center" wrapText="1"/>
    </xf>
    <xf numFmtId="167" fontId="2" fillId="4" borderId="56" xfId="0" applyNumberFormat="1" applyFont="1" applyFill="1" applyBorder="1" applyAlignment="1">
      <alignment horizontal="center" vertical="center" wrapText="1"/>
    </xf>
    <xf numFmtId="167" fontId="3" fillId="0" borderId="71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horizontal="center" vertical="center" wrapText="1"/>
    </xf>
    <xf numFmtId="218" fontId="18" fillId="0" borderId="2" xfId="0" applyNumberFormat="1" applyFont="1" applyFill="1" applyBorder="1" applyAlignment="1">
      <alignment horizontal="center" vertical="center" wrapText="1"/>
    </xf>
    <xf numFmtId="218" fontId="18" fillId="4" borderId="2" xfId="0" applyNumberFormat="1" applyFont="1" applyFill="1" applyBorder="1" applyAlignment="1">
      <alignment horizontal="center" vertical="center" wrapText="1"/>
    </xf>
    <xf numFmtId="219" fontId="18" fillId="4" borderId="2" xfId="0" applyNumberFormat="1" applyFont="1" applyFill="1" applyBorder="1" applyAlignment="1">
      <alignment horizontal="center" vertical="center" wrapText="1"/>
    </xf>
    <xf numFmtId="219" fontId="3" fillId="3" borderId="2" xfId="0" applyNumberFormat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horizontal="left" wrapText="1"/>
    </xf>
    <xf numFmtId="219" fontId="3" fillId="0" borderId="1" xfId="1" applyNumberFormat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2" fillId="0" borderId="8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218" fontId="3" fillId="4" borderId="2" xfId="0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234" fontId="2" fillId="0" borderId="1" xfId="1" applyNumberFormat="1" applyFont="1" applyFill="1" applyBorder="1" applyAlignment="1">
      <alignment horizontal="center" vertical="center" wrapText="1"/>
    </xf>
    <xf numFmtId="219" fontId="3" fillId="0" borderId="71" xfId="1" applyNumberFormat="1" applyFont="1" applyFill="1" applyBorder="1" applyAlignment="1">
      <alignment horizontal="center" vertical="center" wrapText="1"/>
    </xf>
    <xf numFmtId="219" fontId="2" fillId="0" borderId="1" xfId="1" applyNumberFormat="1" applyFont="1" applyFill="1" applyBorder="1" applyAlignment="1">
      <alignment horizontal="center" vertical="center" wrapText="1"/>
    </xf>
    <xf numFmtId="219" fontId="2" fillId="0" borderId="3" xfId="1" applyNumberFormat="1" applyFont="1" applyFill="1" applyBorder="1" applyAlignment="1">
      <alignment horizontal="center" vertical="center" wrapText="1"/>
    </xf>
    <xf numFmtId="219" fontId="3" fillId="0" borderId="13" xfId="1" applyNumberFormat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 wrapText="1"/>
    </xf>
    <xf numFmtId="219" fontId="3" fillId="4" borderId="4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4" borderId="4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4" borderId="41" xfId="0" applyNumberFormat="1" applyFont="1" applyFill="1" applyBorder="1" applyAlignment="1">
      <alignment horizontal="center" vertical="center" wrapText="1"/>
    </xf>
    <xf numFmtId="4" fontId="2" fillId="0" borderId="71" xfId="1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 vertical="center" wrapText="1"/>
    </xf>
    <xf numFmtId="166" fontId="2" fillId="4" borderId="41" xfId="0" applyNumberFormat="1" applyFont="1" applyFill="1" applyBorder="1" applyAlignment="1">
      <alignment horizontal="center" vertical="center" wrapText="1"/>
    </xf>
    <xf numFmtId="166" fontId="2" fillId="0" borderId="13" xfId="1" applyNumberFormat="1" applyFont="1" applyFill="1" applyBorder="1" applyAlignment="1">
      <alignment horizontal="center" vertical="center" wrapText="1"/>
    </xf>
    <xf numFmtId="166" fontId="3" fillId="4" borderId="41" xfId="0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1" fontId="2" fillId="4" borderId="3" xfId="1" applyNumberFormat="1" applyFont="1" applyFill="1" applyBorder="1" applyAlignment="1">
      <alignment horizontal="left" wrapText="1"/>
    </xf>
    <xf numFmtId="0" fontId="2" fillId="0" borderId="4" xfId="1" applyFont="1" applyFill="1" applyBorder="1" applyAlignment="1">
      <alignment wrapText="1"/>
    </xf>
    <xf numFmtId="0" fontId="2" fillId="0" borderId="48" xfId="1" applyFont="1" applyFill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5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14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center" vertical="top" wrapText="1"/>
    </xf>
    <xf numFmtId="0" fontId="3" fillId="0" borderId="45" xfId="1" applyFont="1" applyFill="1" applyBorder="1" applyAlignment="1">
      <alignment horizontal="center" vertical="top" wrapText="1"/>
    </xf>
    <xf numFmtId="0" fontId="3" fillId="0" borderId="46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horizontal="center" wrapText="1"/>
    </xf>
    <xf numFmtId="0" fontId="3" fillId="0" borderId="50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/>
    </xf>
    <xf numFmtId="0" fontId="14" fillId="0" borderId="49" xfId="1" applyFont="1" applyFill="1" applyBorder="1" applyAlignment="1">
      <alignment horizontal="center" vertical="top" wrapText="1"/>
    </xf>
    <xf numFmtId="0" fontId="14" fillId="0" borderId="45" xfId="1" applyFont="1" applyFill="1" applyBorder="1" applyAlignment="1">
      <alignment horizontal="center" vertical="top" wrapText="1"/>
    </xf>
    <xf numFmtId="0" fontId="14" fillId="0" borderId="46" xfId="1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top" wrapText="1"/>
    </xf>
    <xf numFmtId="0" fontId="14" fillId="0" borderId="24" xfId="1" applyFont="1" applyFill="1" applyBorder="1" applyAlignment="1">
      <alignment horizontal="center" vertical="top" wrapText="1"/>
    </xf>
    <xf numFmtId="0" fontId="14" fillId="0" borderId="25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wrapText="1"/>
    </xf>
    <xf numFmtId="0" fontId="8" fillId="0" borderId="6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left" wrapText="1"/>
    </xf>
    <xf numFmtId="0" fontId="3" fillId="0" borderId="24" xfId="1" applyFont="1" applyFill="1" applyBorder="1" applyAlignment="1">
      <alignment horizontal="left" wrapText="1"/>
    </xf>
    <xf numFmtId="0" fontId="3" fillId="0" borderId="44" xfId="1" applyFont="1" applyFill="1" applyBorder="1" applyAlignment="1">
      <alignment horizontal="left" wrapText="1"/>
    </xf>
    <xf numFmtId="0" fontId="3" fillId="0" borderId="25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31" xfId="1" applyFont="1" applyFill="1" applyBorder="1" applyAlignment="1">
      <alignment horizontal="left" wrapText="1"/>
    </xf>
    <xf numFmtId="0" fontId="12" fillId="0" borderId="0" xfId="1" applyFont="1" applyFill="1" applyAlignment="1">
      <alignment horizont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left" wrapText="1"/>
    </xf>
    <xf numFmtId="0" fontId="3" fillId="0" borderId="40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wrapText="1"/>
    </xf>
    <xf numFmtId="0" fontId="12" fillId="0" borderId="6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wrapText="1"/>
    </xf>
    <xf numFmtId="193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54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4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54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54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54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54" xfId="1" applyNumberFormat="1" applyFont="1" applyFill="1" applyBorder="1" applyAlignment="1">
      <alignment horizontal="center" vertical="center" wrapText="1"/>
    </xf>
    <xf numFmtId="0" fontId="2" fillId="0" borderId="67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wrapText="1"/>
    </xf>
    <xf numFmtId="0" fontId="2" fillId="0" borderId="67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2" fillId="0" borderId="63" xfId="0" applyNumberFormat="1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2" fillId="0" borderId="55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202" fontId="2" fillId="0" borderId="1" xfId="1" applyNumberFormat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9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02" fontId="2" fillId="0" borderId="8" xfId="1" applyNumberFormat="1" applyFont="1" applyFill="1" applyBorder="1" applyAlignment="1">
      <alignment horizontal="center" vertical="center" wrapText="1"/>
    </xf>
    <xf numFmtId="166" fontId="2" fillId="0" borderId="17" xfId="1" applyNumberFormat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left" vertical="center" wrapText="1"/>
    </xf>
    <xf numFmtId="49" fontId="2" fillId="0" borderId="62" xfId="0" applyNumberFormat="1" applyFont="1" applyFill="1" applyBorder="1" applyAlignment="1">
      <alignment horizontal="left" vertical="center" wrapText="1"/>
    </xf>
    <xf numFmtId="0" fontId="2" fillId="0" borderId="4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1" fontId="2" fillId="0" borderId="4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50;&#1054;&#1053;&#1054;&#1052;&#1030;&#1057;&#1058;/2018/&#1055;&#1056;&#1054;&#1043;&#1056;&#1040;&#1052;&#1048;_&#1047;&#1040;&#1055;&#1048;&#1058;/&#1047;&#1042;&#1030;&#1058;%20&#1060;&#1055;%20&#1030;%20&#1082;&#1074;%202018/&#1060;&#1055;%201%20&#1082;&#1074;%202018%20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сн. фін. пок."/>
      <sheetName val="I. Формування фін. рез."/>
      <sheetName val="ІІ. Розр. з бюджетом"/>
      <sheetName val="ІІІ. Рух грош. коштів"/>
      <sheetName val="IV. Кап. інвестиції"/>
      <sheetName val=" V. Коефіцієнти"/>
      <sheetName val="Iнформація до ФП"/>
      <sheetName val="Продовження інф. до 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7"/>
  <sheetViews>
    <sheetView tabSelected="1" zoomScale="90" zoomScaleNormal="90" zoomScaleSheetLayoutView="100" workbookViewId="0">
      <selection activeCell="B16" sqref="B16:C16"/>
    </sheetView>
  </sheetViews>
  <sheetFormatPr defaultColWidth="8.7109375" defaultRowHeight="11.45" customHeight="1" x14ac:dyDescent="0.2"/>
  <cols>
    <col min="1" max="1" width="38.28515625" style="1" customWidth="1"/>
    <col min="2" max="2" width="10.85546875" style="1" customWidth="1"/>
    <col min="3" max="5" width="13.42578125" style="1" customWidth="1"/>
    <col min="6" max="6" width="10.5703125" style="1" customWidth="1"/>
    <col min="7" max="8" width="13.42578125" style="1" customWidth="1"/>
    <col min="9" max="16384" width="8.7109375" style="2"/>
  </cols>
  <sheetData>
    <row r="1" spans="1:10" s="1" customFormat="1" ht="12.95" customHeight="1" x14ac:dyDescent="0.2">
      <c r="E1" s="355" t="s">
        <v>0</v>
      </c>
      <c r="F1" s="355"/>
      <c r="G1" s="355"/>
      <c r="H1" s="355"/>
    </row>
    <row r="2" spans="1:10" s="1" customFormat="1" ht="12.95" customHeight="1" x14ac:dyDescent="0.2">
      <c r="E2" s="355" t="s">
        <v>1</v>
      </c>
      <c r="F2" s="355"/>
      <c r="G2" s="355"/>
      <c r="H2" s="355"/>
    </row>
    <row r="3" spans="1:10" s="1" customFormat="1" ht="12.95" customHeight="1" x14ac:dyDescent="0.2">
      <c r="A3" s="356"/>
      <c r="B3" s="356"/>
      <c r="E3" s="355" t="s">
        <v>2</v>
      </c>
      <c r="F3" s="355"/>
      <c r="G3" s="355"/>
      <c r="H3" s="355"/>
    </row>
    <row r="4" spans="1:10" s="1" customFormat="1" ht="12.95" customHeight="1" x14ac:dyDescent="0.2">
      <c r="E4" s="355" t="s">
        <v>3</v>
      </c>
      <c r="F4" s="355"/>
      <c r="G4" s="355"/>
      <c r="H4" s="355"/>
    </row>
    <row r="5" spans="1:10" s="1" customFormat="1" ht="12.95" customHeight="1" x14ac:dyDescent="0.2">
      <c r="E5" s="355" t="s">
        <v>4</v>
      </c>
      <c r="F5" s="355"/>
      <c r="G5" s="355"/>
      <c r="H5" s="355"/>
    </row>
    <row r="6" spans="1:10" s="1" customFormat="1" ht="12.9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1" customFormat="1" ht="12.95" customHeight="1" x14ac:dyDescent="0.2">
      <c r="A7" s="350"/>
      <c r="B7" s="350"/>
      <c r="C7" s="350"/>
      <c r="D7" s="350"/>
      <c r="E7" s="350"/>
      <c r="F7" s="350"/>
      <c r="G7" s="43" t="s">
        <v>5</v>
      </c>
      <c r="H7" s="11" t="s">
        <v>6</v>
      </c>
      <c r="I7" s="28"/>
      <c r="J7" s="28"/>
    </row>
    <row r="8" spans="1:10" s="1" customFormat="1" ht="12.95" customHeight="1" x14ac:dyDescent="0.2">
      <c r="A8" s="11" t="s">
        <v>7</v>
      </c>
      <c r="B8" s="348" t="s">
        <v>8</v>
      </c>
      <c r="C8" s="348"/>
      <c r="D8" s="348"/>
      <c r="E8" s="348"/>
      <c r="F8" s="348"/>
      <c r="G8" s="44" t="s">
        <v>9</v>
      </c>
      <c r="H8" s="45">
        <v>3150102</v>
      </c>
      <c r="I8" s="28"/>
      <c r="J8" s="28"/>
    </row>
    <row r="9" spans="1:10" s="1" customFormat="1" ht="12.95" customHeight="1" x14ac:dyDescent="0.2">
      <c r="A9" s="11" t="s">
        <v>10</v>
      </c>
      <c r="B9" s="348" t="s">
        <v>11</v>
      </c>
      <c r="C9" s="348"/>
      <c r="D9" s="348"/>
      <c r="E9" s="348"/>
      <c r="F9" s="348"/>
      <c r="G9" s="44" t="s">
        <v>12</v>
      </c>
      <c r="H9" s="32" t="s">
        <v>13</v>
      </c>
      <c r="I9" s="28"/>
      <c r="J9" s="28"/>
    </row>
    <row r="10" spans="1:10" s="1" customFormat="1" ht="12.95" customHeight="1" x14ac:dyDescent="0.2">
      <c r="A10" s="11" t="s">
        <v>14</v>
      </c>
      <c r="B10" s="348" t="s">
        <v>15</v>
      </c>
      <c r="C10" s="348"/>
      <c r="D10" s="348"/>
      <c r="E10" s="348"/>
      <c r="F10" s="348"/>
      <c r="G10" s="44" t="s">
        <v>16</v>
      </c>
      <c r="H10" s="32" t="s">
        <v>17</v>
      </c>
      <c r="I10" s="28"/>
      <c r="J10" s="28"/>
    </row>
    <row r="11" spans="1:10" s="1" customFormat="1" ht="12.95" customHeight="1" x14ac:dyDescent="0.2">
      <c r="A11" s="11" t="s">
        <v>18</v>
      </c>
      <c r="B11" s="348" t="s">
        <v>19</v>
      </c>
      <c r="C11" s="348"/>
      <c r="D11" s="348"/>
      <c r="E11" s="348"/>
      <c r="F11" s="348"/>
      <c r="G11" s="44" t="s">
        <v>20</v>
      </c>
      <c r="H11" s="32" t="s">
        <v>21</v>
      </c>
      <c r="I11" s="28"/>
      <c r="J11" s="28"/>
    </row>
    <row r="12" spans="1:10" s="1" customFormat="1" ht="12.95" customHeight="1" x14ac:dyDescent="0.2">
      <c r="A12" s="11" t="s">
        <v>22</v>
      </c>
      <c r="B12" s="353" t="s">
        <v>23</v>
      </c>
      <c r="C12" s="353"/>
      <c r="D12" s="353"/>
      <c r="E12" s="353"/>
      <c r="F12" s="353"/>
      <c r="G12" s="44" t="s">
        <v>24</v>
      </c>
      <c r="H12" s="32" t="s">
        <v>25</v>
      </c>
      <c r="I12" s="28"/>
      <c r="J12" s="28"/>
    </row>
    <row r="13" spans="1:10" s="1" customFormat="1" ht="12.95" customHeight="1" x14ac:dyDescent="0.2">
      <c r="A13" s="11" t="s">
        <v>26</v>
      </c>
      <c r="B13" s="353" t="s">
        <v>27</v>
      </c>
      <c r="C13" s="353"/>
      <c r="D13" s="353"/>
      <c r="E13" s="353"/>
      <c r="F13" s="353"/>
      <c r="G13" s="44" t="s">
        <v>28</v>
      </c>
      <c r="H13" s="32" t="s">
        <v>29</v>
      </c>
      <c r="I13" s="28"/>
      <c r="J13" s="28"/>
    </row>
    <row r="14" spans="1:10" s="1" customFormat="1" ht="12.95" customHeight="1" x14ac:dyDescent="0.2">
      <c r="A14" s="348" t="s">
        <v>30</v>
      </c>
      <c r="B14" s="348"/>
      <c r="C14" s="348"/>
      <c r="D14" s="348"/>
      <c r="E14" s="348" t="s">
        <v>31</v>
      </c>
      <c r="F14" s="348"/>
      <c r="G14" s="351"/>
      <c r="H14" s="351"/>
      <c r="I14" s="28"/>
      <c r="J14" s="28"/>
    </row>
    <row r="15" spans="1:10" s="1" customFormat="1" ht="12.95" customHeight="1" x14ac:dyDescent="0.2">
      <c r="A15" s="11" t="s">
        <v>32</v>
      </c>
      <c r="B15" s="350" t="s">
        <v>33</v>
      </c>
      <c r="C15" s="350"/>
      <c r="D15" s="350"/>
      <c r="E15" s="350" t="s">
        <v>34</v>
      </c>
      <c r="F15" s="350"/>
      <c r="G15" s="351"/>
      <c r="H15" s="351"/>
      <c r="I15" s="28"/>
      <c r="J15" s="28"/>
    </row>
    <row r="16" spans="1:10" s="1" customFormat="1" ht="12.95" customHeight="1" x14ac:dyDescent="0.2">
      <c r="A16" s="11" t="s">
        <v>35</v>
      </c>
      <c r="B16" s="352">
        <v>612</v>
      </c>
      <c r="C16" s="352"/>
      <c r="D16" s="354"/>
      <c r="E16" s="354"/>
      <c r="F16" s="354"/>
      <c r="G16" s="354"/>
      <c r="H16" s="354"/>
      <c r="I16" s="28"/>
      <c r="J16" s="28"/>
    </row>
    <row r="17" spans="1:10" s="1" customFormat="1" ht="12.95" customHeight="1" x14ac:dyDescent="0.2">
      <c r="A17" s="11" t="s">
        <v>36</v>
      </c>
      <c r="B17" s="349" t="s">
        <v>37</v>
      </c>
      <c r="C17" s="349"/>
      <c r="D17" s="349"/>
      <c r="E17" s="349"/>
      <c r="F17" s="349"/>
      <c r="G17" s="349"/>
      <c r="H17" s="349"/>
      <c r="I17" s="28"/>
      <c r="J17" s="28"/>
    </row>
    <row r="18" spans="1:10" s="1" customFormat="1" ht="12.95" customHeight="1" x14ac:dyDescent="0.2">
      <c r="A18" s="11" t="s">
        <v>38</v>
      </c>
      <c r="B18" s="349" t="s">
        <v>39</v>
      </c>
      <c r="C18" s="349"/>
      <c r="D18" s="349"/>
      <c r="E18" s="349"/>
      <c r="F18" s="349"/>
      <c r="G18" s="349"/>
      <c r="H18" s="349"/>
      <c r="I18" s="28"/>
      <c r="J18" s="28"/>
    </row>
    <row r="19" spans="1:10" s="1" customFormat="1" ht="12.95" customHeight="1" x14ac:dyDescent="0.2">
      <c r="A19" s="11" t="s">
        <v>40</v>
      </c>
      <c r="B19" s="349" t="s">
        <v>543</v>
      </c>
      <c r="C19" s="349"/>
      <c r="D19" s="349"/>
      <c r="E19" s="349"/>
      <c r="F19" s="349"/>
      <c r="G19" s="349"/>
      <c r="H19" s="349"/>
      <c r="I19" s="28"/>
      <c r="J19" s="28"/>
    </row>
    <row r="20" spans="1:10" s="1" customFormat="1" ht="12.95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1.45" customHeight="1" x14ac:dyDescent="0.2">
      <c r="A21" s="28"/>
      <c r="B21" s="28"/>
      <c r="C21" s="28"/>
      <c r="D21" s="28"/>
      <c r="E21" s="28"/>
      <c r="F21" s="28"/>
      <c r="G21" s="28"/>
      <c r="H21" s="28"/>
      <c r="I21" s="34"/>
      <c r="J21" s="34"/>
    </row>
    <row r="22" spans="1:10" ht="11.45" customHeight="1" x14ac:dyDescent="0.2">
      <c r="A22" s="28"/>
      <c r="B22" s="28"/>
      <c r="C22" s="28"/>
      <c r="D22" s="28"/>
      <c r="E22" s="28"/>
      <c r="F22" s="28"/>
      <c r="G22" s="28"/>
      <c r="H22" s="28"/>
      <c r="I22" s="34"/>
      <c r="J22" s="34"/>
    </row>
    <row r="23" spans="1:10" ht="11.45" customHeight="1" x14ac:dyDescent="0.2">
      <c r="A23" s="28"/>
      <c r="B23" s="28"/>
      <c r="C23" s="28"/>
      <c r="D23" s="28"/>
      <c r="E23" s="28"/>
      <c r="F23" s="28"/>
      <c r="G23" s="28"/>
      <c r="H23" s="28"/>
      <c r="I23" s="34"/>
      <c r="J23" s="34"/>
    </row>
    <row r="24" spans="1:10" ht="11.45" customHeight="1" x14ac:dyDescent="0.2">
      <c r="A24" s="28"/>
      <c r="B24" s="28"/>
      <c r="C24" s="28"/>
      <c r="D24" s="28"/>
      <c r="E24" s="28"/>
      <c r="F24" s="28"/>
      <c r="G24" s="28"/>
      <c r="H24" s="28"/>
      <c r="I24" s="34"/>
      <c r="J24" s="34"/>
    </row>
    <row r="25" spans="1:10" ht="11.45" customHeight="1" x14ac:dyDescent="0.2">
      <c r="A25" s="28"/>
      <c r="B25" s="28"/>
      <c r="C25" s="28"/>
      <c r="D25" s="28"/>
      <c r="E25" s="28"/>
      <c r="F25" s="28"/>
      <c r="G25" s="28"/>
      <c r="H25" s="28"/>
      <c r="I25" s="34"/>
      <c r="J25" s="34"/>
    </row>
    <row r="26" spans="1:10" ht="11.45" customHeight="1" x14ac:dyDescent="0.2">
      <c r="A26" s="28"/>
      <c r="B26" s="28"/>
      <c r="C26" s="28"/>
      <c r="D26" s="28"/>
      <c r="E26" s="28"/>
      <c r="F26" s="28"/>
      <c r="G26" s="28"/>
      <c r="H26" s="28"/>
      <c r="I26" s="34"/>
      <c r="J26" s="34"/>
    </row>
    <row r="27" spans="1:10" ht="11.45" customHeight="1" x14ac:dyDescent="0.2">
      <c r="A27" s="28"/>
      <c r="B27" s="28"/>
      <c r="C27" s="28"/>
      <c r="D27" s="28"/>
      <c r="E27" s="28"/>
      <c r="F27" s="28"/>
      <c r="G27" s="28"/>
      <c r="H27" s="28"/>
      <c r="I27" s="34"/>
      <c r="J27" s="34"/>
    </row>
  </sheetData>
  <mergeCells count="24">
    <mergeCell ref="B8:F8"/>
    <mergeCell ref="B9:F9"/>
    <mergeCell ref="E4:H4"/>
    <mergeCell ref="E1:H1"/>
    <mergeCell ref="E2:H2"/>
    <mergeCell ref="A3:B3"/>
    <mergeCell ref="E3:H3"/>
    <mergeCell ref="E5:H5"/>
    <mergeCell ref="A7:F7"/>
    <mergeCell ref="B19:H19"/>
    <mergeCell ref="B13:F13"/>
    <mergeCell ref="A14:D14"/>
    <mergeCell ref="E14:F14"/>
    <mergeCell ref="G14:H14"/>
    <mergeCell ref="D16:H16"/>
    <mergeCell ref="B15:D15"/>
    <mergeCell ref="B10:F10"/>
    <mergeCell ref="B11:F11"/>
    <mergeCell ref="B17:H17"/>
    <mergeCell ref="B18:H18"/>
    <mergeCell ref="E15:F15"/>
    <mergeCell ref="G15:H15"/>
    <mergeCell ref="B16:C16"/>
    <mergeCell ref="B12:F12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60"/>
  <sheetViews>
    <sheetView view="pageBreakPreview" zoomScale="110" zoomScaleNormal="90" zoomScaleSheetLayoutView="110" workbookViewId="0">
      <selection activeCell="L123" sqref="L123"/>
    </sheetView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3" width="11.42578125" style="42" customWidth="1"/>
    <col min="4" max="6" width="11.42578125" style="1" customWidth="1"/>
    <col min="7" max="7" width="11" style="1" customWidth="1"/>
    <col min="8" max="8" width="10" style="1" customWidth="1"/>
    <col min="9" max="16384" width="8.7109375" style="2"/>
  </cols>
  <sheetData>
    <row r="1" spans="1:8" s="1" customFormat="1" ht="12.95" customHeight="1" x14ac:dyDescent="0.2">
      <c r="A1" s="379" t="s">
        <v>41</v>
      </c>
      <c r="B1" s="379"/>
      <c r="C1" s="379"/>
      <c r="D1" s="379"/>
      <c r="E1" s="379"/>
      <c r="F1" s="379"/>
      <c r="G1" s="379"/>
      <c r="H1" s="379"/>
    </row>
    <row r="2" spans="1:8" s="1" customFormat="1" ht="12.95" customHeight="1" x14ac:dyDescent="0.2">
      <c r="A2" s="379" t="s">
        <v>42</v>
      </c>
      <c r="B2" s="379"/>
      <c r="C2" s="379"/>
      <c r="D2" s="379"/>
      <c r="E2" s="379"/>
      <c r="F2" s="379"/>
      <c r="G2" s="379"/>
      <c r="H2" s="379"/>
    </row>
    <row r="3" spans="1:8" s="1" customFormat="1" ht="12.95" customHeight="1" x14ac:dyDescent="0.2">
      <c r="A3" s="379" t="s">
        <v>602</v>
      </c>
      <c r="B3" s="379"/>
      <c r="C3" s="379"/>
      <c r="D3" s="379"/>
      <c r="E3" s="379"/>
      <c r="F3" s="379"/>
      <c r="G3" s="379"/>
      <c r="H3" s="379"/>
    </row>
    <row r="4" spans="1:8" s="1" customFormat="1" ht="8.25" customHeight="1" x14ac:dyDescent="0.2">
      <c r="A4" s="380" t="s">
        <v>544</v>
      </c>
      <c r="B4" s="380"/>
      <c r="C4" s="380"/>
      <c r="D4" s="380"/>
      <c r="E4" s="380"/>
      <c r="F4" s="380"/>
      <c r="G4" s="380"/>
      <c r="H4" s="380"/>
    </row>
    <row r="5" spans="1:8" s="1" customFormat="1" ht="12.95" customHeight="1" x14ac:dyDescent="0.25">
      <c r="A5" s="363" t="s">
        <v>44</v>
      </c>
      <c r="B5" s="363"/>
      <c r="C5" s="363"/>
      <c r="D5" s="363"/>
      <c r="E5" s="363"/>
      <c r="F5" s="363"/>
      <c r="G5" s="363"/>
      <c r="H5" s="363"/>
    </row>
    <row r="6" spans="1:8" s="1" customFormat="1" ht="12.95" customHeight="1" thickBot="1" x14ac:dyDescent="0.25">
      <c r="A6" s="28"/>
      <c r="B6" s="28"/>
      <c r="C6" s="28"/>
      <c r="D6" s="28"/>
      <c r="E6" s="28"/>
      <c r="F6" s="28"/>
      <c r="G6" s="28"/>
      <c r="H6" s="28"/>
    </row>
    <row r="7" spans="1:8" s="1" customFormat="1" ht="26.1" customHeight="1" x14ac:dyDescent="0.2">
      <c r="A7" s="381" t="s">
        <v>45</v>
      </c>
      <c r="B7" s="370" t="s">
        <v>46</v>
      </c>
      <c r="C7" s="372" t="s">
        <v>47</v>
      </c>
      <c r="D7" s="372"/>
      <c r="E7" s="370" t="s">
        <v>603</v>
      </c>
      <c r="F7" s="370"/>
      <c r="G7" s="370"/>
      <c r="H7" s="371"/>
    </row>
    <row r="8" spans="1:8" s="1" customFormat="1" ht="27" customHeight="1" thickBot="1" x14ac:dyDescent="0.25">
      <c r="A8" s="382"/>
      <c r="B8" s="383"/>
      <c r="C8" s="61" t="s">
        <v>48</v>
      </c>
      <c r="D8" s="92" t="s">
        <v>49</v>
      </c>
      <c r="E8" s="61" t="s">
        <v>50</v>
      </c>
      <c r="F8" s="61" t="s">
        <v>51</v>
      </c>
      <c r="G8" s="61" t="s">
        <v>52</v>
      </c>
      <c r="H8" s="62" t="s">
        <v>53</v>
      </c>
    </row>
    <row r="9" spans="1:8" s="1" customFormat="1" ht="12.95" customHeight="1" thickBot="1" x14ac:dyDescent="0.25">
      <c r="A9" s="93">
        <v>1</v>
      </c>
      <c r="B9" s="94">
        <v>2</v>
      </c>
      <c r="C9" s="94">
        <v>3</v>
      </c>
      <c r="D9" s="174">
        <v>4</v>
      </c>
      <c r="E9" s="94">
        <v>5</v>
      </c>
      <c r="F9" s="94">
        <v>6</v>
      </c>
      <c r="G9" s="94">
        <v>7</v>
      </c>
      <c r="H9" s="96">
        <v>8</v>
      </c>
    </row>
    <row r="10" spans="1:8" s="1" customFormat="1" ht="23.25" customHeight="1" x14ac:dyDescent="0.2">
      <c r="A10" s="373" t="s">
        <v>54</v>
      </c>
      <c r="B10" s="374"/>
      <c r="C10" s="374"/>
      <c r="D10" s="374"/>
      <c r="E10" s="374"/>
      <c r="F10" s="374"/>
      <c r="G10" s="374"/>
      <c r="H10" s="375"/>
    </row>
    <row r="11" spans="1:8" s="1" customFormat="1" ht="12.95" customHeight="1" x14ac:dyDescent="0.2">
      <c r="A11" s="81" t="s">
        <v>55</v>
      </c>
      <c r="B11" s="14">
        <v>1000</v>
      </c>
      <c r="C11" s="175">
        <f>SUM('I. Формування фін. рез.'!C7)</f>
        <v>21265</v>
      </c>
      <c r="D11" s="175">
        <f>SUM('I. Формування фін. рез.'!D7)</f>
        <v>23827</v>
      </c>
      <c r="E11" s="175">
        <f>SUM('I. Формування фін. рез.'!E7)</f>
        <v>34861</v>
      </c>
      <c r="F11" s="175">
        <f>SUM('I. Формування фін. рез.'!F7)</f>
        <v>23827</v>
      </c>
      <c r="G11" s="229">
        <f>F11-E11</f>
        <v>-11034</v>
      </c>
      <c r="H11" s="69">
        <f>(F11*100)/E11</f>
        <v>68.348584377958176</v>
      </c>
    </row>
    <row r="12" spans="1:8" s="1" customFormat="1" ht="12.95" customHeight="1" x14ac:dyDescent="0.2">
      <c r="A12" s="81" t="s">
        <v>56</v>
      </c>
      <c r="B12" s="14">
        <v>1010</v>
      </c>
      <c r="C12" s="229">
        <f>SUM('I. Формування фін. рез.'!C8)</f>
        <v>-49477</v>
      </c>
      <c r="D12" s="229">
        <f>'I. Формування фін. рез.'!D8</f>
        <v>-55572</v>
      </c>
      <c r="E12" s="229">
        <f>'I. Формування фін. рез.'!E8</f>
        <v>-58858.930000000008</v>
      </c>
      <c r="F12" s="229">
        <f>'I. Формування фін. рез.'!F8</f>
        <v>-55572</v>
      </c>
      <c r="G12" s="229">
        <f>F12-E12</f>
        <v>3286.9300000000076</v>
      </c>
      <c r="H12" s="229">
        <f>(F12*100)/E12</f>
        <v>94.415579759944649</v>
      </c>
    </row>
    <row r="13" spans="1:8" s="1" customFormat="1" ht="12.95" customHeight="1" x14ac:dyDescent="0.2">
      <c r="A13" s="81" t="s">
        <v>57</v>
      </c>
      <c r="B13" s="14">
        <v>1020</v>
      </c>
      <c r="C13" s="229">
        <f>SUM(C11:C12)</f>
        <v>-28212</v>
      </c>
      <c r="D13" s="229">
        <f>SUM(D11:D12)</f>
        <v>-31745</v>
      </c>
      <c r="E13" s="229">
        <f>SUM(E11:E12)</f>
        <v>-23997.930000000008</v>
      </c>
      <c r="F13" s="229">
        <f>SUM(F11:F12)</f>
        <v>-31745</v>
      </c>
      <c r="G13" s="229">
        <f>F13-E13</f>
        <v>-7747.0699999999924</v>
      </c>
      <c r="H13" s="229">
        <f>(F13*100)/E13</f>
        <v>132.28224267676416</v>
      </c>
    </row>
    <row r="14" spans="1:8" s="1" customFormat="1" ht="12.95" customHeight="1" x14ac:dyDescent="0.2">
      <c r="A14" s="66" t="s">
        <v>58</v>
      </c>
      <c r="B14" s="14">
        <v>1030</v>
      </c>
      <c r="C14" s="229">
        <f>'I. Формування фін. рез.'!C25</f>
        <v>-16929</v>
      </c>
      <c r="D14" s="229">
        <f>'I. Формування фін. рез.'!D25</f>
        <v>-17583</v>
      </c>
      <c r="E14" s="229">
        <f>'I. Формування фін. рез.'!E25</f>
        <v>-16530.25</v>
      </c>
      <c r="F14" s="229">
        <f>'I. Формування фін. рез.'!F25</f>
        <v>-17583</v>
      </c>
      <c r="G14" s="229">
        <f>F14-E14</f>
        <v>-1052.75</v>
      </c>
      <c r="H14" s="229">
        <f>(F14*100)/E14</f>
        <v>106.3686272137445</v>
      </c>
    </row>
    <row r="15" spans="1:8" s="1" customFormat="1" ht="26.1" customHeight="1" x14ac:dyDescent="0.2">
      <c r="A15" s="67" t="s">
        <v>59</v>
      </c>
      <c r="B15" s="8">
        <v>1031</v>
      </c>
      <c r="C15" s="228">
        <f>'I. Формування фін. рез.'!C26</f>
        <v>-663</v>
      </c>
      <c r="D15" s="228">
        <f>'I. Формування фін. рез.'!D26</f>
        <v>-490</v>
      </c>
      <c r="E15" s="228">
        <f>'I. Формування фін. рез.'!E26</f>
        <v>-305.7</v>
      </c>
      <c r="F15" s="228">
        <f>'I. Формування фін. рез.'!F26</f>
        <v>-490</v>
      </c>
      <c r="G15" s="228">
        <f>F15-E15</f>
        <v>-184.3</v>
      </c>
      <c r="H15" s="228">
        <f>(F15*100)/E15</f>
        <v>160.28786391887471</v>
      </c>
    </row>
    <row r="16" spans="1:8" s="1" customFormat="1" ht="12.95" customHeight="1" x14ac:dyDescent="0.2">
      <c r="A16" s="67" t="s">
        <v>60</v>
      </c>
      <c r="B16" s="8">
        <v>1032</v>
      </c>
      <c r="C16" s="12"/>
      <c r="D16" s="12"/>
      <c r="E16" s="12"/>
      <c r="F16" s="12"/>
      <c r="G16" s="9"/>
      <c r="H16" s="56"/>
    </row>
    <row r="17" spans="1:8" s="1" customFormat="1" ht="12.95" customHeight="1" x14ac:dyDescent="0.2">
      <c r="A17" s="67" t="s">
        <v>62</v>
      </c>
      <c r="B17" s="8">
        <v>1033</v>
      </c>
      <c r="C17" s="12"/>
      <c r="D17" s="12"/>
      <c r="E17" s="12"/>
      <c r="F17" s="12"/>
      <c r="G17" s="9"/>
      <c r="H17" s="56"/>
    </row>
    <row r="18" spans="1:8" s="1" customFormat="1" ht="12.95" customHeight="1" x14ac:dyDescent="0.2">
      <c r="A18" s="67" t="s">
        <v>63</v>
      </c>
      <c r="B18" s="8">
        <v>1034</v>
      </c>
      <c r="C18" s="12"/>
      <c r="D18" s="12"/>
      <c r="E18" s="12"/>
      <c r="F18" s="12"/>
      <c r="G18" s="9"/>
      <c r="H18" s="56"/>
    </row>
    <row r="19" spans="1:8" s="1" customFormat="1" ht="12.95" customHeight="1" x14ac:dyDescent="0.2">
      <c r="A19" s="67" t="s">
        <v>64</v>
      </c>
      <c r="B19" s="8">
        <v>1035</v>
      </c>
      <c r="C19" s="12"/>
      <c r="D19" s="12"/>
      <c r="E19" s="12"/>
      <c r="F19" s="12"/>
      <c r="G19" s="9"/>
      <c r="H19" s="56"/>
    </row>
    <row r="20" spans="1:8" s="1" customFormat="1" ht="12.95" customHeight="1" x14ac:dyDescent="0.2">
      <c r="A20" s="81" t="s">
        <v>65</v>
      </c>
      <c r="B20" s="14">
        <v>1060</v>
      </c>
      <c r="C20" s="129"/>
      <c r="D20" s="129"/>
      <c r="E20" s="129"/>
      <c r="F20" s="129"/>
      <c r="G20" s="15"/>
      <c r="H20" s="69"/>
    </row>
    <row r="21" spans="1:8" s="1" customFormat="1" ht="12.95" customHeight="1" x14ac:dyDescent="0.2">
      <c r="A21" s="66" t="s">
        <v>66</v>
      </c>
      <c r="B21" s="14">
        <v>1070</v>
      </c>
      <c r="C21" s="99">
        <f>SUM('I. Формування фін. рез.'!C61)</f>
        <v>42435</v>
      </c>
      <c r="D21" s="99">
        <f>SUM('I. Формування фін. рез.'!D61)</f>
        <v>43322</v>
      </c>
      <c r="E21" s="99">
        <f>SUM('I. Формування фін. рез.'!E61)</f>
        <v>45182.899999999994</v>
      </c>
      <c r="F21" s="15">
        <f>SUM('I. Формування фін. рез.'!F61)</f>
        <v>43322</v>
      </c>
      <c r="G21" s="15">
        <f t="shared" ref="G21:G57" si="0">F21-E21</f>
        <v>-1860.8999999999942</v>
      </c>
      <c r="H21" s="69">
        <f>(F21*100)/E21</f>
        <v>95.881406461293992</v>
      </c>
    </row>
    <row r="22" spans="1:8" s="1" customFormat="1" ht="12.95" customHeight="1" x14ac:dyDescent="0.2">
      <c r="A22" s="67" t="s">
        <v>67</v>
      </c>
      <c r="B22" s="8">
        <v>1071</v>
      </c>
      <c r="C22" s="236">
        <f>'I. Формування фін. рез.'!C62</f>
        <v>397</v>
      </c>
      <c r="D22" s="10">
        <f>'I. Формування фін. рез.'!D62</f>
        <v>154</v>
      </c>
      <c r="E22" s="259">
        <f>'I. Формування фін. рез.'!E62</f>
        <v>153.19999999999999</v>
      </c>
      <c r="F22" s="10">
        <f>'I. Формування фін. рез.'!F62</f>
        <v>154</v>
      </c>
      <c r="G22" s="9">
        <f t="shared" si="0"/>
        <v>0.80000000000001137</v>
      </c>
      <c r="H22" s="56"/>
    </row>
    <row r="23" spans="1:8" s="1" customFormat="1" ht="12.95" customHeight="1" x14ac:dyDescent="0.2">
      <c r="A23" s="67" t="s">
        <v>68</v>
      </c>
      <c r="B23" s="8">
        <v>1072</v>
      </c>
      <c r="C23" s="12"/>
      <c r="D23" s="8"/>
      <c r="E23" s="8"/>
      <c r="F23" s="8"/>
      <c r="G23" s="9"/>
      <c r="H23" s="56"/>
    </row>
    <row r="24" spans="1:8" s="1" customFormat="1" ht="12.95" customHeight="1" x14ac:dyDescent="0.2">
      <c r="A24" s="66" t="s">
        <v>69</v>
      </c>
      <c r="B24" s="14">
        <v>1080</v>
      </c>
      <c r="C24" s="229">
        <f>'I. Формування фін. рез.'!C71</f>
        <v>-6826</v>
      </c>
      <c r="D24" s="229">
        <f>'I. Формування фін. рез.'!D71</f>
        <v>-10422</v>
      </c>
      <c r="E24" s="229">
        <f>'I. Формування фін. рез.'!E71</f>
        <v>-6167.1</v>
      </c>
      <c r="F24" s="229">
        <f>'I. Формування фін. рез.'!F71</f>
        <v>-10422</v>
      </c>
      <c r="G24" s="229">
        <f t="shared" si="0"/>
        <v>-4254.8999999999996</v>
      </c>
      <c r="H24" s="69">
        <f>(F24*100)/E24</f>
        <v>168.99353018436543</v>
      </c>
    </row>
    <row r="25" spans="1:8" s="1" customFormat="1" ht="12.95" customHeight="1" x14ac:dyDescent="0.2">
      <c r="A25" s="67" t="s">
        <v>67</v>
      </c>
      <c r="B25" s="8">
        <v>1081</v>
      </c>
      <c r="C25" s="228">
        <f>'I. Формування фін. рез.'!C72</f>
        <v>-384</v>
      </c>
      <c r="D25" s="228">
        <f>'I. Формування фін. рез.'!D72</f>
        <v>-64</v>
      </c>
      <c r="E25" s="228">
        <f>'I. Формування фін. рез.'!E72</f>
        <v>-30</v>
      </c>
      <c r="F25" s="228">
        <f>'I. Формування фін. рез.'!F72</f>
        <v>-64</v>
      </c>
      <c r="G25" s="228"/>
      <c r="H25" s="56"/>
    </row>
    <row r="26" spans="1:8" s="1" customFormat="1" ht="12.95" customHeight="1" x14ac:dyDescent="0.2">
      <c r="A26" s="67" t="s">
        <v>70</v>
      </c>
      <c r="B26" s="8">
        <v>1082</v>
      </c>
      <c r="C26" s="12"/>
      <c r="D26" s="12"/>
      <c r="E26" s="12"/>
      <c r="F26" s="12"/>
      <c r="G26" s="248"/>
      <c r="H26" s="56"/>
    </row>
    <row r="27" spans="1:8" s="1" customFormat="1" ht="12.95" customHeight="1" x14ac:dyDescent="0.2">
      <c r="A27" s="81" t="s">
        <v>71</v>
      </c>
      <c r="B27" s="14">
        <v>1100</v>
      </c>
      <c r="C27" s="229">
        <f>SUM(C13,C14,C20,C21,C24)</f>
        <v>-9532</v>
      </c>
      <c r="D27" s="229">
        <f>SUM(D13,D14,D20,D21,D24)</f>
        <v>-16428</v>
      </c>
      <c r="E27" s="229">
        <f>SUM(E13,E14,E20,E21,E24)</f>
        <v>-1512.3800000000138</v>
      </c>
      <c r="F27" s="229">
        <f>SUM(F13,F14,F20,F21,F24)</f>
        <v>-16428</v>
      </c>
      <c r="G27" s="229">
        <f t="shared" si="0"/>
        <v>-14915.619999999986</v>
      </c>
      <c r="H27" s="229">
        <f>(F27*100)/E27</f>
        <v>1086.2349409539831</v>
      </c>
    </row>
    <row r="28" spans="1:8" s="1" customFormat="1" ht="12.95" customHeight="1" x14ac:dyDescent="0.2">
      <c r="A28" s="81" t="s">
        <v>72</v>
      </c>
      <c r="B28" s="14">
        <v>1310</v>
      </c>
      <c r="C28" s="229">
        <f>SUM('I. Формування фін. рез.'!C128)</f>
        <v>-3939</v>
      </c>
      <c r="D28" s="229">
        <f>SUM('I. Формування фін. рез.'!D128)</f>
        <v>-12095</v>
      </c>
      <c r="E28" s="229">
        <f>SUM('I. Формування фін. рез.'!E128)</f>
        <v>2933.4199999999882</v>
      </c>
      <c r="F28" s="229">
        <f>SUM('I. Формування фін. рез.'!F128)</f>
        <v>-12095</v>
      </c>
      <c r="G28" s="229">
        <f t="shared" si="0"/>
        <v>-15028.419999999987</v>
      </c>
      <c r="H28" s="69">
        <v>0</v>
      </c>
    </row>
    <row r="29" spans="1:8" s="1" customFormat="1" ht="12.95" customHeight="1" x14ac:dyDescent="0.2">
      <c r="A29" s="81" t="s">
        <v>73</v>
      </c>
      <c r="B29" s="14">
        <v>5010</v>
      </c>
      <c r="C29" s="244">
        <f>C28/C11*100</f>
        <v>-18.523395250411472</v>
      </c>
      <c r="D29" s="244">
        <f>D28/D11*100</f>
        <v>-50.761740882192477</v>
      </c>
      <c r="E29" s="244">
        <f>E28/E11*100</f>
        <v>8.4146180545595026</v>
      </c>
      <c r="F29" s="244">
        <f>F28/F11*100</f>
        <v>-50.761740882192477</v>
      </c>
      <c r="G29" s="244">
        <f t="shared" si="0"/>
        <v>-59.176358936751981</v>
      </c>
      <c r="H29" s="69">
        <v>0</v>
      </c>
    </row>
    <row r="30" spans="1:8" s="1" customFormat="1" ht="12.95" customHeight="1" x14ac:dyDescent="0.2">
      <c r="A30" s="67" t="s">
        <v>74</v>
      </c>
      <c r="B30" s="8">
        <v>1110</v>
      </c>
      <c r="C30" s="12"/>
      <c r="D30" s="12"/>
      <c r="E30" s="12"/>
      <c r="F30" s="12"/>
      <c r="G30" s="9"/>
      <c r="H30" s="56"/>
    </row>
    <row r="31" spans="1:8" s="1" customFormat="1" ht="12.95" customHeight="1" x14ac:dyDescent="0.2">
      <c r="A31" s="67" t="s">
        <v>75</v>
      </c>
      <c r="B31" s="8">
        <v>1120</v>
      </c>
      <c r="C31" s="12"/>
      <c r="D31" s="12"/>
      <c r="E31" s="12"/>
      <c r="F31" s="12"/>
      <c r="G31" s="9"/>
      <c r="H31" s="56"/>
    </row>
    <row r="32" spans="1:8" s="1" customFormat="1" ht="12.95" customHeight="1" x14ac:dyDescent="0.2">
      <c r="A32" s="67" t="s">
        <v>76</v>
      </c>
      <c r="B32" s="8">
        <v>1130</v>
      </c>
      <c r="C32" s="12"/>
      <c r="D32" s="12"/>
      <c r="E32" s="12"/>
      <c r="F32" s="12"/>
      <c r="G32" s="9"/>
      <c r="H32" s="56"/>
    </row>
    <row r="33" spans="1:8" s="1" customFormat="1" ht="12.95" customHeight="1" x14ac:dyDescent="0.2">
      <c r="A33" s="67" t="s">
        <v>77</v>
      </c>
      <c r="B33" s="8">
        <v>1140</v>
      </c>
      <c r="C33" s="12"/>
      <c r="D33" s="12"/>
      <c r="E33" s="12"/>
      <c r="F33" s="12"/>
      <c r="G33" s="9"/>
      <c r="H33" s="56"/>
    </row>
    <row r="34" spans="1:8" s="1" customFormat="1" ht="12.95" customHeight="1" x14ac:dyDescent="0.2">
      <c r="A34" s="67" t="s">
        <v>78</v>
      </c>
      <c r="B34" s="8">
        <v>1150</v>
      </c>
      <c r="C34" s="236">
        <f>'I. Формування фін. рез.'!C99</f>
        <v>9477</v>
      </c>
      <c r="D34" s="10">
        <f>'I. Формування фін. рез.'!D99</f>
        <v>9709</v>
      </c>
      <c r="E34" s="10">
        <f>'I. Формування фін. рез.'!E99</f>
        <v>1705.6</v>
      </c>
      <c r="F34" s="10">
        <f>'I. Формування фін. рез.'!F99</f>
        <v>9709</v>
      </c>
      <c r="G34" s="9">
        <f t="shared" si="0"/>
        <v>8003.4</v>
      </c>
      <c r="H34" s="56">
        <f>(F34*100)/E34</f>
        <v>569.24249530956854</v>
      </c>
    </row>
    <row r="35" spans="1:8" s="1" customFormat="1" ht="12.95" customHeight="1" x14ac:dyDescent="0.2">
      <c r="A35" s="67" t="s">
        <v>67</v>
      </c>
      <c r="B35" s="8">
        <v>1151</v>
      </c>
      <c r="C35" s="141"/>
      <c r="D35" s="141"/>
      <c r="E35" s="141"/>
      <c r="F35" s="141"/>
      <c r="G35" s="9"/>
      <c r="H35" s="56"/>
    </row>
    <row r="36" spans="1:8" s="1" customFormat="1" ht="12.95" customHeight="1" x14ac:dyDescent="0.2">
      <c r="A36" s="67" t="s">
        <v>79</v>
      </c>
      <c r="B36" s="8">
        <v>1160</v>
      </c>
      <c r="C36" s="228">
        <f>'I. Формування фін. рез.'!C105</f>
        <v>-355</v>
      </c>
      <c r="D36" s="228">
        <f>'I. Формування фін. рез.'!D105</f>
        <v>-323</v>
      </c>
      <c r="E36" s="228">
        <f>'I. Формування фін. рез.'!E105</f>
        <v>-181</v>
      </c>
      <c r="F36" s="228">
        <f>'I. Формування фін. рез.'!F105</f>
        <v>-323</v>
      </c>
      <c r="G36" s="228">
        <f t="shared" si="0"/>
        <v>-142</v>
      </c>
      <c r="H36" s="56">
        <f>(F36*100)/E36</f>
        <v>178.45303867403314</v>
      </c>
    </row>
    <row r="37" spans="1:8" s="1" customFormat="1" ht="12.95" customHeight="1" x14ac:dyDescent="0.2">
      <c r="A37" s="67" t="s">
        <v>67</v>
      </c>
      <c r="B37" s="8">
        <v>1161</v>
      </c>
      <c r="C37" s="141"/>
      <c r="D37" s="12"/>
      <c r="E37" s="12"/>
      <c r="F37" s="12"/>
      <c r="G37" s="9"/>
      <c r="H37" s="56"/>
    </row>
    <row r="38" spans="1:8" s="1" customFormat="1" ht="12.95" customHeight="1" x14ac:dyDescent="0.2">
      <c r="A38" s="66" t="s">
        <v>80</v>
      </c>
      <c r="B38" s="14">
        <v>1170</v>
      </c>
      <c r="C38" s="244">
        <f>SUM(C27,C30:C36)</f>
        <v>-410</v>
      </c>
      <c r="D38" s="244">
        <f>SUM(D27,D30:D36)</f>
        <v>-7042</v>
      </c>
      <c r="E38" s="322">
        <f>SUM(E27,E30:E36)</f>
        <v>12.219999999986157</v>
      </c>
      <c r="F38" s="244">
        <f>SUM(F27,F30:F36)</f>
        <v>-7042</v>
      </c>
      <c r="G38" s="15">
        <f t="shared" si="0"/>
        <v>-7054.2199999999866</v>
      </c>
      <c r="H38" s="69">
        <f>(F38*100)/E38</f>
        <v>-57626.841243927796</v>
      </c>
    </row>
    <row r="39" spans="1:8" s="1" customFormat="1" ht="12.95" customHeight="1" x14ac:dyDescent="0.2">
      <c r="A39" s="67" t="s">
        <v>81</v>
      </c>
      <c r="B39" s="8">
        <v>1180</v>
      </c>
      <c r="C39" s="12"/>
      <c r="D39" s="12"/>
      <c r="E39" s="8"/>
      <c r="F39" s="12"/>
      <c r="G39" s="9"/>
      <c r="H39" s="56"/>
    </row>
    <row r="40" spans="1:8" s="1" customFormat="1" ht="12.95" customHeight="1" x14ac:dyDescent="0.2">
      <c r="A40" s="67" t="s">
        <v>82</v>
      </c>
      <c r="B40" s="8">
        <v>1181</v>
      </c>
      <c r="C40" s="12"/>
      <c r="D40" s="12"/>
      <c r="E40" s="8"/>
      <c r="F40" s="12"/>
      <c r="G40" s="9"/>
      <c r="H40" s="56"/>
    </row>
    <row r="41" spans="1:8" s="1" customFormat="1" ht="12.95" customHeight="1" x14ac:dyDescent="0.2">
      <c r="A41" s="67" t="s">
        <v>83</v>
      </c>
      <c r="B41" s="8">
        <v>1190</v>
      </c>
      <c r="C41" s="12"/>
      <c r="D41" s="12"/>
      <c r="E41" s="8"/>
      <c r="F41" s="12"/>
      <c r="G41" s="9"/>
      <c r="H41" s="56"/>
    </row>
    <row r="42" spans="1:8" s="1" customFormat="1" ht="12.95" customHeight="1" x14ac:dyDescent="0.2">
      <c r="A42" s="67" t="s">
        <v>84</v>
      </c>
      <c r="B42" s="8">
        <v>1191</v>
      </c>
      <c r="C42" s="12"/>
      <c r="D42" s="12"/>
      <c r="E42" s="8"/>
      <c r="F42" s="12"/>
      <c r="G42" s="9"/>
      <c r="H42" s="56"/>
    </row>
    <row r="43" spans="1:8" s="1" customFormat="1" ht="12.95" customHeight="1" x14ac:dyDescent="0.2">
      <c r="A43" s="66" t="s">
        <v>85</v>
      </c>
      <c r="B43" s="14">
        <v>1200</v>
      </c>
      <c r="C43" s="229">
        <f>SUM(C38:C42)</f>
        <v>-410</v>
      </c>
      <c r="D43" s="229">
        <f>SUM(D38:D42)</f>
        <v>-7042</v>
      </c>
      <c r="E43" s="321">
        <f>SUM(E38:E42)</f>
        <v>12.219999999986157</v>
      </c>
      <c r="F43" s="229">
        <f>SUM(F38:F42)</f>
        <v>-7042</v>
      </c>
      <c r="G43" s="15">
        <f t="shared" si="0"/>
        <v>-7054.2199999999866</v>
      </c>
      <c r="H43" s="69">
        <f>(F43*100)/E43</f>
        <v>-57626.841243927796</v>
      </c>
    </row>
    <row r="44" spans="1:8" s="1" customFormat="1" ht="12.95" customHeight="1" x14ac:dyDescent="0.2">
      <c r="A44" s="67" t="s">
        <v>546</v>
      </c>
      <c r="B44" s="8">
        <v>1201</v>
      </c>
      <c r="C44" s="12"/>
      <c r="D44" s="248"/>
      <c r="E44" s="320">
        <v>12.6</v>
      </c>
      <c r="F44" s="309"/>
      <c r="G44" s="9"/>
      <c r="H44" s="56"/>
    </row>
    <row r="45" spans="1:8" s="1" customFormat="1" ht="12.95" customHeight="1" x14ac:dyDescent="0.2">
      <c r="A45" s="67" t="s">
        <v>86</v>
      </c>
      <c r="B45" s="8">
        <v>1202</v>
      </c>
      <c r="C45" s="228">
        <f>SUM('I. Формування фін. рез.'!C117)</f>
        <v>-410</v>
      </c>
      <c r="D45" s="228">
        <f>SUM('I. Формування фін. рез.'!D117)</f>
        <v>-7042</v>
      </c>
      <c r="E45" s="8">
        <f>SUM('I. Формування фін. рез.'!E117)</f>
        <v>0</v>
      </c>
      <c r="F45" s="228">
        <f>SUM('I. Формування фін. рез.'!F117)</f>
        <v>-7042</v>
      </c>
      <c r="G45" s="9">
        <f>F45-E45</f>
        <v>-7042</v>
      </c>
      <c r="H45" s="56"/>
    </row>
    <row r="46" spans="1:8" s="1" customFormat="1" ht="12.95" customHeight="1" x14ac:dyDescent="0.2">
      <c r="A46" s="66" t="s">
        <v>87</v>
      </c>
      <c r="B46" s="14">
        <v>1210</v>
      </c>
      <c r="C46" s="245">
        <f>SUM('I. Формування фін. рез.'!C118)</f>
        <v>73177</v>
      </c>
      <c r="D46" s="129">
        <f>SUM('I. Формування фін. рез.'!D118)</f>
        <v>76858</v>
      </c>
      <c r="E46" s="14">
        <f>SUM('I. Формування фін. рез.'!E118)</f>
        <v>81749.5</v>
      </c>
      <c r="F46" s="129">
        <f>SUM('I. Формування фін. рез.'!F118)</f>
        <v>76858</v>
      </c>
      <c r="G46" s="15">
        <f>F46-E46</f>
        <v>-4891.5</v>
      </c>
      <c r="H46" s="56">
        <f>(F46*100)/E46</f>
        <v>94.016477164997951</v>
      </c>
    </row>
    <row r="47" spans="1:8" s="1" customFormat="1" ht="12.95" customHeight="1" x14ac:dyDescent="0.2">
      <c r="A47" s="66" t="s">
        <v>88</v>
      </c>
      <c r="B47" s="14">
        <v>1220</v>
      </c>
      <c r="C47" s="229">
        <f>SUM('I. Формування фін. рез.'!C119)</f>
        <v>-73587</v>
      </c>
      <c r="D47" s="229">
        <f>SUM('I. Формування фін. рез.'!D119)</f>
        <v>-83900</v>
      </c>
      <c r="E47" s="229">
        <f>SUM('I. Формування фін. рез.'!E119)</f>
        <v>-81737.280000000013</v>
      </c>
      <c r="F47" s="229">
        <f>SUM('I. Формування фін. рез.'!F119)</f>
        <v>-83900</v>
      </c>
      <c r="G47" s="15">
        <f>F47-E47</f>
        <v>-2162.7199999999866</v>
      </c>
      <c r="H47" s="56">
        <f>(F47*100)/E47</f>
        <v>102.64594075065868</v>
      </c>
    </row>
    <row r="48" spans="1:8" s="1" customFormat="1" ht="12.95" customHeight="1" x14ac:dyDescent="0.2">
      <c r="A48" s="67" t="s">
        <v>89</v>
      </c>
      <c r="B48" s="8">
        <v>1230</v>
      </c>
      <c r="C48" s="151"/>
      <c r="D48" s="176"/>
      <c r="E48" s="177"/>
      <c r="F48" s="178"/>
      <c r="G48" s="9"/>
      <c r="H48" s="56"/>
    </row>
    <row r="49" spans="1:8" s="1" customFormat="1" ht="12.95" customHeight="1" x14ac:dyDescent="0.2">
      <c r="A49" s="357" t="s">
        <v>90</v>
      </c>
      <c r="B49" s="358"/>
      <c r="C49" s="358"/>
      <c r="D49" s="358"/>
      <c r="E49" s="358"/>
      <c r="F49" s="358"/>
      <c r="G49" s="358"/>
      <c r="H49" s="359"/>
    </row>
    <row r="50" spans="1:8" s="1" customFormat="1" ht="12.95" customHeight="1" x14ac:dyDescent="0.2">
      <c r="A50" s="67" t="s">
        <v>91</v>
      </c>
      <c r="B50" s="8">
        <v>1400</v>
      </c>
      <c r="C50" s="13">
        <f>SUM('I. Формування фін. рез.'!C130)</f>
        <v>8592</v>
      </c>
      <c r="D50" s="13">
        <f>SUM('I. Формування фін. рез.'!D130)</f>
        <v>9572</v>
      </c>
      <c r="E50" s="13">
        <f>SUM('I. Формування фін. рез.'!E130)</f>
        <v>11814</v>
      </c>
      <c r="F50" s="13">
        <f>SUM('I. Формування фін. рез.'!F130)</f>
        <v>9572</v>
      </c>
      <c r="G50" s="9">
        <f t="shared" si="0"/>
        <v>-2242</v>
      </c>
      <c r="H50" s="56">
        <f t="shared" ref="H50:H57" si="1">(F50*100)/E50</f>
        <v>81.022515659387167</v>
      </c>
    </row>
    <row r="51" spans="1:8" s="1" customFormat="1" ht="12.95" customHeight="1" x14ac:dyDescent="0.2">
      <c r="A51" s="67" t="s">
        <v>92</v>
      </c>
      <c r="B51" s="8">
        <v>1401</v>
      </c>
      <c r="C51" s="13">
        <f>SUM('I. Формування фін. рез.'!C131)</f>
        <v>605</v>
      </c>
      <c r="D51" s="13">
        <f>SUM('I. Формування фін. рез.'!D131)</f>
        <v>561</v>
      </c>
      <c r="E51" s="13">
        <f>SUM('I. Формування фін. рез.'!E131)</f>
        <v>608</v>
      </c>
      <c r="F51" s="13">
        <f>SUM('I. Формування фін. рез.'!F131)</f>
        <v>561</v>
      </c>
      <c r="G51" s="9">
        <f t="shared" si="0"/>
        <v>-47</v>
      </c>
      <c r="H51" s="56">
        <f t="shared" si="1"/>
        <v>92.26973684210526</v>
      </c>
    </row>
    <row r="52" spans="1:8" s="1" customFormat="1" ht="12.95" customHeight="1" x14ac:dyDescent="0.2">
      <c r="A52" s="67" t="s">
        <v>93</v>
      </c>
      <c r="B52" s="8">
        <v>1402</v>
      </c>
      <c r="C52" s="13">
        <f>SUM('I. Формування фін. рез.'!C132)</f>
        <v>6794</v>
      </c>
      <c r="D52" s="13">
        <f>SUM('I. Формування фін. рез.'!D132)</f>
        <v>7933</v>
      </c>
      <c r="E52" s="13">
        <f>SUM('I. Формування фін. рез.'!E132)</f>
        <v>7162</v>
      </c>
      <c r="F52" s="13">
        <f>SUM('I. Формування фін. рез.'!F132)</f>
        <v>7933</v>
      </c>
      <c r="G52" s="9">
        <f t="shared" si="0"/>
        <v>771</v>
      </c>
      <c r="H52" s="56">
        <f t="shared" si="1"/>
        <v>110.76514939960904</v>
      </c>
    </row>
    <row r="53" spans="1:8" s="1" customFormat="1" ht="12.95" customHeight="1" x14ac:dyDescent="0.2">
      <c r="A53" s="67" t="s">
        <v>94</v>
      </c>
      <c r="B53" s="8">
        <v>1410</v>
      </c>
      <c r="C53" s="13">
        <f>SUM('I. Формування фін. рез.'!C133)</f>
        <v>39854</v>
      </c>
      <c r="D53" s="13">
        <f>SUM('I. Формування фін. рез.'!D133)</f>
        <v>49985</v>
      </c>
      <c r="E53" s="13">
        <f>SUM('I. Формування фін. рез.'!E133)</f>
        <v>45667</v>
      </c>
      <c r="F53" s="13">
        <f>SUM('I. Формування фін. рез.'!F133)</f>
        <v>49985</v>
      </c>
      <c r="G53" s="9">
        <f t="shared" si="0"/>
        <v>4318</v>
      </c>
      <c r="H53" s="56">
        <f t="shared" si="1"/>
        <v>109.45540543499682</v>
      </c>
    </row>
    <row r="54" spans="1:8" s="1" customFormat="1" ht="12.95" customHeight="1" x14ac:dyDescent="0.2">
      <c r="A54" s="67" t="s">
        <v>95</v>
      </c>
      <c r="B54" s="8">
        <v>1420</v>
      </c>
      <c r="C54" s="13">
        <f>SUM('I. Формування фін. рез.'!C134)</f>
        <v>8649</v>
      </c>
      <c r="D54" s="13">
        <f>SUM('I. Формування фін. рез.'!D134)</f>
        <v>10776</v>
      </c>
      <c r="E54" s="13">
        <f>SUM('I. Формування фін. рез.'!E134)</f>
        <v>10047</v>
      </c>
      <c r="F54" s="13">
        <f>SUM('I. Формування фін. рез.'!F134)</f>
        <v>10776</v>
      </c>
      <c r="G54" s="9">
        <f t="shared" si="0"/>
        <v>729</v>
      </c>
      <c r="H54" s="56">
        <f t="shared" si="1"/>
        <v>107.25589728277097</v>
      </c>
    </row>
    <row r="55" spans="1:8" s="1" customFormat="1" ht="12.95" customHeight="1" x14ac:dyDescent="0.2">
      <c r="A55" s="67" t="s">
        <v>96</v>
      </c>
      <c r="B55" s="8">
        <v>1430</v>
      </c>
      <c r="C55" s="13">
        <f>SUM('I. Формування фін. рез.'!C135)</f>
        <v>5606</v>
      </c>
      <c r="D55" s="13">
        <f>SUM('I. Формування фін. рез.'!D135)</f>
        <v>4423</v>
      </c>
      <c r="E55" s="13">
        <f>SUM('I. Формування фін. рез.'!E135)</f>
        <v>4569</v>
      </c>
      <c r="F55" s="13">
        <f>SUM('I. Формування фін. рез.'!F135)</f>
        <v>4423</v>
      </c>
      <c r="G55" s="9">
        <f t="shared" si="0"/>
        <v>-146</v>
      </c>
      <c r="H55" s="56">
        <f t="shared" si="1"/>
        <v>96.804552418472312</v>
      </c>
    </row>
    <row r="56" spans="1:8" s="1" customFormat="1" ht="12.95" customHeight="1" thickBot="1" x14ac:dyDescent="0.25">
      <c r="A56" s="179" t="s">
        <v>97</v>
      </c>
      <c r="B56" s="72">
        <v>1440</v>
      </c>
      <c r="C56" s="180">
        <f>SUM('I. Формування фін. рез.'!C136)</f>
        <v>10143</v>
      </c>
      <c r="D56" s="180">
        <f>SUM('I. Формування фін. рез.'!D136)</f>
        <v>8754</v>
      </c>
      <c r="E56" s="180">
        <f>SUM('I. Формування фін. рез.'!E136)</f>
        <v>5254</v>
      </c>
      <c r="F56" s="180">
        <f>SUM('I. Формування фін. рез.'!F136)</f>
        <v>8754</v>
      </c>
      <c r="G56" s="73">
        <f t="shared" si="0"/>
        <v>3500</v>
      </c>
      <c r="H56" s="74">
        <f t="shared" si="1"/>
        <v>166.61591168633421</v>
      </c>
    </row>
    <row r="57" spans="1:8" s="1" customFormat="1" ht="12.95" customHeight="1" thickBot="1" x14ac:dyDescent="0.25">
      <c r="A57" s="75" t="s">
        <v>98</v>
      </c>
      <c r="B57" s="76">
        <v>1450</v>
      </c>
      <c r="C57" s="181">
        <f>SUM('I. Формування фін. рез.'!C137)</f>
        <v>72844</v>
      </c>
      <c r="D57" s="181">
        <f>SUM('I. Формування фін. рез.'!D137)</f>
        <v>83510</v>
      </c>
      <c r="E57" s="181">
        <f>SUM('I. Формування фін. рез.'!E137)</f>
        <v>77351</v>
      </c>
      <c r="F57" s="181">
        <f>SUM('I. Формування фін. рез.'!F137)</f>
        <v>83510</v>
      </c>
      <c r="G57" s="77">
        <f t="shared" si="0"/>
        <v>6159</v>
      </c>
      <c r="H57" s="78">
        <f t="shared" si="1"/>
        <v>107.96240514020504</v>
      </c>
    </row>
    <row r="58" spans="1:8" s="1" customFormat="1" ht="20.25" customHeight="1" x14ac:dyDescent="0.2">
      <c r="A58" s="367" t="s">
        <v>99</v>
      </c>
      <c r="B58" s="368"/>
      <c r="C58" s="368"/>
      <c r="D58" s="368"/>
      <c r="E58" s="368"/>
      <c r="F58" s="368"/>
      <c r="G58" s="368"/>
      <c r="H58" s="369"/>
    </row>
    <row r="59" spans="1:8" s="1" customFormat="1" ht="12.95" customHeight="1" x14ac:dyDescent="0.2">
      <c r="A59" s="357" t="s">
        <v>100</v>
      </c>
      <c r="B59" s="358"/>
      <c r="C59" s="358"/>
      <c r="D59" s="358"/>
      <c r="E59" s="358"/>
      <c r="F59" s="358"/>
      <c r="G59" s="358"/>
      <c r="H59" s="359"/>
    </row>
    <row r="60" spans="1:8" s="1" customFormat="1" ht="26.1" customHeight="1" x14ac:dyDescent="0.2">
      <c r="A60" s="67" t="s">
        <v>101</v>
      </c>
      <c r="B60" s="246">
        <v>2000</v>
      </c>
      <c r="C60" s="229">
        <f>SUM('ІІ. Розр. з бюджетом'!C7)</f>
        <v>-47916</v>
      </c>
      <c r="D60" s="229">
        <f>SUM('ІІ. Розр. з бюджетом'!D7)</f>
        <v>-55785</v>
      </c>
      <c r="E60" s="229">
        <f>'ІІ. Розр. з бюджетом'!E7</f>
        <v>-55785</v>
      </c>
      <c r="F60" s="229">
        <f>'ІІ. Розр. з бюджетом'!F7</f>
        <v>-55785</v>
      </c>
      <c r="G60" s="15">
        <f t="shared" ref="G60:G104" si="2">F60-E60</f>
        <v>0</v>
      </c>
      <c r="H60" s="69">
        <f>(F60*100)/E60</f>
        <v>100</v>
      </c>
    </row>
    <row r="61" spans="1:8" s="1" customFormat="1" ht="26.1" customHeight="1" x14ac:dyDescent="0.2">
      <c r="A61" s="67" t="s">
        <v>102</v>
      </c>
      <c r="B61" s="8">
        <v>2010</v>
      </c>
      <c r="C61" s="228">
        <f>'ІІ. Розр. з бюджетом'!C8</f>
        <v>-46</v>
      </c>
      <c r="D61" s="10"/>
      <c r="E61" s="12">
        <v>-4.5999999999999996</v>
      </c>
      <c r="F61" s="10"/>
      <c r="G61" s="9"/>
      <c r="H61" s="56"/>
    </row>
    <row r="62" spans="1:8" s="1" customFormat="1" ht="26.1" customHeight="1" x14ac:dyDescent="0.2">
      <c r="A62" s="67" t="s">
        <v>103</v>
      </c>
      <c r="B62" s="8">
        <v>2011</v>
      </c>
      <c r="C62" s="228">
        <f>'ІІ. Розр. з бюджетом'!C9</f>
        <v>-46</v>
      </c>
      <c r="D62" s="10"/>
      <c r="E62" s="12">
        <v>-4.5999999999999996</v>
      </c>
      <c r="F62" s="10"/>
      <c r="G62" s="9"/>
      <c r="H62" s="56"/>
    </row>
    <row r="63" spans="1:8" s="1" customFormat="1" ht="38.1" customHeight="1" x14ac:dyDescent="0.2">
      <c r="A63" s="67" t="s">
        <v>104</v>
      </c>
      <c r="B63" s="8">
        <v>2012</v>
      </c>
      <c r="C63" s="12"/>
      <c r="D63" s="12"/>
      <c r="E63" s="12"/>
      <c r="F63" s="12"/>
      <c r="G63" s="9"/>
      <c r="H63" s="56"/>
    </row>
    <row r="64" spans="1:8" s="1" customFormat="1" ht="12.95" customHeight="1" x14ac:dyDescent="0.2">
      <c r="A64" s="67" t="s">
        <v>105</v>
      </c>
      <c r="B64" s="12" t="s">
        <v>106</v>
      </c>
      <c r="C64" s="12"/>
      <c r="D64" s="12"/>
      <c r="E64" s="12"/>
      <c r="F64" s="12"/>
      <c r="G64" s="9"/>
      <c r="H64" s="56"/>
    </row>
    <row r="65" spans="1:8" s="1" customFormat="1" ht="12.95" customHeight="1" x14ac:dyDescent="0.2">
      <c r="A65" s="67" t="s">
        <v>107</v>
      </c>
      <c r="B65" s="8">
        <v>2020</v>
      </c>
      <c r="C65" s="12"/>
      <c r="D65" s="12"/>
      <c r="E65" s="12"/>
      <c r="F65" s="12"/>
      <c r="G65" s="9"/>
      <c r="H65" s="56"/>
    </row>
    <row r="66" spans="1:8" s="1" customFormat="1" ht="12.95" customHeight="1" x14ac:dyDescent="0.2">
      <c r="A66" s="67" t="s">
        <v>108</v>
      </c>
      <c r="B66" s="8">
        <v>2030</v>
      </c>
      <c r="C66" s="12"/>
      <c r="D66" s="12"/>
      <c r="E66" s="12"/>
      <c r="F66" s="12"/>
      <c r="G66" s="9"/>
      <c r="H66" s="56"/>
    </row>
    <row r="67" spans="1:8" s="1" customFormat="1" ht="12.95" customHeight="1" x14ac:dyDescent="0.2">
      <c r="A67" s="67" t="s">
        <v>109</v>
      </c>
      <c r="B67" s="8">
        <v>2040</v>
      </c>
      <c r="C67" s="12"/>
      <c r="D67" s="12"/>
      <c r="E67" s="12"/>
      <c r="F67" s="12"/>
      <c r="G67" s="9"/>
      <c r="H67" s="56"/>
    </row>
    <row r="68" spans="1:8" s="1" customFormat="1" ht="12.95" customHeight="1" x14ac:dyDescent="0.2">
      <c r="A68" s="67" t="s">
        <v>110</v>
      </c>
      <c r="B68" s="8">
        <v>2050</v>
      </c>
      <c r="C68" s="12"/>
      <c r="D68" s="12"/>
      <c r="E68" s="12"/>
      <c r="F68" s="12"/>
      <c r="G68" s="9"/>
      <c r="H68" s="56"/>
    </row>
    <row r="69" spans="1:8" s="1" customFormat="1" ht="12.95" customHeight="1" x14ac:dyDescent="0.2">
      <c r="A69" s="67" t="s">
        <v>111</v>
      </c>
      <c r="B69" s="8">
        <v>2060</v>
      </c>
      <c r="C69" s="228">
        <f>SUM('ІІ. Розр. з бюджетом'!C18)</f>
        <v>-7413</v>
      </c>
      <c r="D69" s="228">
        <f>SUM('ІІ. Розр. з бюджетом'!D18)</f>
        <v>-17037</v>
      </c>
      <c r="E69" s="228">
        <f>SUM('ІІ. Розр. з бюджетом'!E18)</f>
        <v>-11.6</v>
      </c>
      <c r="F69" s="228">
        <f>SUM('ІІ. Розр. з бюджетом'!F18)</f>
        <v>-17037</v>
      </c>
      <c r="G69" s="9">
        <f t="shared" si="2"/>
        <v>-17025.400000000001</v>
      </c>
      <c r="H69" s="56">
        <f>(F69*100)/E69</f>
        <v>146870.68965517241</v>
      </c>
    </row>
    <row r="70" spans="1:8" s="1" customFormat="1" ht="26.1" customHeight="1" x14ac:dyDescent="0.2">
      <c r="A70" s="67" t="s">
        <v>112</v>
      </c>
      <c r="B70" s="14">
        <v>2070</v>
      </c>
      <c r="C70" s="244">
        <f>SUM('ІІ. Розр. з бюджетом'!C21)</f>
        <v>-55785</v>
      </c>
      <c r="D70" s="244">
        <f>SUM('ІІ. Розр. з бюджетом'!D21)</f>
        <v>-79864</v>
      </c>
      <c r="E70" s="244">
        <f>SUM('ІІ. Розр. з бюджетом'!E21)</f>
        <v>-55788.98000000001</v>
      </c>
      <c r="F70" s="305">
        <f>SUM('ІІ. Розр. з бюджетом'!F21)</f>
        <v>-79864</v>
      </c>
      <c r="G70" s="15">
        <f t="shared" si="2"/>
        <v>-24075.01999999999</v>
      </c>
      <c r="H70" s="69">
        <f>(F70*100)/E70</f>
        <v>143.15371960555649</v>
      </c>
    </row>
    <row r="71" spans="1:8" s="1" customFormat="1" ht="12.95" customHeight="1" x14ac:dyDescent="0.2">
      <c r="A71" s="364" t="s">
        <v>113</v>
      </c>
      <c r="B71" s="365"/>
      <c r="C71" s="365"/>
      <c r="D71" s="365"/>
      <c r="E71" s="365"/>
      <c r="F71" s="365"/>
      <c r="G71" s="365"/>
      <c r="H71" s="366"/>
    </row>
    <row r="72" spans="1:8" s="1" customFormat="1" ht="26.1" customHeight="1" x14ac:dyDescent="0.2">
      <c r="A72" s="81" t="s">
        <v>114</v>
      </c>
      <c r="B72" s="14">
        <v>2110</v>
      </c>
      <c r="C72" s="229">
        <f>'ІІ. Розр. з бюджетом'!C23</f>
        <v>-4917</v>
      </c>
      <c r="D72" s="17">
        <f>'ІІ. Розр. з бюджетом'!D23</f>
        <v>2300.1999999999998</v>
      </c>
      <c r="E72" s="14">
        <f>'ІІ. Розр. з бюджетом'!E23</f>
        <v>5449.6</v>
      </c>
      <c r="F72" s="17">
        <f>'ІІ. Розр. з бюджетом'!F23</f>
        <v>2300.1999999999998</v>
      </c>
      <c r="G72" s="15">
        <f t="shared" si="2"/>
        <v>-3149.4000000000005</v>
      </c>
      <c r="H72" s="69">
        <f>(F72*100)/E72</f>
        <v>42.208602466236044</v>
      </c>
    </row>
    <row r="73" spans="1:8" s="1" customFormat="1" ht="12.95" customHeight="1" x14ac:dyDescent="0.2">
      <c r="A73" s="80" t="s">
        <v>115</v>
      </c>
      <c r="B73" s="8">
        <v>2111</v>
      </c>
      <c r="C73" s="8"/>
      <c r="D73" s="12"/>
      <c r="E73" s="12"/>
      <c r="F73" s="12"/>
      <c r="G73" s="9">
        <f t="shared" si="2"/>
        <v>0</v>
      </c>
      <c r="H73" s="56"/>
    </row>
    <row r="74" spans="1:8" s="1" customFormat="1" ht="26.1" customHeight="1" x14ac:dyDescent="0.2">
      <c r="A74" s="80" t="s">
        <v>116</v>
      </c>
      <c r="B74" s="8">
        <v>2112</v>
      </c>
      <c r="C74" s="8">
        <f>'ІІ. Розр. з бюджетом'!C25</f>
        <v>839</v>
      </c>
      <c r="D74" s="8">
        <f>'ІІ. Розр. з бюджетом'!D25</f>
        <v>1331</v>
      </c>
      <c r="E74" s="8">
        <f>'ІІ. Розр. з бюджетом'!E25</f>
        <v>5663</v>
      </c>
      <c r="F74" s="8">
        <f>'ІІ. Розр. з бюджетом'!F25</f>
        <v>1331</v>
      </c>
      <c r="G74" s="9">
        <f t="shared" si="2"/>
        <v>-4332</v>
      </c>
      <c r="H74" s="56">
        <f>(F74*100)/E74</f>
        <v>23.503443404555888</v>
      </c>
    </row>
    <row r="75" spans="1:8" s="1" customFormat="1" ht="26.1" customHeight="1" x14ac:dyDescent="0.2">
      <c r="A75" s="80" t="s">
        <v>117</v>
      </c>
      <c r="B75" s="8">
        <v>2113</v>
      </c>
      <c r="C75" s="228">
        <f>'ІІ. Розр. з бюджетом'!C26</f>
        <v>-6517</v>
      </c>
      <c r="D75" s="228">
        <f>'ІІ. Розр. з бюджетом'!D26</f>
        <v>0</v>
      </c>
      <c r="E75" s="228">
        <f>'ІІ. Розр. з бюджетом'!E26</f>
        <v>-1000</v>
      </c>
      <c r="F75" s="228">
        <f>'ІІ. Розр. з бюджетом'!F26</f>
        <v>0</v>
      </c>
      <c r="G75" s="9">
        <f t="shared" si="2"/>
        <v>1000</v>
      </c>
      <c r="H75" s="56"/>
    </row>
    <row r="76" spans="1:8" s="1" customFormat="1" ht="12.95" customHeight="1" x14ac:dyDescent="0.2">
      <c r="A76" s="80" t="s">
        <v>118</v>
      </c>
      <c r="B76" s="8">
        <v>2114</v>
      </c>
      <c r="C76" s="12"/>
      <c r="D76" s="12"/>
      <c r="E76" s="12"/>
      <c r="F76" s="12"/>
      <c r="G76" s="9">
        <f t="shared" si="2"/>
        <v>0</v>
      </c>
      <c r="H76" s="56"/>
    </row>
    <row r="77" spans="1:8" s="1" customFormat="1" ht="26.1" customHeight="1" x14ac:dyDescent="0.2">
      <c r="A77" s="80" t="s">
        <v>119</v>
      </c>
      <c r="B77" s="8">
        <v>2115</v>
      </c>
      <c r="C77" s="12">
        <f>'ІІ. Розр. з бюджетом'!C28</f>
        <v>46</v>
      </c>
      <c r="D77" s="12">
        <f>'ІІ. Розр. з бюджетом'!D28</f>
        <v>0</v>
      </c>
      <c r="E77" s="12">
        <f>'ІІ. Розр. з бюджетом'!E28</f>
        <v>4.5999999999999996</v>
      </c>
      <c r="F77" s="12">
        <f>'ІІ. Розр. з бюджетом'!F28</f>
        <v>0</v>
      </c>
      <c r="G77" s="9">
        <f t="shared" si="2"/>
        <v>-4.5999999999999996</v>
      </c>
      <c r="H77" s="56"/>
    </row>
    <row r="78" spans="1:8" s="1" customFormat="1" ht="12.95" customHeight="1" x14ac:dyDescent="0.2">
      <c r="A78" s="80" t="s">
        <v>120</v>
      </c>
      <c r="B78" s="8">
        <v>2116</v>
      </c>
      <c r="C78" s="12"/>
      <c r="D78" s="12"/>
      <c r="E78" s="12"/>
      <c r="F78" s="12"/>
      <c r="G78" s="9">
        <f t="shared" si="2"/>
        <v>0</v>
      </c>
      <c r="H78" s="56"/>
    </row>
    <row r="79" spans="1:8" s="1" customFormat="1" ht="12.95" customHeight="1" x14ac:dyDescent="0.2">
      <c r="A79" s="80" t="s">
        <v>121</v>
      </c>
      <c r="B79" s="8">
        <v>2117</v>
      </c>
      <c r="C79" s="12"/>
      <c r="D79" s="12"/>
      <c r="E79" s="12"/>
      <c r="F79" s="12"/>
      <c r="G79" s="9">
        <f t="shared" si="2"/>
        <v>0</v>
      </c>
      <c r="H79" s="56"/>
    </row>
    <row r="80" spans="1:8" s="1" customFormat="1" ht="26.1" customHeight="1" x14ac:dyDescent="0.2">
      <c r="A80" s="81" t="s">
        <v>122</v>
      </c>
      <c r="B80" s="14">
        <v>2120</v>
      </c>
      <c r="C80" s="99">
        <f>'ІІ. Розр. з бюджетом'!C38</f>
        <v>11315</v>
      </c>
      <c r="D80" s="99">
        <f>'ІІ. Розр. з бюджетом'!D38</f>
        <v>13104</v>
      </c>
      <c r="E80" s="99">
        <f>'ІІ. Розр. з бюджетом'!E38</f>
        <v>12594.3</v>
      </c>
      <c r="F80" s="99">
        <f>'ІІ. Розр. з бюджетом'!F38</f>
        <v>13104</v>
      </c>
      <c r="G80" s="15">
        <f t="shared" si="2"/>
        <v>509.70000000000073</v>
      </c>
      <c r="H80" s="69">
        <f>(F80*100)/E80</f>
        <v>104.04706891212692</v>
      </c>
    </row>
    <row r="81" spans="1:8" s="1" customFormat="1" ht="26.1" customHeight="1" x14ac:dyDescent="0.2">
      <c r="A81" s="81" t="s">
        <v>123</v>
      </c>
      <c r="B81" s="14">
        <v>2130</v>
      </c>
      <c r="C81" s="99">
        <f>SUM('ІІ. Розр. з бюджетом'!C48)</f>
        <v>8772</v>
      </c>
      <c r="D81" s="99">
        <f>SUM('ІІ. Розр. з бюджетом'!D48)</f>
        <v>11375.8</v>
      </c>
      <c r="E81" s="99">
        <f>SUM('ІІ. Розр. з бюджетом'!E48)</f>
        <v>10051</v>
      </c>
      <c r="F81" s="99">
        <f>SUM('ІІ. Розр. з бюджетом'!F48)</f>
        <v>11375.8</v>
      </c>
      <c r="G81" s="15">
        <f t="shared" si="2"/>
        <v>1324.7999999999993</v>
      </c>
      <c r="H81" s="69">
        <f>(F81*100)/E81</f>
        <v>113.18077803203661</v>
      </c>
    </row>
    <row r="82" spans="1:8" s="1" customFormat="1" ht="51" customHeight="1" x14ac:dyDescent="0.2">
      <c r="A82" s="80" t="s">
        <v>124</v>
      </c>
      <c r="B82" s="8">
        <v>2131</v>
      </c>
      <c r="C82" s="13"/>
      <c r="D82" s="12"/>
      <c r="E82" s="12"/>
      <c r="F82" s="12"/>
      <c r="G82" s="9">
        <f t="shared" si="2"/>
        <v>0</v>
      </c>
      <c r="H82" s="56"/>
    </row>
    <row r="83" spans="1:8" s="1" customFormat="1" ht="26.1" customHeight="1" thickBot="1" x14ac:dyDescent="0.25">
      <c r="A83" s="88" t="s">
        <v>125</v>
      </c>
      <c r="B83" s="72">
        <v>2133</v>
      </c>
      <c r="C83" s="180">
        <f>'ІІ. Розр. з бюджетом'!C51</f>
        <v>8768</v>
      </c>
      <c r="D83" s="180">
        <f>'ІІ. Розр. з бюджетом'!D51</f>
        <v>11373</v>
      </c>
      <c r="E83" s="180">
        <f>'ІІ. Розр. з бюджетом'!E51</f>
        <v>10047</v>
      </c>
      <c r="F83" s="180">
        <f>'ІІ. Розр. з бюджетом'!F51</f>
        <v>11373</v>
      </c>
      <c r="G83" s="73">
        <f t="shared" si="2"/>
        <v>1326</v>
      </c>
      <c r="H83" s="74">
        <f>(F83*100)/E83</f>
        <v>113.19796954314721</v>
      </c>
    </row>
    <row r="84" spans="1:8" s="1" customFormat="1" ht="12.95" customHeight="1" thickBot="1" x14ac:dyDescent="0.25">
      <c r="A84" s="89" t="s">
        <v>126</v>
      </c>
      <c r="B84" s="76">
        <v>2200</v>
      </c>
      <c r="C84" s="181">
        <f>'ІІ. Розр. з бюджетом'!C59</f>
        <v>15170</v>
      </c>
      <c r="D84" s="181">
        <f>'ІІ. Розр. з бюджетом'!D59</f>
        <v>26780</v>
      </c>
      <c r="E84" s="77">
        <f>'ІІ. Розр. з бюджетом'!E59</f>
        <v>28094.9</v>
      </c>
      <c r="F84" s="77">
        <f>'ІІ. Розр. з бюджетом'!F59</f>
        <v>26780</v>
      </c>
      <c r="G84" s="77">
        <f t="shared" si="2"/>
        <v>-1314.9000000000015</v>
      </c>
      <c r="H84" s="78">
        <f>(F84*100)/E84</f>
        <v>95.319791136469604</v>
      </c>
    </row>
    <row r="85" spans="1:8" s="1" customFormat="1" ht="12.95" customHeight="1" x14ac:dyDescent="0.2">
      <c r="A85" s="360" t="s">
        <v>127</v>
      </c>
      <c r="B85" s="361"/>
      <c r="C85" s="361"/>
      <c r="D85" s="361"/>
      <c r="E85" s="361"/>
      <c r="F85" s="361"/>
      <c r="G85" s="361"/>
      <c r="H85" s="362"/>
    </row>
    <row r="86" spans="1:8" s="1" customFormat="1" ht="12.95" customHeight="1" x14ac:dyDescent="0.2">
      <c r="A86" s="81" t="s">
        <v>128</v>
      </c>
      <c r="B86" s="14">
        <v>3405</v>
      </c>
      <c r="C86" s="14">
        <f>'ІІІ. Рух грош. коштів'!C107</f>
        <v>330</v>
      </c>
      <c r="D86" s="14">
        <f>'ІІІ. Рух грош. коштів'!D107</f>
        <v>526</v>
      </c>
      <c r="E86" s="14">
        <f>'ІІІ. Рух грош. коштів'!E107</f>
        <v>526</v>
      </c>
      <c r="F86" s="14">
        <f>'ІІІ. Рух грош. коштів'!F107</f>
        <v>526</v>
      </c>
      <c r="G86" s="15">
        <f t="shared" si="2"/>
        <v>0</v>
      </c>
      <c r="H86" s="69"/>
    </row>
    <row r="87" spans="1:8" s="1" customFormat="1" ht="12.95" customHeight="1" x14ac:dyDescent="0.2">
      <c r="A87" s="80" t="s">
        <v>129</v>
      </c>
      <c r="B87" s="8">
        <v>3030</v>
      </c>
      <c r="C87" s="8">
        <f>'ІІІ. Рух грош. коштів'!C11</f>
        <v>39178</v>
      </c>
      <c r="D87" s="8">
        <f>'ІІІ. Рух грош. коштів'!D11</f>
        <v>39388</v>
      </c>
      <c r="E87" s="8">
        <f>'ІІІ. Рух грош. коштів'!E11</f>
        <v>39187.799999999996</v>
      </c>
      <c r="F87" s="8">
        <f>'ІІІ. Рух грош. коштів'!F11</f>
        <v>39388</v>
      </c>
      <c r="G87" s="9">
        <f t="shared" si="2"/>
        <v>200.20000000000437</v>
      </c>
      <c r="H87" s="56">
        <f>(F87*100)/E87</f>
        <v>100.51087328199084</v>
      </c>
    </row>
    <row r="88" spans="1:8" s="1" customFormat="1" ht="12.95" customHeight="1" x14ac:dyDescent="0.2">
      <c r="A88" s="80" t="s">
        <v>130</v>
      </c>
      <c r="B88" s="8">
        <v>3195</v>
      </c>
      <c r="C88" s="18">
        <f>'ІІІ. Рух грош. коштів'!C59</f>
        <v>517</v>
      </c>
      <c r="D88" s="18">
        <f>'ІІІ. Рух грош. коштів'!D59</f>
        <v>1476</v>
      </c>
      <c r="E88" s="18">
        <f>'ІІІ. Рух грош. коштів'!E59</f>
        <v>21626.000000000007</v>
      </c>
      <c r="F88" s="18">
        <f>'ІІІ. Рух грош. коштів'!F59</f>
        <v>1476</v>
      </c>
      <c r="G88" s="9">
        <f t="shared" si="2"/>
        <v>-20150.000000000007</v>
      </c>
      <c r="H88" s="56">
        <f>(F88*100)/E88</f>
        <v>6.8251179136224893</v>
      </c>
    </row>
    <row r="89" spans="1:8" s="1" customFormat="1" ht="12.95" customHeight="1" x14ac:dyDescent="0.2">
      <c r="A89" s="80" t="s">
        <v>131</v>
      </c>
      <c r="B89" s="8">
        <v>3295</v>
      </c>
      <c r="C89" s="228">
        <f>'ІІІ. Рух грош. коштів'!C85</f>
        <v>-208</v>
      </c>
      <c r="D89" s="228">
        <f>'ІІІ. Рух грош. коштів'!D85</f>
        <v>-120</v>
      </c>
      <c r="E89" s="228">
        <f>'ІІІ. Рух грош. коштів'!E85</f>
        <v>-26255.400000000023</v>
      </c>
      <c r="F89" s="228">
        <f>'ІІІ. Рух грош. коштів'!F85</f>
        <v>-120</v>
      </c>
      <c r="G89" s="9">
        <f t="shared" si="2"/>
        <v>26135.400000000023</v>
      </c>
      <c r="H89" s="56">
        <f>(F89*100)/E89</f>
        <v>0.45704883566809074</v>
      </c>
    </row>
    <row r="90" spans="1:8" s="1" customFormat="1" ht="12.95" customHeight="1" x14ac:dyDescent="0.2">
      <c r="A90" s="80" t="s">
        <v>132</v>
      </c>
      <c r="B90" s="8">
        <v>3395</v>
      </c>
      <c r="C90" s="228">
        <f>'ІІІ. Рух грош. коштів'!C105</f>
        <v>-113</v>
      </c>
      <c r="D90" s="228">
        <f>'ІІІ. Рух грош. коштів'!D105</f>
        <v>0</v>
      </c>
      <c r="E90" s="228">
        <f>'ІІІ. Рух грош. коштів'!E105</f>
        <v>0</v>
      </c>
      <c r="F90" s="228">
        <f>'ІІІ. Рух грош. коштів'!F105</f>
        <v>0</v>
      </c>
      <c r="G90" s="238">
        <f t="shared" ref="G90" si="3">F90-E90</f>
        <v>0</v>
      </c>
      <c r="H90" s="239"/>
    </row>
    <row r="91" spans="1:8" s="1" customFormat="1" ht="12.95" customHeight="1" thickBot="1" x14ac:dyDescent="0.25">
      <c r="A91" s="88" t="s">
        <v>133</v>
      </c>
      <c r="B91" s="72">
        <v>3410</v>
      </c>
      <c r="C91" s="47"/>
      <c r="D91" s="47"/>
      <c r="E91" s="47"/>
      <c r="F91" s="47"/>
      <c r="G91" s="73"/>
      <c r="H91" s="74"/>
    </row>
    <row r="92" spans="1:8" s="1" customFormat="1" ht="12.95" customHeight="1" thickBot="1" x14ac:dyDescent="0.25">
      <c r="A92" s="89" t="s">
        <v>134</v>
      </c>
      <c r="B92" s="76">
        <v>3415</v>
      </c>
      <c r="C92" s="76">
        <f>SUM(C86,C88:C91)</f>
        <v>526</v>
      </c>
      <c r="D92" s="76">
        <f>SUM(D86,D88:D91)</f>
        <v>1882</v>
      </c>
      <c r="E92" s="306">
        <f>SUM(E86,E88:E91)</f>
        <v>-4103.400000000016</v>
      </c>
      <c r="F92" s="76">
        <f>SUM(F86,F88:F91)</f>
        <v>1882</v>
      </c>
      <c r="G92" s="77">
        <f t="shared" si="2"/>
        <v>5985.400000000016</v>
      </c>
      <c r="H92" s="78">
        <f>(F92*100)/E92</f>
        <v>-45.8644051274551</v>
      </c>
    </row>
    <row r="93" spans="1:8" s="1" customFormat="1" ht="12.95" customHeight="1" x14ac:dyDescent="0.2">
      <c r="A93" s="360" t="s">
        <v>135</v>
      </c>
      <c r="B93" s="361"/>
      <c r="C93" s="361"/>
      <c r="D93" s="361"/>
      <c r="E93" s="361"/>
      <c r="F93" s="361"/>
      <c r="G93" s="361"/>
      <c r="H93" s="362"/>
    </row>
    <row r="94" spans="1:8" s="1" customFormat="1" ht="12.95" customHeight="1" x14ac:dyDescent="0.2">
      <c r="A94" s="81" t="s">
        <v>136</v>
      </c>
      <c r="B94" s="14">
        <v>4000</v>
      </c>
      <c r="C94" s="260">
        <f>'IV. Кап. інвестиції'!C6</f>
        <v>40342</v>
      </c>
      <c r="D94" s="260">
        <f>'IV. Кап. інвестиції'!D6</f>
        <v>5192</v>
      </c>
      <c r="E94" s="17">
        <f>'IV. Кап. інвестиції'!E6</f>
        <v>126672.1</v>
      </c>
      <c r="F94" s="17">
        <f>'IV. Кап. інвестиції'!F6</f>
        <v>5192</v>
      </c>
      <c r="G94" s="15">
        <f t="shared" si="2"/>
        <v>-121480.1</v>
      </c>
      <c r="H94" s="56">
        <f>(F94*100)/E94</f>
        <v>4.0987715526939237</v>
      </c>
    </row>
    <row r="95" spans="1:8" s="1" customFormat="1" ht="12.95" customHeight="1" x14ac:dyDescent="0.2">
      <c r="A95" s="80" t="s">
        <v>137</v>
      </c>
      <c r="B95" s="8">
        <v>4010</v>
      </c>
      <c r="C95" s="8"/>
      <c r="D95" s="10"/>
      <c r="E95" s="9"/>
      <c r="F95" s="12"/>
      <c r="G95" s="9">
        <f t="shared" si="2"/>
        <v>0</v>
      </c>
      <c r="H95" s="56"/>
    </row>
    <row r="96" spans="1:8" s="1" customFormat="1" ht="12.95" customHeight="1" x14ac:dyDescent="0.2">
      <c r="A96" s="80" t="s">
        <v>138</v>
      </c>
      <c r="B96" s="8">
        <v>4020</v>
      </c>
      <c r="C96" s="8">
        <f>'IV. Кап. інвестиції'!C8</f>
        <v>93</v>
      </c>
      <c r="D96" s="10">
        <f>'IV. Кап. інвестиції'!D8</f>
        <v>66</v>
      </c>
      <c r="E96" s="10">
        <f>'IV. Кап. інвестиції'!E8</f>
        <v>691</v>
      </c>
      <c r="F96" s="10">
        <f>'IV. Кап. інвестиції'!F8</f>
        <v>66</v>
      </c>
      <c r="G96" s="10">
        <f>'IV. Кап. інвестиції'!G8</f>
        <v>-625</v>
      </c>
      <c r="H96" s="10">
        <f>'IV. Кап. інвестиції'!H8</f>
        <v>9.5513748191027492</v>
      </c>
    </row>
    <row r="97" spans="1:8" s="1" customFormat="1" ht="26.1" customHeight="1" x14ac:dyDescent="0.2">
      <c r="A97" s="80" t="s">
        <v>139</v>
      </c>
      <c r="B97" s="8">
        <v>4030</v>
      </c>
      <c r="C97" s="8">
        <f>'IV. Кап. інвестиції'!C9</f>
        <v>96</v>
      </c>
      <c r="D97" s="10">
        <f>'IV. Кап. інвестиції'!D9</f>
        <v>54</v>
      </c>
      <c r="E97" s="10">
        <f>'IV. Кап. інвестиції'!E9</f>
        <v>130</v>
      </c>
      <c r="F97" s="10">
        <f>'IV. Кап. інвестиції'!F9</f>
        <v>54</v>
      </c>
      <c r="G97" s="9">
        <f t="shared" si="2"/>
        <v>-76</v>
      </c>
      <c r="H97" s="56">
        <f>(F97*100)/E97</f>
        <v>41.53846153846154</v>
      </c>
    </row>
    <row r="98" spans="1:8" s="1" customFormat="1" ht="12.95" customHeight="1" x14ac:dyDescent="0.2">
      <c r="A98" s="80" t="s">
        <v>140</v>
      </c>
      <c r="B98" s="8">
        <v>4040</v>
      </c>
      <c r="C98" s="236">
        <f>'IV. Кап. інвестиції'!C10</f>
        <v>3</v>
      </c>
      <c r="D98" s="237">
        <f>'IV. Кап. інвестиції'!D10</f>
        <v>0</v>
      </c>
      <c r="E98" s="237">
        <f>'IV. Кап. інвестиції'!E10</f>
        <v>100</v>
      </c>
      <c r="F98" s="237">
        <f>'IV. Кап. інвестиції'!F10</f>
        <v>0</v>
      </c>
      <c r="G98" s="9">
        <f t="shared" si="2"/>
        <v>-100</v>
      </c>
      <c r="H98" s="56"/>
    </row>
    <row r="99" spans="1:8" s="1" customFormat="1" ht="26.1" customHeight="1" x14ac:dyDescent="0.2">
      <c r="A99" s="80" t="s">
        <v>141</v>
      </c>
      <c r="B99" s="8">
        <v>4050</v>
      </c>
      <c r="C99" s="8">
        <f>'IV. Кап. інвестиції'!C11</f>
        <v>2537</v>
      </c>
      <c r="D99" s="8">
        <f>'IV. Кап. інвестиції'!D11</f>
        <v>0</v>
      </c>
      <c r="E99" s="10">
        <f>'IV. Кап. інвестиції'!E11</f>
        <v>106745.60000000001</v>
      </c>
      <c r="F99" s="8">
        <f>'IV. Кап. інвестиції'!F11</f>
        <v>0</v>
      </c>
      <c r="G99" s="10">
        <f>'IV. Кап. інвестиції'!G11</f>
        <v>-106745.60000000001</v>
      </c>
      <c r="H99" s="8">
        <f>'IV. Кап. інвестиції'!H11</f>
        <v>0</v>
      </c>
    </row>
    <row r="100" spans="1:8" s="1" customFormat="1" ht="12.95" customHeight="1" x14ac:dyDescent="0.2">
      <c r="A100" s="80" t="s">
        <v>142</v>
      </c>
      <c r="B100" s="8">
        <v>4060</v>
      </c>
      <c r="C100" s="8">
        <f>'IV. Кап. інвестиції'!C12</f>
        <v>37613</v>
      </c>
      <c r="D100" s="10">
        <f>'IV. Кап. інвестиції'!D12</f>
        <v>5072</v>
      </c>
      <c r="E100" s="10">
        <f>'IV. Кап. інвестиції'!E12</f>
        <v>19005.5</v>
      </c>
      <c r="F100" s="10">
        <f>'IV. Кап. інвестиції'!F12</f>
        <v>5072</v>
      </c>
      <c r="G100" s="10">
        <f>'IV. Кап. інвестиції'!G12</f>
        <v>-13933.5</v>
      </c>
      <c r="H100" s="10">
        <f>'IV. Кап. інвестиції'!H12</f>
        <v>26.687011654521058</v>
      </c>
    </row>
    <row r="101" spans="1:8" s="1" customFormat="1" ht="12.95" customHeight="1" x14ac:dyDescent="0.2">
      <c r="A101" s="81" t="s">
        <v>143</v>
      </c>
      <c r="B101" s="14">
        <v>4000</v>
      </c>
      <c r="C101" s="260">
        <f t="shared" ref="C101:H101" si="4">SUM(C102:C105)</f>
        <v>40342</v>
      </c>
      <c r="D101" s="260">
        <f t="shared" si="4"/>
        <v>5192</v>
      </c>
      <c r="E101" s="17">
        <f t="shared" si="4"/>
        <v>126672.07299999999</v>
      </c>
      <c r="F101" s="129">
        <f t="shared" si="4"/>
        <v>5192.0199999999995</v>
      </c>
      <c r="G101" s="129">
        <f t="shared" si="4"/>
        <v>-121480.05299999999</v>
      </c>
      <c r="H101" s="17">
        <f t="shared" si="4"/>
        <v>17.062697051823299</v>
      </c>
    </row>
    <row r="102" spans="1:8" s="1" customFormat="1" ht="12.95" customHeight="1" x14ac:dyDescent="0.2">
      <c r="A102" s="80" t="s">
        <v>144</v>
      </c>
      <c r="B102" s="12" t="s">
        <v>145</v>
      </c>
      <c r="C102" s="12"/>
      <c r="D102" s="12"/>
      <c r="E102" s="12"/>
      <c r="F102" s="12"/>
      <c r="G102" s="9"/>
      <c r="H102" s="56"/>
    </row>
    <row r="103" spans="1:8" s="1" customFormat="1" ht="12.95" customHeight="1" x14ac:dyDescent="0.2">
      <c r="A103" s="80" t="s">
        <v>146</v>
      </c>
      <c r="B103" s="12" t="s">
        <v>147</v>
      </c>
      <c r="C103" s="236">
        <v>40146</v>
      </c>
      <c r="D103" s="237">
        <v>5072</v>
      </c>
      <c r="E103" s="10">
        <f>'Продовження інф. до ФП'!P61</f>
        <v>125751.07299999999</v>
      </c>
      <c r="F103" s="12">
        <f>'Продовження інф. до ФП'!Q61</f>
        <v>5072.0199999999995</v>
      </c>
      <c r="G103" s="9">
        <f t="shared" si="2"/>
        <v>-120679.05299999999</v>
      </c>
      <c r="H103" s="56">
        <f>(F103*100)/E103</f>
        <v>4.0333810909112477</v>
      </c>
    </row>
    <row r="104" spans="1:8" s="1" customFormat="1" ht="12.95" customHeight="1" x14ac:dyDescent="0.2">
      <c r="A104" s="80" t="s">
        <v>148</v>
      </c>
      <c r="B104" s="12" t="s">
        <v>149</v>
      </c>
      <c r="C104" s="236">
        <v>196</v>
      </c>
      <c r="D104" s="237">
        <v>120</v>
      </c>
      <c r="E104" s="10">
        <f>'Продовження інф. до ФП'!T61</f>
        <v>921</v>
      </c>
      <c r="F104" s="12">
        <f>'Продовження інф. до ФП'!U61</f>
        <v>120</v>
      </c>
      <c r="G104" s="9">
        <f t="shared" si="2"/>
        <v>-801</v>
      </c>
      <c r="H104" s="56">
        <f>(F104*100)/E104</f>
        <v>13.029315960912053</v>
      </c>
    </row>
    <row r="105" spans="1:8" s="1" customFormat="1" ht="12.95" customHeight="1" thickBot="1" x14ac:dyDescent="0.25">
      <c r="A105" s="83" t="s">
        <v>150</v>
      </c>
      <c r="B105" s="61" t="s">
        <v>151</v>
      </c>
      <c r="C105" s="61"/>
      <c r="D105" s="61"/>
      <c r="E105" s="58"/>
      <c r="F105" s="61"/>
      <c r="G105" s="58"/>
      <c r="H105" s="59"/>
    </row>
    <row r="106" spans="1:8" s="1" customFormat="1" ht="12.95" customHeight="1" x14ac:dyDescent="0.2">
      <c r="A106" s="360" t="s">
        <v>152</v>
      </c>
      <c r="B106" s="361"/>
      <c r="C106" s="361"/>
      <c r="D106" s="361"/>
      <c r="E106" s="361"/>
      <c r="F106" s="361"/>
      <c r="G106" s="361"/>
      <c r="H106" s="362"/>
    </row>
    <row r="107" spans="1:8" s="1" customFormat="1" ht="12.95" customHeight="1" x14ac:dyDescent="0.2">
      <c r="A107" s="80" t="s">
        <v>153</v>
      </c>
      <c r="B107" s="8">
        <v>5040</v>
      </c>
      <c r="C107" s="231">
        <v>-1.9280507876792852</v>
      </c>
      <c r="D107" s="19">
        <v>-29.6</v>
      </c>
      <c r="E107" s="324">
        <v>3.6143541493334298E-2</v>
      </c>
      <c r="F107" s="12" t="s">
        <v>154</v>
      </c>
      <c r="G107" s="9"/>
      <c r="H107" s="56"/>
    </row>
    <row r="108" spans="1:8" s="1" customFormat="1" ht="12.95" customHeight="1" x14ac:dyDescent="0.2">
      <c r="A108" s="80" t="s">
        <v>155</v>
      </c>
      <c r="B108" s="8">
        <v>5020</v>
      </c>
      <c r="C108" s="232">
        <v>-0.21305341924755766</v>
      </c>
      <c r="D108" s="20">
        <v>-4.0999999999999996</v>
      </c>
      <c r="E108" s="326">
        <v>6.5474953232130886E-3</v>
      </c>
      <c r="F108" s="12" t="s">
        <v>154</v>
      </c>
      <c r="G108" s="9"/>
      <c r="H108" s="56"/>
    </row>
    <row r="109" spans="1:8" s="1" customFormat="1" ht="12.95" customHeight="1" x14ac:dyDescent="0.2">
      <c r="A109" s="80" t="s">
        <v>156</v>
      </c>
      <c r="B109" s="8">
        <v>5030</v>
      </c>
      <c r="C109" s="232">
        <v>-0.42164152243441416</v>
      </c>
      <c r="D109" s="21">
        <v>-9.6</v>
      </c>
      <c r="E109" s="324">
        <v>1.3177435210934415E-2</v>
      </c>
      <c r="F109" s="12" t="s">
        <v>154</v>
      </c>
      <c r="G109" s="9"/>
      <c r="H109" s="56"/>
    </row>
    <row r="110" spans="1:8" s="1" customFormat="1" ht="12.95" customHeight="1" x14ac:dyDescent="0.2">
      <c r="A110" s="80" t="s">
        <v>157</v>
      </c>
      <c r="B110" s="8">
        <v>5110</v>
      </c>
      <c r="C110" s="307">
        <v>1.0214073381582127</v>
      </c>
      <c r="D110" s="10">
        <v>0.74990774529501003</v>
      </c>
      <c r="E110" s="323">
        <v>0.98756480965069926</v>
      </c>
      <c r="F110" s="12" t="s">
        <v>154</v>
      </c>
      <c r="G110" s="9"/>
      <c r="H110" s="56"/>
    </row>
    <row r="111" spans="1:8" s="1" customFormat="1" ht="12.95" customHeight="1" thickBot="1" x14ac:dyDescent="0.25">
      <c r="A111" s="83" t="s">
        <v>158</v>
      </c>
      <c r="B111" s="57">
        <v>5220</v>
      </c>
      <c r="C111" s="308">
        <v>0.63247903266397831</v>
      </c>
      <c r="D111" s="84">
        <v>0.66286085254542748</v>
      </c>
      <c r="E111" s="325">
        <v>0.63247903266397831</v>
      </c>
      <c r="F111" s="61" t="s">
        <v>154</v>
      </c>
      <c r="G111" s="58"/>
      <c r="H111" s="59"/>
    </row>
    <row r="112" spans="1:8" s="1" customFormat="1" ht="12.95" customHeight="1" x14ac:dyDescent="0.2">
      <c r="A112" s="360" t="s">
        <v>159</v>
      </c>
      <c r="B112" s="361"/>
      <c r="C112" s="361"/>
      <c r="D112" s="361"/>
      <c r="E112" s="361"/>
      <c r="F112" s="361"/>
      <c r="G112" s="361"/>
      <c r="H112" s="362"/>
    </row>
    <row r="113" spans="1:8" s="1" customFormat="1" ht="12.95" customHeight="1" x14ac:dyDescent="0.2">
      <c r="A113" s="80" t="s">
        <v>160</v>
      </c>
      <c r="B113" s="8">
        <v>6000</v>
      </c>
      <c r="C113" s="13">
        <v>175428</v>
      </c>
      <c r="D113" s="13">
        <v>158435</v>
      </c>
      <c r="E113" s="12">
        <v>175428</v>
      </c>
      <c r="F113" s="12" t="s">
        <v>161</v>
      </c>
      <c r="G113" s="9"/>
      <c r="H113" s="56"/>
    </row>
    <row r="114" spans="1:8" s="1" customFormat="1" ht="12.95" customHeight="1" x14ac:dyDescent="0.2">
      <c r="A114" s="80" t="s">
        <v>162</v>
      </c>
      <c r="B114" s="8">
        <v>6001</v>
      </c>
      <c r="C114" s="13">
        <v>125590</v>
      </c>
      <c r="D114" s="13">
        <v>104383</v>
      </c>
      <c r="E114" s="12">
        <v>125590</v>
      </c>
      <c r="F114" s="12" t="s">
        <v>161</v>
      </c>
      <c r="G114" s="9"/>
      <c r="H114" s="56"/>
    </row>
    <row r="115" spans="1:8" s="1" customFormat="1" ht="12.95" customHeight="1" x14ac:dyDescent="0.2">
      <c r="A115" s="80" t="s">
        <v>163</v>
      </c>
      <c r="B115" s="8">
        <v>6002</v>
      </c>
      <c r="C115" s="13">
        <v>341722</v>
      </c>
      <c r="D115" s="13">
        <v>309614</v>
      </c>
      <c r="E115" s="12">
        <v>341722</v>
      </c>
      <c r="F115" s="12" t="s">
        <v>161</v>
      </c>
      <c r="G115" s="9"/>
      <c r="H115" s="56"/>
    </row>
    <row r="116" spans="1:8" s="1" customFormat="1" ht="12.95" customHeight="1" x14ac:dyDescent="0.2">
      <c r="A116" s="80" t="s">
        <v>164</v>
      </c>
      <c r="B116" s="8">
        <v>6003</v>
      </c>
      <c r="C116" s="13">
        <v>216132</v>
      </c>
      <c r="D116" s="13">
        <v>205231</v>
      </c>
      <c r="E116" s="12">
        <v>216132</v>
      </c>
      <c r="F116" s="12" t="s">
        <v>161</v>
      </c>
      <c r="G116" s="9"/>
      <c r="H116" s="56"/>
    </row>
    <row r="117" spans="1:8" s="1" customFormat="1" ht="12.95" customHeight="1" x14ac:dyDescent="0.2">
      <c r="A117" s="80" t="s">
        <v>165</v>
      </c>
      <c r="B117" s="8">
        <v>6010</v>
      </c>
      <c r="C117" s="13">
        <v>17012</v>
      </c>
      <c r="D117" s="13">
        <v>12279</v>
      </c>
      <c r="E117" s="12">
        <v>17012</v>
      </c>
      <c r="F117" s="12" t="s">
        <v>161</v>
      </c>
      <c r="G117" s="9"/>
      <c r="H117" s="56"/>
    </row>
    <row r="118" spans="1:8" s="1" customFormat="1" ht="12.95" customHeight="1" x14ac:dyDescent="0.2">
      <c r="A118" s="80" t="s">
        <v>166</v>
      </c>
      <c r="B118" s="8">
        <v>6011</v>
      </c>
      <c r="C118" s="13">
        <v>526</v>
      </c>
      <c r="D118" s="13">
        <v>1882</v>
      </c>
      <c r="E118" s="320">
        <f>E92</f>
        <v>-4103.400000000016</v>
      </c>
      <c r="F118" s="12" t="s">
        <v>161</v>
      </c>
      <c r="G118" s="9"/>
      <c r="H118" s="82"/>
    </row>
    <row r="119" spans="1:8" s="1" customFormat="1" ht="12.95" customHeight="1" x14ac:dyDescent="0.2">
      <c r="A119" s="81" t="s">
        <v>167</v>
      </c>
      <c r="B119" s="14">
        <v>6020</v>
      </c>
      <c r="C119" s="15">
        <v>192440</v>
      </c>
      <c r="D119" s="15">
        <v>170714</v>
      </c>
      <c r="E119" s="129">
        <f>E113+E117</f>
        <v>192440</v>
      </c>
      <c r="F119" s="129" t="s">
        <v>161</v>
      </c>
      <c r="G119" s="15"/>
      <c r="H119" s="69"/>
    </row>
    <row r="120" spans="1:8" s="1" customFormat="1" ht="12.95" customHeight="1" x14ac:dyDescent="0.2">
      <c r="A120" s="80" t="s">
        <v>168</v>
      </c>
      <c r="B120" s="8">
        <v>6030</v>
      </c>
      <c r="C120" s="13"/>
      <c r="D120" s="13"/>
      <c r="E120" s="12"/>
      <c r="F120" s="12" t="s">
        <v>161</v>
      </c>
      <c r="G120" s="12"/>
      <c r="H120" s="79"/>
    </row>
    <row r="121" spans="1:8" s="1" customFormat="1" ht="12.95" customHeight="1" x14ac:dyDescent="0.2">
      <c r="A121" s="80" t="s">
        <v>169</v>
      </c>
      <c r="B121" s="8">
        <v>6040</v>
      </c>
      <c r="C121" s="13">
        <v>95201</v>
      </c>
      <c r="D121" s="13">
        <v>97556</v>
      </c>
      <c r="E121" s="12">
        <v>96822</v>
      </c>
      <c r="F121" s="12" t="s">
        <v>161</v>
      </c>
      <c r="G121" s="9"/>
      <c r="H121" s="56"/>
    </row>
    <row r="122" spans="1:8" s="1" customFormat="1" ht="12.95" customHeight="1" x14ac:dyDescent="0.2">
      <c r="A122" s="81" t="s">
        <v>170</v>
      </c>
      <c r="B122" s="14">
        <v>6050</v>
      </c>
      <c r="C122" s="99">
        <f>C120+C121</f>
        <v>95201</v>
      </c>
      <c r="D122" s="15">
        <f>D120+D121</f>
        <v>97556</v>
      </c>
      <c r="E122" s="129">
        <f>E121+E120</f>
        <v>96822</v>
      </c>
      <c r="F122" s="129" t="s">
        <v>161</v>
      </c>
      <c r="G122" s="15"/>
      <c r="H122" s="69"/>
    </row>
    <row r="123" spans="1:8" s="1" customFormat="1" ht="12.95" customHeight="1" x14ac:dyDescent="0.2">
      <c r="A123" s="80" t="s">
        <v>171</v>
      </c>
      <c r="B123" s="8">
        <v>6060</v>
      </c>
      <c r="C123" s="9"/>
      <c r="D123" s="9"/>
      <c r="E123" s="12"/>
      <c r="F123" s="12" t="s">
        <v>161</v>
      </c>
      <c r="G123" s="12"/>
      <c r="H123" s="79"/>
    </row>
    <row r="124" spans="1:8" s="1" customFormat="1" ht="12.95" customHeight="1" x14ac:dyDescent="0.2">
      <c r="A124" s="80" t="s">
        <v>172</v>
      </c>
      <c r="B124" s="8">
        <v>6070</v>
      </c>
      <c r="C124" s="9"/>
      <c r="D124" s="9"/>
      <c r="E124" s="12"/>
      <c r="F124" s="12" t="s">
        <v>161</v>
      </c>
      <c r="G124" s="12"/>
      <c r="H124" s="79"/>
    </row>
    <row r="125" spans="1:8" s="1" customFormat="1" ht="12.95" customHeight="1" thickBot="1" x14ac:dyDescent="0.25">
      <c r="A125" s="85" t="s">
        <v>173</v>
      </c>
      <c r="B125" s="57">
        <v>6080</v>
      </c>
      <c r="C125" s="168">
        <v>97239</v>
      </c>
      <c r="D125" s="171">
        <v>73158</v>
      </c>
      <c r="E125" s="247">
        <v>95618</v>
      </c>
      <c r="F125" s="247" t="s">
        <v>161</v>
      </c>
      <c r="G125" s="171"/>
      <c r="H125" s="193"/>
    </row>
    <row r="126" spans="1:8" s="1" customFormat="1" ht="12.95" customHeight="1" x14ac:dyDescent="0.2">
      <c r="A126" s="360" t="s">
        <v>174</v>
      </c>
      <c r="B126" s="361"/>
      <c r="C126" s="361"/>
      <c r="D126" s="361"/>
      <c r="E126" s="361"/>
      <c r="F126" s="361"/>
      <c r="G126" s="361"/>
      <c r="H126" s="362"/>
    </row>
    <row r="127" spans="1:8" s="1" customFormat="1" ht="12.95" customHeight="1" x14ac:dyDescent="0.2">
      <c r="A127" s="81" t="s">
        <v>175</v>
      </c>
      <c r="B127" s="8">
        <v>7000</v>
      </c>
      <c r="C127" s="12" t="s">
        <v>61</v>
      </c>
      <c r="D127" s="10">
        <f>SUM(D128:D130)</f>
        <v>2000</v>
      </c>
      <c r="E127" s="9"/>
      <c r="F127" s="12">
        <v>2000</v>
      </c>
      <c r="G127" s="22"/>
      <c r="H127" s="79" t="s">
        <v>61</v>
      </c>
    </row>
    <row r="128" spans="1:8" s="1" customFormat="1" ht="12.95" customHeight="1" x14ac:dyDescent="0.2">
      <c r="A128" s="80" t="s">
        <v>176</v>
      </c>
      <c r="B128" s="8">
        <v>7001</v>
      </c>
      <c r="C128" s="12" t="s">
        <v>61</v>
      </c>
      <c r="D128" s="12" t="s">
        <v>61</v>
      </c>
      <c r="E128" s="12"/>
      <c r="F128" s="12" t="s">
        <v>61</v>
      </c>
      <c r="G128" s="12"/>
      <c r="H128" s="79" t="s">
        <v>61</v>
      </c>
    </row>
    <row r="129" spans="1:8" s="1" customFormat="1" ht="12.95" customHeight="1" x14ac:dyDescent="0.2">
      <c r="A129" s="80" t="s">
        <v>177</v>
      </c>
      <c r="B129" s="8">
        <v>7002</v>
      </c>
      <c r="C129" s="12" t="s">
        <v>61</v>
      </c>
      <c r="D129" s="12" t="s">
        <v>61</v>
      </c>
      <c r="E129" s="12"/>
      <c r="F129" s="12" t="s">
        <v>61</v>
      </c>
      <c r="G129" s="12"/>
      <c r="H129" s="79" t="s">
        <v>61</v>
      </c>
    </row>
    <row r="130" spans="1:8" s="1" customFormat="1" ht="12.95" customHeight="1" x14ac:dyDescent="0.2">
      <c r="A130" s="80" t="s">
        <v>178</v>
      </c>
      <c r="B130" s="8">
        <v>7003</v>
      </c>
      <c r="C130" s="12" t="s">
        <v>61</v>
      </c>
      <c r="D130" s="10">
        <v>2000</v>
      </c>
      <c r="E130" s="9"/>
      <c r="F130" s="12">
        <v>2000</v>
      </c>
      <c r="G130" s="22"/>
      <c r="H130" s="79" t="s">
        <v>61</v>
      </c>
    </row>
    <row r="131" spans="1:8" s="1" customFormat="1" ht="12.95" customHeight="1" x14ac:dyDescent="0.2">
      <c r="A131" s="81" t="s">
        <v>179</v>
      </c>
      <c r="B131" s="8">
        <v>7010</v>
      </c>
      <c r="C131" s="12">
        <v>500</v>
      </c>
      <c r="D131" s="12">
        <v>100</v>
      </c>
      <c r="E131" s="9"/>
      <c r="F131" s="12">
        <v>100</v>
      </c>
      <c r="G131" s="23"/>
      <c r="H131" s="79" t="s">
        <v>61</v>
      </c>
    </row>
    <row r="132" spans="1:8" s="1" customFormat="1" ht="12.95" customHeight="1" x14ac:dyDescent="0.2">
      <c r="A132" s="80" t="s">
        <v>176</v>
      </c>
      <c r="B132" s="8">
        <v>7011</v>
      </c>
      <c r="C132" s="12" t="s">
        <v>61</v>
      </c>
      <c r="D132" s="12" t="s">
        <v>61</v>
      </c>
      <c r="E132" s="12"/>
      <c r="F132" s="12" t="s">
        <v>61</v>
      </c>
      <c r="G132" s="12"/>
      <c r="H132" s="79" t="s">
        <v>61</v>
      </c>
    </row>
    <row r="133" spans="1:8" s="1" customFormat="1" ht="12.95" customHeight="1" x14ac:dyDescent="0.2">
      <c r="A133" s="80" t="s">
        <v>177</v>
      </c>
      <c r="B133" s="8">
        <v>7012</v>
      </c>
      <c r="C133" s="12" t="s">
        <v>61</v>
      </c>
      <c r="D133" s="12" t="s">
        <v>61</v>
      </c>
      <c r="E133" s="12"/>
      <c r="F133" s="12" t="s">
        <v>61</v>
      </c>
      <c r="G133" s="12"/>
      <c r="H133" s="79" t="s">
        <v>61</v>
      </c>
    </row>
    <row r="134" spans="1:8" s="1" customFormat="1" ht="12.95" customHeight="1" thickBot="1" x14ac:dyDescent="0.25">
      <c r="A134" s="83" t="s">
        <v>178</v>
      </c>
      <c r="B134" s="57">
        <v>7013</v>
      </c>
      <c r="C134" s="61">
        <v>500</v>
      </c>
      <c r="D134" s="61">
        <v>100</v>
      </c>
      <c r="E134" s="58"/>
      <c r="F134" s="61">
        <v>100</v>
      </c>
      <c r="G134" s="86"/>
      <c r="H134" s="62" t="s">
        <v>61</v>
      </c>
    </row>
    <row r="135" spans="1:8" s="1" customFormat="1" ht="12.95" customHeight="1" x14ac:dyDescent="0.2">
      <c r="A135" s="360" t="s">
        <v>180</v>
      </c>
      <c r="B135" s="361"/>
      <c r="C135" s="361"/>
      <c r="D135" s="361"/>
      <c r="E135" s="361"/>
      <c r="F135" s="361"/>
      <c r="G135" s="361"/>
      <c r="H135" s="362"/>
    </row>
    <row r="136" spans="1:8" s="1" customFormat="1" ht="38.1" customHeight="1" x14ac:dyDescent="0.2">
      <c r="A136" s="81" t="s">
        <v>181</v>
      </c>
      <c r="B136" s="8">
        <v>8000</v>
      </c>
      <c r="C136" s="8">
        <f>SUM(C137:C139)</f>
        <v>736</v>
      </c>
      <c r="D136" s="12" t="s">
        <v>161</v>
      </c>
      <c r="E136" s="9">
        <f>SUM(E137:E139)</f>
        <v>573</v>
      </c>
      <c r="F136" s="10">
        <f>SUM(F137:F139)</f>
        <v>531</v>
      </c>
      <c r="G136" s="24"/>
      <c r="H136" s="56"/>
    </row>
    <row r="137" spans="1:8" s="1" customFormat="1" ht="12.95" customHeight="1" x14ac:dyDescent="0.2">
      <c r="A137" s="80" t="s">
        <v>182</v>
      </c>
      <c r="B137" s="8">
        <v>8001</v>
      </c>
      <c r="C137" s="8">
        <f>SUM('Iнформація до ФП'!F12:G12)</f>
        <v>1</v>
      </c>
      <c r="D137" s="12" t="s">
        <v>161</v>
      </c>
      <c r="E137" s="8">
        <f>SUM('Iнформація до ФП'!H12:I12)</f>
        <v>1</v>
      </c>
      <c r="F137" s="8">
        <f>SUM('Iнформація до ФП'!I12:J12)</f>
        <v>1</v>
      </c>
      <c r="G137" s="12"/>
      <c r="H137" s="56"/>
    </row>
    <row r="138" spans="1:8" s="1" customFormat="1" ht="12.95" customHeight="1" x14ac:dyDescent="0.2">
      <c r="A138" s="80" t="s">
        <v>183</v>
      </c>
      <c r="B138" s="8">
        <v>8002</v>
      </c>
      <c r="C138" s="319">
        <f>SUM('Iнформація до ФП'!F13:G13)</f>
        <v>113</v>
      </c>
      <c r="D138" s="12" t="s">
        <v>161</v>
      </c>
      <c r="E138" s="8">
        <f>SUM('Iнформація до ФП'!H13:I13)</f>
        <v>90</v>
      </c>
      <c r="F138" s="8">
        <f>SUM('Iнформація до ФП'!I13:J13)</f>
        <v>90</v>
      </c>
      <c r="G138" s="25"/>
      <c r="H138" s="56"/>
    </row>
    <row r="139" spans="1:8" s="1" customFormat="1" ht="12.95" customHeight="1" x14ac:dyDescent="0.2">
      <c r="A139" s="80" t="s">
        <v>184</v>
      </c>
      <c r="B139" s="8">
        <v>8003</v>
      </c>
      <c r="C139" s="319">
        <f>SUM('Iнформація до ФП'!F14:G14)</f>
        <v>622</v>
      </c>
      <c r="D139" s="12" t="s">
        <v>161</v>
      </c>
      <c r="E139" s="8">
        <f>SUM('Iнформація до ФП'!H14:I14)</f>
        <v>482</v>
      </c>
      <c r="F139" s="8">
        <f>SUM('Iнформація до ФП'!I14:J14)</f>
        <v>440</v>
      </c>
      <c r="G139" s="26"/>
      <c r="H139" s="56"/>
    </row>
    <row r="140" spans="1:8" s="1" customFormat="1" ht="12.95" customHeight="1" x14ac:dyDescent="0.2">
      <c r="A140" s="81" t="s">
        <v>94</v>
      </c>
      <c r="B140" s="8">
        <v>8010</v>
      </c>
      <c r="C140" s="13">
        <f>C53</f>
        <v>39854</v>
      </c>
      <c r="D140" s="12" t="s">
        <v>161</v>
      </c>
      <c r="E140" s="9">
        <f>E53</f>
        <v>45667</v>
      </c>
      <c r="F140" s="9">
        <f>F53</f>
        <v>49985</v>
      </c>
      <c r="G140" s="27"/>
      <c r="H140" s="56"/>
    </row>
    <row r="141" spans="1:8" s="1" customFormat="1" ht="26.1" customHeight="1" x14ac:dyDescent="0.2">
      <c r="A141" s="81" t="s">
        <v>185</v>
      </c>
      <c r="B141" s="8">
        <v>8020</v>
      </c>
      <c r="C141" s="10">
        <f>C140/C136/12*1000</f>
        <v>4512.454710144928</v>
      </c>
      <c r="D141" s="12" t="s">
        <v>161</v>
      </c>
      <c r="E141" s="9">
        <f>E140/E136/12*1000</f>
        <v>6641.506689936009</v>
      </c>
      <c r="F141" s="9">
        <f>F140/F136/3*1000</f>
        <v>31377.903327055872</v>
      </c>
      <c r="G141" s="10"/>
      <c r="H141" s="56"/>
    </row>
    <row r="142" spans="1:8" s="1" customFormat="1" ht="12.95" customHeight="1" x14ac:dyDescent="0.2">
      <c r="A142" s="80" t="s">
        <v>182</v>
      </c>
      <c r="B142" s="8">
        <v>8021</v>
      </c>
      <c r="C142" s="8">
        <f>SUM('Iнформація до ФП'!F24:G24)</f>
        <v>22000</v>
      </c>
      <c r="D142" s="12" t="s">
        <v>161</v>
      </c>
      <c r="E142" s="9">
        <f>SUM('Iнформація до ФП'!H24:I24)</f>
        <v>15000</v>
      </c>
      <c r="F142" s="9">
        <f>SUM('Iнформація до ФП'!I24:J24)</f>
        <v>17541.666666666668</v>
      </c>
      <c r="G142" s="9"/>
      <c r="H142" s="56"/>
    </row>
    <row r="143" spans="1:8" s="1" customFormat="1" ht="12.95" customHeight="1" x14ac:dyDescent="0.2">
      <c r="A143" s="80" t="s">
        <v>183</v>
      </c>
      <c r="B143" s="8">
        <v>8022</v>
      </c>
      <c r="C143" s="319">
        <f>SUM('Iнформація до ФП'!F25:G25)</f>
        <v>6412.2418879056049</v>
      </c>
      <c r="D143" s="12" t="s">
        <v>161</v>
      </c>
      <c r="E143" s="9">
        <f>SUM('Iнформація до ФП'!H25:I25)</f>
        <v>8784.2592592592591</v>
      </c>
      <c r="F143" s="9">
        <f>SUM('Iнформація до ФП'!I25:J25)</f>
        <v>9623.3333333333339</v>
      </c>
      <c r="G143" s="10"/>
      <c r="H143" s="56"/>
    </row>
    <row r="144" spans="1:8" s="1" customFormat="1" ht="12.95" customHeight="1" thickBot="1" x14ac:dyDescent="0.25">
      <c r="A144" s="83" t="s">
        <v>184</v>
      </c>
      <c r="B144" s="57">
        <v>8023</v>
      </c>
      <c r="C144" s="319">
        <f>SUM('Iнформація до ФП'!F26:G26)</f>
        <v>4139.2015005359062</v>
      </c>
      <c r="D144" s="61" t="s">
        <v>161</v>
      </c>
      <c r="E144" s="58">
        <f>SUM('Iнформація до ФП'!H26:I26)</f>
        <v>6224.0663900414938</v>
      </c>
      <c r="F144" s="58">
        <f>SUM('Iнформація до ФП'!I26:J26)</f>
        <v>7458.5795454545469</v>
      </c>
      <c r="G144" s="84"/>
      <c r="H144" s="59"/>
    </row>
    <row r="145" spans="1:8" s="1" customFormat="1" ht="12.95" customHeight="1" x14ac:dyDescent="0.2">
      <c r="A145" s="28"/>
      <c r="B145" s="28"/>
      <c r="C145" s="28"/>
      <c r="D145" s="28"/>
      <c r="E145" s="28"/>
      <c r="F145" s="28"/>
      <c r="G145" s="28"/>
      <c r="H145" s="28"/>
    </row>
    <row r="146" spans="1:8" s="1" customFormat="1" ht="1.5" customHeight="1" x14ac:dyDescent="0.3">
      <c r="A146" s="53"/>
      <c r="B146" s="87"/>
      <c r="C146" s="87"/>
      <c r="D146" s="87"/>
      <c r="E146" s="87"/>
      <c r="F146" s="87"/>
      <c r="G146" s="87"/>
      <c r="H146" s="87"/>
    </row>
    <row r="147" spans="1:8" s="1" customFormat="1" ht="21.75" customHeight="1" x14ac:dyDescent="0.3">
      <c r="A147" s="48" t="s">
        <v>186</v>
      </c>
      <c r="B147" s="87"/>
      <c r="C147" s="377"/>
      <c r="D147" s="377"/>
      <c r="E147" s="87"/>
      <c r="F147" s="378" t="s">
        <v>543</v>
      </c>
      <c r="G147" s="378"/>
      <c r="H147" s="378"/>
    </row>
    <row r="148" spans="1:8" s="1" customFormat="1" ht="12.95" customHeight="1" x14ac:dyDescent="0.2">
      <c r="A148" s="30" t="s">
        <v>187</v>
      </c>
      <c r="B148" s="28"/>
      <c r="C148" s="376" t="s">
        <v>188</v>
      </c>
      <c r="D148" s="376"/>
      <c r="E148" s="28"/>
      <c r="F148" s="376" t="s">
        <v>189</v>
      </c>
      <c r="G148" s="376"/>
      <c r="H148" s="376"/>
    </row>
    <row r="149" spans="1:8" ht="11.45" customHeight="1" x14ac:dyDescent="0.2">
      <c r="A149" s="28"/>
      <c r="B149" s="28"/>
      <c r="C149" s="28"/>
      <c r="D149" s="28"/>
      <c r="E149" s="28"/>
      <c r="F149" s="28"/>
      <c r="G149" s="28"/>
      <c r="H149" s="28"/>
    </row>
    <row r="150" spans="1:8" ht="11.45" customHeight="1" x14ac:dyDescent="0.2">
      <c r="A150" s="28"/>
      <c r="B150" s="28"/>
      <c r="C150" s="28"/>
      <c r="D150" s="28"/>
      <c r="E150" s="28"/>
      <c r="F150" s="28"/>
      <c r="G150" s="28"/>
      <c r="H150" s="28"/>
    </row>
    <row r="151" spans="1:8" ht="11.4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8" ht="11.45" customHeight="1" x14ac:dyDescent="0.2">
      <c r="A152" s="28"/>
      <c r="B152" s="28"/>
      <c r="C152" s="28"/>
      <c r="D152" s="28"/>
      <c r="E152" s="28"/>
      <c r="F152" s="28"/>
      <c r="G152" s="28"/>
      <c r="H152" s="28"/>
    </row>
    <row r="153" spans="1:8" ht="11.45" customHeight="1" x14ac:dyDescent="0.2">
      <c r="A153" s="28"/>
      <c r="B153" s="28"/>
      <c r="C153" s="28"/>
      <c r="D153" s="28"/>
      <c r="E153" s="28"/>
      <c r="F153" s="28"/>
      <c r="G153" s="28"/>
      <c r="H153" s="28"/>
    </row>
    <row r="154" spans="1:8" ht="11.45" customHeight="1" x14ac:dyDescent="0.2">
      <c r="A154" s="28"/>
      <c r="B154" s="28"/>
      <c r="C154" s="28"/>
      <c r="D154" s="28"/>
      <c r="E154" s="28"/>
      <c r="F154" s="28"/>
      <c r="G154" s="28"/>
      <c r="H154" s="28"/>
    </row>
    <row r="155" spans="1:8" ht="11.45" customHeight="1" x14ac:dyDescent="0.2">
      <c r="A155" s="28"/>
      <c r="B155" s="28"/>
      <c r="C155" s="28"/>
      <c r="D155" s="28"/>
      <c r="E155" s="28"/>
      <c r="F155" s="28"/>
      <c r="G155" s="28"/>
      <c r="H155" s="28"/>
    </row>
    <row r="156" spans="1:8" ht="11.45" customHeight="1" x14ac:dyDescent="0.2">
      <c r="A156" s="28"/>
      <c r="B156" s="28"/>
      <c r="C156" s="28"/>
      <c r="D156" s="28"/>
      <c r="E156" s="28"/>
      <c r="F156" s="28"/>
      <c r="G156" s="28"/>
      <c r="H156" s="28"/>
    </row>
    <row r="157" spans="1:8" ht="11.45" customHeight="1" x14ac:dyDescent="0.2">
      <c r="A157" s="28"/>
      <c r="B157" s="28"/>
      <c r="C157" s="28"/>
      <c r="D157" s="28"/>
      <c r="E157" s="28"/>
      <c r="F157" s="28"/>
      <c r="G157" s="28"/>
      <c r="H157" s="28"/>
    </row>
    <row r="158" spans="1:8" ht="11.45" customHeight="1" x14ac:dyDescent="0.2">
      <c r="A158" s="28"/>
      <c r="B158" s="28"/>
      <c r="C158" s="28"/>
      <c r="D158" s="28"/>
      <c r="E158" s="28"/>
      <c r="F158" s="28"/>
      <c r="G158" s="28"/>
      <c r="H158" s="28"/>
    </row>
    <row r="159" spans="1:8" ht="11.45" customHeight="1" x14ac:dyDescent="0.2">
      <c r="A159" s="28"/>
      <c r="B159" s="28"/>
      <c r="C159" s="28"/>
      <c r="D159" s="28"/>
      <c r="E159" s="28"/>
      <c r="F159" s="28"/>
      <c r="G159" s="28"/>
      <c r="H159" s="28"/>
    </row>
    <row r="160" spans="1:8" ht="11.45" customHeight="1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ht="11.45" customHeight="1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ht="11.45" customHeight="1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ht="11.45" customHeight="1" x14ac:dyDescent="0.2">
      <c r="A163" s="28"/>
      <c r="B163" s="28"/>
      <c r="C163" s="28"/>
      <c r="D163" s="28"/>
      <c r="E163" s="28"/>
      <c r="F163" s="28"/>
      <c r="G163" s="28"/>
      <c r="H163" s="28"/>
    </row>
    <row r="164" spans="1:8" ht="11.45" customHeight="1" x14ac:dyDescent="0.2">
      <c r="A164" s="28"/>
      <c r="B164" s="28"/>
      <c r="C164" s="28"/>
      <c r="D164" s="28"/>
      <c r="E164" s="28"/>
      <c r="F164" s="28"/>
      <c r="G164" s="28"/>
      <c r="H164" s="28"/>
    </row>
    <row r="165" spans="1:8" ht="11.45" customHeight="1" x14ac:dyDescent="0.2">
      <c r="A165" s="28"/>
      <c r="B165" s="28"/>
      <c r="C165" s="28"/>
      <c r="D165" s="28"/>
      <c r="E165" s="28"/>
      <c r="F165" s="28"/>
      <c r="G165" s="28"/>
      <c r="H165" s="28"/>
    </row>
    <row r="166" spans="1:8" ht="11.45" customHeight="1" x14ac:dyDescent="0.2">
      <c r="A166" s="28"/>
      <c r="B166" s="28"/>
      <c r="C166" s="28"/>
      <c r="D166" s="28"/>
      <c r="E166" s="28"/>
      <c r="F166" s="28"/>
      <c r="G166" s="28"/>
      <c r="H166" s="28"/>
    </row>
    <row r="167" spans="1:8" ht="11.45" customHeight="1" x14ac:dyDescent="0.2">
      <c r="A167" s="28"/>
      <c r="B167" s="28"/>
      <c r="C167" s="28"/>
      <c r="D167" s="28"/>
      <c r="E167" s="28"/>
      <c r="F167" s="28"/>
      <c r="G167" s="28"/>
      <c r="H167" s="28"/>
    </row>
    <row r="168" spans="1:8" ht="11.45" customHeight="1" x14ac:dyDescent="0.2">
      <c r="A168" s="28"/>
      <c r="B168" s="28"/>
      <c r="C168" s="28"/>
      <c r="D168" s="28"/>
      <c r="E168" s="28"/>
      <c r="F168" s="28"/>
      <c r="G168" s="28"/>
      <c r="H168" s="28"/>
    </row>
    <row r="169" spans="1:8" ht="11.45" customHeight="1" x14ac:dyDescent="0.2">
      <c r="A169" s="28"/>
      <c r="B169" s="28"/>
      <c r="C169" s="28"/>
      <c r="D169" s="28"/>
      <c r="E169" s="28"/>
      <c r="F169" s="28"/>
      <c r="G169" s="28"/>
      <c r="H169" s="28"/>
    </row>
    <row r="170" spans="1:8" ht="11.45" customHeight="1" x14ac:dyDescent="0.2">
      <c r="A170" s="28"/>
      <c r="B170" s="28"/>
      <c r="C170" s="28"/>
      <c r="D170" s="28"/>
      <c r="E170" s="28"/>
      <c r="F170" s="28"/>
      <c r="G170" s="28"/>
      <c r="H170" s="28"/>
    </row>
    <row r="171" spans="1:8" ht="11.45" customHeight="1" x14ac:dyDescent="0.2">
      <c r="A171" s="28"/>
      <c r="B171" s="28"/>
      <c r="C171" s="28"/>
      <c r="D171" s="28"/>
      <c r="E171" s="28"/>
      <c r="F171" s="28"/>
      <c r="G171" s="28"/>
      <c r="H171" s="28"/>
    </row>
    <row r="172" spans="1:8" ht="11.45" customHeight="1" x14ac:dyDescent="0.2">
      <c r="A172" s="28"/>
      <c r="B172" s="28"/>
      <c r="C172" s="28"/>
      <c r="D172" s="28"/>
      <c r="E172" s="28"/>
      <c r="F172" s="28"/>
      <c r="G172" s="28"/>
      <c r="H172" s="28"/>
    </row>
    <row r="173" spans="1:8" ht="11.45" customHeight="1" x14ac:dyDescent="0.2">
      <c r="A173" s="28"/>
      <c r="B173" s="28"/>
      <c r="C173" s="28"/>
      <c r="D173" s="28"/>
      <c r="E173" s="28"/>
      <c r="F173" s="28"/>
      <c r="G173" s="28"/>
      <c r="H173" s="28"/>
    </row>
    <row r="174" spans="1:8" ht="11.45" customHeight="1" x14ac:dyDescent="0.2">
      <c r="A174" s="28"/>
      <c r="B174" s="28"/>
      <c r="C174" s="28"/>
      <c r="D174" s="28"/>
      <c r="E174" s="28"/>
      <c r="F174" s="28"/>
      <c r="G174" s="28"/>
      <c r="H174" s="28"/>
    </row>
    <row r="175" spans="1:8" ht="11.45" customHeight="1" x14ac:dyDescent="0.2">
      <c r="A175" s="28"/>
      <c r="B175" s="28"/>
      <c r="C175" s="28"/>
      <c r="D175" s="28"/>
      <c r="E175" s="28"/>
      <c r="F175" s="28"/>
      <c r="G175" s="28"/>
      <c r="H175" s="28"/>
    </row>
    <row r="176" spans="1:8" ht="11.45" customHeight="1" x14ac:dyDescent="0.2">
      <c r="A176" s="28"/>
      <c r="B176" s="28"/>
      <c r="C176" s="28"/>
      <c r="D176" s="28"/>
      <c r="E176" s="28"/>
      <c r="F176" s="28"/>
      <c r="G176" s="28"/>
      <c r="H176" s="28"/>
    </row>
    <row r="177" spans="1:8" ht="11.45" customHeight="1" x14ac:dyDescent="0.2">
      <c r="A177" s="28"/>
      <c r="B177" s="28"/>
      <c r="C177" s="28"/>
      <c r="D177" s="28"/>
      <c r="E177" s="28"/>
      <c r="F177" s="28"/>
      <c r="G177" s="28"/>
      <c r="H177" s="28"/>
    </row>
    <row r="178" spans="1:8" ht="11.45" customHeight="1" x14ac:dyDescent="0.2">
      <c r="A178" s="28"/>
      <c r="B178" s="28"/>
      <c r="C178" s="28"/>
      <c r="D178" s="28"/>
      <c r="E178" s="28"/>
      <c r="F178" s="28"/>
      <c r="G178" s="28"/>
      <c r="H178" s="28"/>
    </row>
    <row r="179" spans="1:8" ht="11.45" customHeight="1" x14ac:dyDescent="0.2">
      <c r="A179" s="28"/>
      <c r="B179" s="28"/>
      <c r="C179" s="28"/>
      <c r="D179" s="28"/>
      <c r="E179" s="28"/>
      <c r="F179" s="28"/>
      <c r="G179" s="28"/>
      <c r="H179" s="28"/>
    </row>
    <row r="180" spans="1:8" ht="11.45" customHeight="1" x14ac:dyDescent="0.2">
      <c r="A180" s="28"/>
      <c r="B180" s="28"/>
      <c r="C180" s="28"/>
      <c r="D180" s="28"/>
      <c r="E180" s="28"/>
      <c r="F180" s="28"/>
      <c r="G180" s="28"/>
      <c r="H180" s="28"/>
    </row>
    <row r="181" spans="1:8" ht="11.45" customHeight="1" x14ac:dyDescent="0.2">
      <c r="A181" s="28"/>
      <c r="B181" s="28"/>
      <c r="C181" s="28"/>
      <c r="D181" s="28"/>
      <c r="E181" s="28"/>
      <c r="F181" s="28"/>
      <c r="G181" s="28"/>
      <c r="H181" s="28"/>
    </row>
    <row r="182" spans="1:8" ht="11.45" customHeight="1" x14ac:dyDescent="0.2">
      <c r="A182" s="28"/>
      <c r="B182" s="28"/>
      <c r="C182" s="28"/>
      <c r="D182" s="28"/>
      <c r="E182" s="28"/>
      <c r="F182" s="28"/>
      <c r="G182" s="28"/>
      <c r="H182" s="28"/>
    </row>
    <row r="183" spans="1:8" ht="11.45" customHeight="1" x14ac:dyDescent="0.2">
      <c r="A183" s="28"/>
      <c r="B183" s="28"/>
      <c r="C183" s="28"/>
      <c r="D183" s="28"/>
      <c r="E183" s="28"/>
      <c r="F183" s="28"/>
      <c r="G183" s="28"/>
      <c r="H183" s="28"/>
    </row>
    <row r="184" spans="1:8" ht="11.45" customHeight="1" x14ac:dyDescent="0.2">
      <c r="A184" s="28"/>
      <c r="B184" s="28"/>
      <c r="C184" s="28"/>
      <c r="D184" s="28"/>
      <c r="E184" s="28"/>
      <c r="F184" s="28"/>
      <c r="G184" s="28"/>
      <c r="H184" s="28"/>
    </row>
    <row r="185" spans="1:8" ht="11.45" customHeight="1" x14ac:dyDescent="0.2">
      <c r="A185" s="28"/>
      <c r="B185" s="28"/>
      <c r="C185" s="28"/>
      <c r="D185" s="28"/>
      <c r="E185" s="28"/>
      <c r="F185" s="28"/>
      <c r="G185" s="28"/>
      <c r="H185" s="28"/>
    </row>
    <row r="186" spans="1:8" ht="11.45" customHeight="1" x14ac:dyDescent="0.2">
      <c r="A186" s="28"/>
      <c r="B186" s="28"/>
      <c r="C186" s="28"/>
      <c r="D186" s="28"/>
      <c r="E186" s="28"/>
      <c r="F186" s="28"/>
      <c r="G186" s="28"/>
      <c r="H186" s="28"/>
    </row>
    <row r="187" spans="1:8" ht="11.45" customHeight="1" x14ac:dyDescent="0.2">
      <c r="A187" s="28"/>
      <c r="B187" s="28"/>
      <c r="C187" s="28"/>
      <c r="D187" s="28"/>
      <c r="E187" s="28"/>
      <c r="F187" s="28"/>
      <c r="G187" s="28"/>
      <c r="H187" s="28"/>
    </row>
    <row r="188" spans="1:8" ht="11.45" customHeight="1" x14ac:dyDescent="0.2">
      <c r="A188" s="28"/>
      <c r="B188" s="28"/>
      <c r="C188" s="28"/>
      <c r="D188" s="28"/>
      <c r="E188" s="28"/>
      <c r="F188" s="28"/>
      <c r="G188" s="28"/>
      <c r="H188" s="28"/>
    </row>
    <row r="189" spans="1:8" ht="11.45" customHeight="1" x14ac:dyDescent="0.2">
      <c r="A189" s="28"/>
      <c r="B189" s="28"/>
      <c r="C189" s="28"/>
      <c r="D189" s="28"/>
      <c r="E189" s="28"/>
      <c r="F189" s="28"/>
      <c r="G189" s="28"/>
      <c r="H189" s="28"/>
    </row>
    <row r="190" spans="1:8" ht="11.45" customHeight="1" x14ac:dyDescent="0.2">
      <c r="A190" s="28"/>
      <c r="B190" s="28"/>
      <c r="C190" s="28"/>
      <c r="D190" s="28"/>
      <c r="E190" s="28"/>
      <c r="F190" s="28"/>
      <c r="G190" s="28"/>
      <c r="H190" s="28"/>
    </row>
    <row r="191" spans="1:8" ht="11.45" customHeight="1" x14ac:dyDescent="0.2">
      <c r="A191" s="28"/>
      <c r="B191" s="28"/>
      <c r="C191" s="28"/>
      <c r="D191" s="28"/>
      <c r="E191" s="28"/>
      <c r="F191" s="28"/>
      <c r="G191" s="28"/>
      <c r="H191" s="28"/>
    </row>
    <row r="192" spans="1:8" ht="11.45" customHeight="1" x14ac:dyDescent="0.2">
      <c r="A192" s="28"/>
      <c r="B192" s="28"/>
      <c r="C192" s="28"/>
      <c r="D192" s="28"/>
      <c r="E192" s="28"/>
      <c r="F192" s="28"/>
      <c r="G192" s="28"/>
      <c r="H192" s="28"/>
    </row>
    <row r="193" spans="1:8" ht="11.45" customHeight="1" x14ac:dyDescent="0.2">
      <c r="A193" s="28"/>
      <c r="B193" s="28"/>
      <c r="C193" s="28"/>
      <c r="D193" s="28"/>
      <c r="E193" s="28"/>
      <c r="F193" s="28"/>
      <c r="G193" s="28"/>
      <c r="H193" s="28"/>
    </row>
    <row r="194" spans="1:8" ht="11.45" customHeight="1" x14ac:dyDescent="0.2">
      <c r="A194" s="28"/>
      <c r="B194" s="28"/>
      <c r="C194" s="28"/>
      <c r="D194" s="28"/>
      <c r="E194" s="28"/>
      <c r="F194" s="28"/>
      <c r="G194" s="28"/>
      <c r="H194" s="28"/>
    </row>
    <row r="195" spans="1:8" ht="11.45" customHeight="1" x14ac:dyDescent="0.2">
      <c r="A195" s="28"/>
      <c r="B195" s="28"/>
      <c r="C195" s="28"/>
      <c r="D195" s="28"/>
      <c r="E195" s="28"/>
      <c r="F195" s="28"/>
      <c r="G195" s="28"/>
      <c r="H195" s="28"/>
    </row>
    <row r="196" spans="1:8" ht="11.45" customHeight="1" x14ac:dyDescent="0.2">
      <c r="A196" s="28"/>
      <c r="B196" s="28"/>
      <c r="C196" s="28"/>
      <c r="D196" s="28"/>
      <c r="E196" s="28"/>
      <c r="F196" s="28"/>
      <c r="G196" s="28"/>
      <c r="H196" s="28"/>
    </row>
    <row r="197" spans="1:8" ht="11.45" customHeight="1" x14ac:dyDescent="0.2">
      <c r="A197" s="28"/>
      <c r="B197" s="28"/>
      <c r="C197" s="28"/>
      <c r="D197" s="28"/>
      <c r="E197" s="28"/>
      <c r="F197" s="28"/>
      <c r="G197" s="28"/>
      <c r="H197" s="28"/>
    </row>
    <row r="198" spans="1:8" ht="11.45" customHeight="1" x14ac:dyDescent="0.2">
      <c r="A198" s="28"/>
      <c r="B198" s="28"/>
      <c r="C198" s="28"/>
      <c r="D198" s="28"/>
      <c r="E198" s="28"/>
      <c r="F198" s="28"/>
      <c r="G198" s="28"/>
      <c r="H198" s="28"/>
    </row>
    <row r="199" spans="1:8" ht="11.45" customHeight="1" x14ac:dyDescent="0.2">
      <c r="A199" s="28"/>
      <c r="B199" s="28"/>
      <c r="C199" s="28"/>
      <c r="D199" s="28"/>
      <c r="E199" s="28"/>
      <c r="F199" s="28"/>
      <c r="G199" s="28"/>
      <c r="H199" s="28"/>
    </row>
    <row r="200" spans="1:8" ht="11.45" customHeight="1" x14ac:dyDescent="0.2">
      <c r="A200" s="28"/>
      <c r="B200" s="28"/>
      <c r="C200" s="28"/>
      <c r="D200" s="28"/>
      <c r="E200" s="28"/>
      <c r="F200" s="28"/>
      <c r="G200" s="28"/>
      <c r="H200" s="28"/>
    </row>
    <row r="201" spans="1:8" ht="11.45" customHeight="1" x14ac:dyDescent="0.2">
      <c r="A201" s="28"/>
      <c r="B201" s="28"/>
      <c r="C201" s="28"/>
      <c r="D201" s="28"/>
      <c r="E201" s="28"/>
      <c r="F201" s="28"/>
      <c r="G201" s="28"/>
      <c r="H201" s="28"/>
    </row>
    <row r="202" spans="1:8" ht="11.45" customHeight="1" x14ac:dyDescent="0.2">
      <c r="A202" s="28"/>
      <c r="B202" s="28"/>
      <c r="C202" s="28"/>
      <c r="D202" s="28"/>
      <c r="E202" s="28"/>
      <c r="F202" s="28"/>
      <c r="G202" s="28"/>
      <c r="H202" s="28"/>
    </row>
    <row r="203" spans="1:8" ht="11.45" customHeight="1" x14ac:dyDescent="0.2">
      <c r="A203" s="28"/>
      <c r="B203" s="28"/>
      <c r="C203" s="28"/>
      <c r="D203" s="28"/>
      <c r="E203" s="28"/>
      <c r="F203" s="28"/>
      <c r="G203" s="28"/>
      <c r="H203" s="28"/>
    </row>
    <row r="204" spans="1:8" ht="11.45" customHeight="1" x14ac:dyDescent="0.2">
      <c r="A204" s="28"/>
      <c r="B204" s="28"/>
      <c r="C204" s="28"/>
      <c r="D204" s="28"/>
      <c r="E204" s="28"/>
      <c r="F204" s="28"/>
      <c r="G204" s="28"/>
      <c r="H204" s="28"/>
    </row>
    <row r="205" spans="1:8" ht="11.45" customHeight="1" x14ac:dyDescent="0.2">
      <c r="A205" s="28"/>
      <c r="B205" s="28"/>
      <c r="C205" s="28"/>
      <c r="D205" s="28"/>
      <c r="E205" s="28"/>
      <c r="F205" s="28"/>
      <c r="G205" s="28"/>
      <c r="H205" s="28"/>
    </row>
    <row r="206" spans="1:8" ht="11.45" customHeight="1" x14ac:dyDescent="0.2">
      <c r="A206" s="28"/>
      <c r="B206" s="28"/>
      <c r="C206" s="28"/>
      <c r="D206" s="28"/>
      <c r="E206" s="28"/>
      <c r="F206" s="28"/>
      <c r="G206" s="28"/>
      <c r="H206" s="28"/>
    </row>
    <row r="207" spans="1:8" ht="11.45" customHeight="1" x14ac:dyDescent="0.2">
      <c r="A207" s="28"/>
      <c r="B207" s="28"/>
      <c r="C207" s="28"/>
      <c r="D207" s="28"/>
      <c r="E207" s="28"/>
      <c r="F207" s="28"/>
      <c r="G207" s="28"/>
      <c r="H207" s="28"/>
    </row>
    <row r="208" spans="1:8" ht="11.45" customHeight="1" x14ac:dyDescent="0.2">
      <c r="A208" s="28"/>
      <c r="B208" s="28"/>
      <c r="C208" s="28"/>
      <c r="D208" s="28"/>
      <c r="E208" s="28"/>
      <c r="F208" s="28"/>
      <c r="G208" s="28"/>
      <c r="H208" s="28"/>
    </row>
    <row r="209" spans="1:8" ht="11.45" customHeight="1" x14ac:dyDescent="0.2">
      <c r="A209" s="28"/>
      <c r="B209" s="28"/>
      <c r="C209" s="28"/>
      <c r="D209" s="28"/>
      <c r="E209" s="28"/>
      <c r="F209" s="28"/>
      <c r="G209" s="28"/>
      <c r="H209" s="28"/>
    </row>
    <row r="210" spans="1:8" ht="11.45" customHeight="1" x14ac:dyDescent="0.2">
      <c r="A210" s="28"/>
      <c r="B210" s="28"/>
      <c r="C210" s="28"/>
      <c r="D210" s="28"/>
      <c r="E210" s="28"/>
      <c r="F210" s="28"/>
      <c r="G210" s="28"/>
      <c r="H210" s="28"/>
    </row>
    <row r="211" spans="1:8" ht="11.45" customHeight="1" x14ac:dyDescent="0.2">
      <c r="A211" s="28"/>
      <c r="B211" s="28"/>
      <c r="C211" s="28"/>
      <c r="D211" s="28"/>
      <c r="E211" s="28"/>
      <c r="F211" s="28"/>
      <c r="G211" s="28"/>
      <c r="H211" s="28"/>
    </row>
    <row r="212" spans="1:8" ht="11.45" customHeight="1" x14ac:dyDescent="0.2">
      <c r="A212" s="28"/>
      <c r="B212" s="28"/>
      <c r="C212" s="28"/>
      <c r="D212" s="28"/>
      <c r="E212" s="28"/>
      <c r="F212" s="28"/>
      <c r="G212" s="28"/>
      <c r="H212" s="28"/>
    </row>
    <row r="213" spans="1:8" ht="11.45" customHeight="1" x14ac:dyDescent="0.2">
      <c r="A213" s="28"/>
      <c r="B213" s="28"/>
      <c r="C213" s="28"/>
      <c r="D213" s="28"/>
      <c r="E213" s="28"/>
      <c r="F213" s="28"/>
      <c r="G213" s="28"/>
      <c r="H213" s="28"/>
    </row>
    <row r="214" spans="1:8" ht="11.45" customHeight="1" x14ac:dyDescent="0.2">
      <c r="A214" s="28"/>
      <c r="B214" s="28"/>
      <c r="C214" s="28"/>
      <c r="D214" s="28"/>
      <c r="E214" s="28"/>
      <c r="F214" s="28"/>
      <c r="G214" s="28"/>
      <c r="H214" s="28"/>
    </row>
    <row r="215" spans="1:8" ht="11.45" customHeight="1" x14ac:dyDescent="0.2">
      <c r="A215" s="28"/>
      <c r="B215" s="28"/>
      <c r="C215" s="28"/>
      <c r="D215" s="28"/>
      <c r="E215" s="28"/>
      <c r="F215" s="28"/>
      <c r="G215" s="28"/>
      <c r="H215" s="28"/>
    </row>
    <row r="216" spans="1:8" ht="11.45" customHeight="1" x14ac:dyDescent="0.2">
      <c r="A216" s="28"/>
      <c r="B216" s="28"/>
      <c r="C216" s="28"/>
      <c r="D216" s="28"/>
      <c r="E216" s="28"/>
      <c r="F216" s="28"/>
      <c r="G216" s="28"/>
      <c r="H216" s="28"/>
    </row>
    <row r="217" spans="1:8" ht="11.45" customHeight="1" x14ac:dyDescent="0.2">
      <c r="A217" s="28"/>
      <c r="B217" s="28"/>
      <c r="C217" s="28"/>
      <c r="D217" s="28"/>
      <c r="E217" s="28"/>
      <c r="F217" s="28"/>
      <c r="G217" s="28"/>
      <c r="H217" s="28"/>
    </row>
    <row r="218" spans="1:8" ht="11.45" customHeight="1" x14ac:dyDescent="0.2">
      <c r="A218" s="28"/>
      <c r="B218" s="28"/>
      <c r="C218" s="28"/>
      <c r="D218" s="28"/>
      <c r="E218" s="28"/>
      <c r="F218" s="28"/>
      <c r="G218" s="28"/>
      <c r="H218" s="28"/>
    </row>
    <row r="219" spans="1:8" ht="11.45" customHeight="1" x14ac:dyDescent="0.2">
      <c r="A219" s="28"/>
      <c r="B219" s="28"/>
      <c r="C219" s="28"/>
      <c r="D219" s="28"/>
      <c r="E219" s="28"/>
      <c r="F219" s="28"/>
      <c r="G219" s="28"/>
      <c r="H219" s="28"/>
    </row>
    <row r="220" spans="1:8" ht="11.45" customHeight="1" x14ac:dyDescent="0.2">
      <c r="A220" s="28"/>
      <c r="B220" s="28"/>
      <c r="C220" s="28"/>
      <c r="D220" s="28"/>
      <c r="E220" s="28"/>
      <c r="F220" s="28"/>
      <c r="G220" s="28"/>
      <c r="H220" s="28"/>
    </row>
    <row r="221" spans="1:8" ht="11.45" customHeight="1" x14ac:dyDescent="0.2">
      <c r="A221" s="28"/>
      <c r="B221" s="28"/>
      <c r="C221" s="28"/>
      <c r="D221" s="28"/>
      <c r="E221" s="28"/>
      <c r="F221" s="28"/>
      <c r="G221" s="28"/>
      <c r="H221" s="28"/>
    </row>
    <row r="222" spans="1:8" ht="11.45" customHeight="1" x14ac:dyDescent="0.2">
      <c r="A222" s="28"/>
      <c r="B222" s="28"/>
      <c r="C222" s="28"/>
      <c r="D222" s="28"/>
      <c r="E222" s="28"/>
      <c r="F222" s="28"/>
      <c r="G222" s="28"/>
      <c r="H222" s="28"/>
    </row>
    <row r="223" spans="1:8" ht="11.45" customHeight="1" x14ac:dyDescent="0.2">
      <c r="A223" s="28"/>
      <c r="B223" s="28"/>
      <c r="C223" s="28"/>
      <c r="D223" s="28"/>
      <c r="E223" s="28"/>
      <c r="F223" s="28"/>
      <c r="G223" s="28"/>
      <c r="H223" s="28"/>
    </row>
    <row r="224" spans="1:8" ht="11.45" customHeight="1" x14ac:dyDescent="0.2">
      <c r="A224" s="28"/>
      <c r="B224" s="28"/>
      <c r="C224" s="28"/>
      <c r="D224" s="28"/>
      <c r="E224" s="28"/>
      <c r="F224" s="28"/>
      <c r="G224" s="28"/>
      <c r="H224" s="28"/>
    </row>
    <row r="225" spans="1:8" ht="11.45" customHeight="1" x14ac:dyDescent="0.2">
      <c r="A225" s="28"/>
      <c r="B225" s="28"/>
      <c r="C225" s="28"/>
      <c r="D225" s="28"/>
      <c r="E225" s="28"/>
      <c r="F225" s="28"/>
      <c r="G225" s="28"/>
      <c r="H225" s="28"/>
    </row>
    <row r="226" spans="1:8" ht="11.45" customHeight="1" x14ac:dyDescent="0.2">
      <c r="A226" s="28"/>
      <c r="B226" s="28"/>
      <c r="C226" s="28"/>
      <c r="D226" s="28"/>
      <c r="E226" s="28"/>
      <c r="F226" s="28"/>
      <c r="G226" s="28"/>
      <c r="H226" s="28"/>
    </row>
    <row r="227" spans="1:8" ht="11.45" customHeight="1" x14ac:dyDescent="0.2">
      <c r="A227" s="28"/>
      <c r="B227" s="28"/>
      <c r="C227" s="28"/>
      <c r="D227" s="28"/>
      <c r="E227" s="28"/>
      <c r="F227" s="28"/>
      <c r="G227" s="28"/>
      <c r="H227" s="28"/>
    </row>
    <row r="228" spans="1:8" ht="11.45" customHeight="1" x14ac:dyDescent="0.2">
      <c r="A228" s="28"/>
      <c r="B228" s="28"/>
      <c r="C228" s="28"/>
      <c r="D228" s="28"/>
      <c r="E228" s="28"/>
      <c r="F228" s="28"/>
      <c r="G228" s="28"/>
      <c r="H228" s="28"/>
    </row>
    <row r="229" spans="1:8" ht="11.45" customHeight="1" x14ac:dyDescent="0.2">
      <c r="A229" s="28"/>
      <c r="B229" s="28"/>
      <c r="C229" s="28"/>
      <c r="D229" s="28"/>
      <c r="E229" s="28"/>
      <c r="F229" s="28"/>
      <c r="G229" s="28"/>
      <c r="H229" s="28"/>
    </row>
    <row r="230" spans="1:8" ht="11.45" customHeight="1" x14ac:dyDescent="0.2">
      <c r="A230" s="28"/>
      <c r="B230" s="28"/>
      <c r="C230" s="28"/>
      <c r="D230" s="28"/>
      <c r="E230" s="28"/>
      <c r="F230" s="28"/>
      <c r="G230" s="28"/>
      <c r="H230" s="28"/>
    </row>
    <row r="231" spans="1:8" ht="11.45" customHeight="1" x14ac:dyDescent="0.2">
      <c r="A231" s="28"/>
      <c r="B231" s="28"/>
      <c r="C231" s="28"/>
      <c r="D231" s="28"/>
      <c r="E231" s="28"/>
      <c r="F231" s="28"/>
      <c r="G231" s="28"/>
      <c r="H231" s="28"/>
    </row>
    <row r="232" spans="1:8" ht="11.45" customHeight="1" x14ac:dyDescent="0.2">
      <c r="A232" s="28"/>
      <c r="B232" s="28"/>
      <c r="C232" s="28"/>
      <c r="D232" s="28"/>
      <c r="E232" s="28"/>
      <c r="F232" s="28"/>
      <c r="G232" s="28"/>
      <c r="H232" s="28"/>
    </row>
    <row r="233" spans="1:8" ht="11.45" customHeight="1" x14ac:dyDescent="0.2">
      <c r="A233" s="28"/>
      <c r="B233" s="28"/>
      <c r="C233" s="28"/>
      <c r="D233" s="28"/>
      <c r="E233" s="28"/>
      <c r="F233" s="28"/>
      <c r="G233" s="28"/>
      <c r="H233" s="28"/>
    </row>
    <row r="234" spans="1:8" ht="11.45" customHeight="1" x14ac:dyDescent="0.2">
      <c r="A234" s="28"/>
      <c r="B234" s="28"/>
      <c r="C234" s="28"/>
      <c r="D234" s="28"/>
      <c r="E234" s="28"/>
      <c r="F234" s="28"/>
      <c r="G234" s="28"/>
      <c r="H234" s="28"/>
    </row>
    <row r="235" spans="1:8" ht="11.45" customHeight="1" x14ac:dyDescent="0.2">
      <c r="A235" s="28"/>
      <c r="B235" s="28"/>
      <c r="C235" s="28"/>
      <c r="D235" s="28"/>
      <c r="E235" s="28"/>
      <c r="F235" s="28"/>
      <c r="G235" s="28"/>
      <c r="H235" s="28"/>
    </row>
    <row r="236" spans="1:8" ht="11.45" customHeight="1" x14ac:dyDescent="0.2">
      <c r="A236" s="28"/>
      <c r="B236" s="28"/>
      <c r="C236" s="28"/>
      <c r="D236" s="28"/>
      <c r="E236" s="28"/>
      <c r="F236" s="28"/>
      <c r="G236" s="28"/>
      <c r="H236" s="28"/>
    </row>
    <row r="237" spans="1:8" ht="11.45" customHeight="1" x14ac:dyDescent="0.2">
      <c r="A237" s="28"/>
      <c r="B237" s="28"/>
      <c r="C237" s="28"/>
      <c r="D237" s="28"/>
      <c r="E237" s="28"/>
      <c r="F237" s="28"/>
      <c r="G237" s="28"/>
      <c r="H237" s="28"/>
    </row>
    <row r="238" spans="1:8" ht="11.45" customHeight="1" x14ac:dyDescent="0.2">
      <c r="A238" s="28"/>
      <c r="B238" s="28"/>
      <c r="C238" s="28"/>
      <c r="D238" s="28"/>
      <c r="E238" s="28"/>
      <c r="F238" s="28"/>
      <c r="G238" s="28"/>
      <c r="H238" s="28"/>
    </row>
    <row r="239" spans="1:8" ht="11.45" customHeight="1" x14ac:dyDescent="0.2">
      <c r="A239" s="28"/>
      <c r="B239" s="28"/>
      <c r="C239" s="28"/>
      <c r="D239" s="28"/>
      <c r="E239" s="28"/>
      <c r="F239" s="28"/>
      <c r="G239" s="28"/>
      <c r="H239" s="28"/>
    </row>
    <row r="240" spans="1:8" ht="11.45" customHeight="1" x14ac:dyDescent="0.2">
      <c r="A240" s="28"/>
      <c r="B240" s="28"/>
      <c r="C240" s="28"/>
      <c r="D240" s="28"/>
      <c r="E240" s="28"/>
      <c r="F240" s="28"/>
      <c r="G240" s="28"/>
      <c r="H240" s="28"/>
    </row>
    <row r="241" spans="1:8" ht="11.45" customHeight="1" x14ac:dyDescent="0.2">
      <c r="A241" s="28"/>
      <c r="B241" s="28"/>
      <c r="C241" s="28"/>
      <c r="D241" s="28"/>
      <c r="E241" s="28"/>
      <c r="F241" s="28"/>
      <c r="G241" s="28"/>
      <c r="H241" s="28"/>
    </row>
    <row r="242" spans="1:8" ht="11.45" customHeight="1" x14ac:dyDescent="0.2">
      <c r="A242" s="28"/>
      <c r="B242" s="28"/>
      <c r="C242" s="28"/>
      <c r="D242" s="28"/>
      <c r="E242" s="28"/>
      <c r="F242" s="28"/>
      <c r="G242" s="28"/>
      <c r="H242" s="28"/>
    </row>
    <row r="243" spans="1:8" ht="11.45" customHeight="1" x14ac:dyDescent="0.2">
      <c r="A243" s="28"/>
      <c r="B243" s="28"/>
      <c r="C243" s="28"/>
      <c r="D243" s="28"/>
      <c r="E243" s="28"/>
      <c r="F243" s="28"/>
      <c r="G243" s="28"/>
      <c r="H243" s="28"/>
    </row>
    <row r="244" spans="1:8" ht="11.45" customHeight="1" x14ac:dyDescent="0.2">
      <c r="A244" s="28"/>
      <c r="B244" s="28"/>
      <c r="C244" s="28"/>
      <c r="D244" s="28"/>
      <c r="E244" s="28"/>
      <c r="F244" s="28"/>
      <c r="G244" s="28"/>
      <c r="H244" s="28"/>
    </row>
    <row r="245" spans="1:8" ht="11.45" customHeight="1" x14ac:dyDescent="0.2">
      <c r="A245" s="28"/>
      <c r="B245" s="28"/>
      <c r="C245" s="28"/>
      <c r="D245" s="28"/>
      <c r="E245" s="28"/>
      <c r="F245" s="28"/>
      <c r="G245" s="28"/>
      <c r="H245" s="28"/>
    </row>
    <row r="246" spans="1:8" ht="11.45" customHeight="1" x14ac:dyDescent="0.2">
      <c r="A246" s="28"/>
      <c r="B246" s="28"/>
      <c r="C246" s="28"/>
      <c r="D246" s="28"/>
      <c r="E246" s="28"/>
      <c r="F246" s="28"/>
      <c r="G246" s="28"/>
      <c r="H246" s="28"/>
    </row>
    <row r="247" spans="1:8" ht="11.45" customHeight="1" x14ac:dyDescent="0.2">
      <c r="A247" s="28"/>
      <c r="B247" s="28"/>
      <c r="C247" s="28"/>
      <c r="D247" s="28"/>
      <c r="E247" s="28"/>
      <c r="F247" s="28"/>
      <c r="G247" s="28"/>
      <c r="H247" s="28"/>
    </row>
    <row r="248" spans="1:8" ht="11.45" customHeight="1" x14ac:dyDescent="0.2">
      <c r="A248" s="28"/>
      <c r="B248" s="28"/>
      <c r="C248" s="28"/>
      <c r="D248" s="28"/>
      <c r="E248" s="28"/>
      <c r="F248" s="28"/>
      <c r="G248" s="28"/>
      <c r="H248" s="28"/>
    </row>
    <row r="249" spans="1:8" ht="11.45" customHeight="1" x14ac:dyDescent="0.2">
      <c r="A249" s="28"/>
      <c r="B249" s="28"/>
      <c r="C249" s="28"/>
      <c r="D249" s="28"/>
      <c r="E249" s="28"/>
      <c r="F249" s="28"/>
      <c r="G249" s="28"/>
      <c r="H249" s="28"/>
    </row>
    <row r="250" spans="1:8" ht="11.45" customHeight="1" x14ac:dyDescent="0.2">
      <c r="A250" s="28"/>
      <c r="B250" s="28"/>
      <c r="C250" s="28"/>
      <c r="D250" s="28"/>
      <c r="E250" s="28"/>
      <c r="F250" s="28"/>
      <c r="G250" s="28"/>
      <c r="H250" s="28"/>
    </row>
    <row r="251" spans="1:8" ht="11.45" customHeight="1" x14ac:dyDescent="0.2">
      <c r="A251" s="28"/>
      <c r="B251" s="28"/>
      <c r="C251" s="28"/>
      <c r="D251" s="28"/>
      <c r="E251" s="28"/>
      <c r="F251" s="28"/>
      <c r="G251" s="28"/>
      <c r="H251" s="28"/>
    </row>
    <row r="252" spans="1:8" ht="11.45" customHeight="1" x14ac:dyDescent="0.2">
      <c r="A252" s="28"/>
      <c r="B252" s="28"/>
      <c r="C252" s="28"/>
      <c r="D252" s="28"/>
      <c r="E252" s="28"/>
      <c r="F252" s="28"/>
      <c r="G252" s="28"/>
      <c r="H252" s="28"/>
    </row>
    <row r="253" spans="1:8" ht="11.45" customHeight="1" x14ac:dyDescent="0.2">
      <c r="A253" s="28"/>
      <c r="B253" s="28"/>
      <c r="C253" s="28"/>
      <c r="D253" s="28"/>
      <c r="E253" s="28"/>
      <c r="F253" s="28"/>
      <c r="G253" s="28"/>
      <c r="H253" s="28"/>
    </row>
    <row r="254" spans="1:8" ht="11.45" customHeight="1" x14ac:dyDescent="0.2">
      <c r="A254" s="28"/>
      <c r="B254" s="28"/>
      <c r="C254" s="28"/>
      <c r="D254" s="28"/>
      <c r="E254" s="28"/>
      <c r="F254" s="28"/>
      <c r="G254" s="28"/>
      <c r="H254" s="28"/>
    </row>
    <row r="255" spans="1:8" ht="11.45" customHeight="1" x14ac:dyDescent="0.2">
      <c r="A255" s="28"/>
      <c r="B255" s="28"/>
      <c r="C255" s="28"/>
      <c r="D255" s="28"/>
      <c r="E255" s="28"/>
      <c r="F255" s="28"/>
      <c r="G255" s="28"/>
      <c r="H255" s="28"/>
    </row>
    <row r="256" spans="1:8" ht="11.45" customHeight="1" x14ac:dyDescent="0.2">
      <c r="A256" s="28"/>
      <c r="B256" s="28"/>
      <c r="C256" s="28"/>
      <c r="D256" s="28"/>
      <c r="E256" s="28"/>
      <c r="F256" s="28"/>
      <c r="G256" s="28"/>
      <c r="H256" s="28"/>
    </row>
    <row r="257" spans="1:8" ht="11.45" customHeight="1" x14ac:dyDescent="0.2">
      <c r="A257" s="28"/>
      <c r="B257" s="28"/>
      <c r="C257" s="28"/>
      <c r="D257" s="28"/>
      <c r="E257" s="28"/>
      <c r="F257" s="28"/>
      <c r="G257" s="28"/>
      <c r="H257" s="28"/>
    </row>
    <row r="258" spans="1:8" ht="11.45" customHeight="1" x14ac:dyDescent="0.2">
      <c r="A258" s="28"/>
      <c r="B258" s="28"/>
      <c r="C258" s="28"/>
      <c r="D258" s="28"/>
      <c r="E258" s="28"/>
      <c r="F258" s="28"/>
      <c r="G258" s="28"/>
      <c r="H258" s="28"/>
    </row>
    <row r="259" spans="1:8" ht="11.45" customHeight="1" x14ac:dyDescent="0.2">
      <c r="A259" s="28"/>
      <c r="B259" s="28"/>
      <c r="C259" s="28"/>
      <c r="D259" s="28"/>
      <c r="E259" s="28"/>
      <c r="F259" s="28"/>
      <c r="G259" s="28"/>
      <c r="H259" s="28"/>
    </row>
    <row r="260" spans="1:8" ht="11.45" customHeight="1" x14ac:dyDescent="0.2">
      <c r="A260" s="28"/>
      <c r="B260" s="28"/>
      <c r="C260" s="28"/>
      <c r="D260" s="28"/>
      <c r="E260" s="28"/>
      <c r="F260" s="28"/>
      <c r="G260" s="28"/>
      <c r="H260" s="28"/>
    </row>
  </sheetData>
  <mergeCells count="24">
    <mergeCell ref="A1:H1"/>
    <mergeCell ref="A2:H2"/>
    <mergeCell ref="A3:H3"/>
    <mergeCell ref="A4:H4"/>
    <mergeCell ref="A7:A8"/>
    <mergeCell ref="B7:B8"/>
    <mergeCell ref="C148:D148"/>
    <mergeCell ref="F148:H148"/>
    <mergeCell ref="A93:H93"/>
    <mergeCell ref="A106:H106"/>
    <mergeCell ref="A112:H112"/>
    <mergeCell ref="A126:H126"/>
    <mergeCell ref="C147:D147"/>
    <mergeCell ref="F147:H147"/>
    <mergeCell ref="A135:H135"/>
    <mergeCell ref="A59:H59"/>
    <mergeCell ref="A85:H85"/>
    <mergeCell ref="A5:H5"/>
    <mergeCell ref="A71:H71"/>
    <mergeCell ref="A49:H49"/>
    <mergeCell ref="A58:H58"/>
    <mergeCell ref="E7:H7"/>
    <mergeCell ref="C7:D7"/>
    <mergeCell ref="A10:H10"/>
  </mergeCells>
  <phoneticPr fontId="0" type="noConversion"/>
  <pageMargins left="0.75" right="0.75" top="0.22" bottom="1" header="0.5" footer="0.5"/>
  <pageSetup paperSize="9" orientation="landscape" r:id="rId1"/>
  <rowBreaks count="4" manualBreakCount="4">
    <brk id="37" max="7" man="1"/>
    <brk id="70" max="16383" man="1"/>
    <brk id="98" max="7" man="1"/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51"/>
  <sheetViews>
    <sheetView view="pageBreakPreview" topLeftCell="A19" zoomScale="110" zoomScaleNormal="90" zoomScaleSheetLayoutView="110" workbookViewId="0">
      <selection activeCell="C24" sqref="C24"/>
    </sheetView>
  </sheetViews>
  <sheetFormatPr defaultColWidth="8.7109375" defaultRowHeight="11.45" customHeight="1" x14ac:dyDescent="0.2"/>
  <cols>
    <col min="1" max="1" width="57.7109375" style="3" customWidth="1"/>
    <col min="2" max="2" width="8.85546875" style="4" customWidth="1"/>
    <col min="3" max="3" width="11" style="31" customWidth="1"/>
    <col min="4" max="4" width="12.42578125" style="31" customWidth="1"/>
    <col min="5" max="5" width="11.28515625" style="3" customWidth="1"/>
    <col min="6" max="6" width="9.85546875" style="3" customWidth="1"/>
    <col min="7" max="7" width="9.7109375" style="3" customWidth="1"/>
    <col min="8" max="8" width="10.85546875" style="3" customWidth="1"/>
    <col min="9" max="9" width="35.7109375" style="3" customWidth="1"/>
    <col min="10" max="16384" width="8.7109375" style="2"/>
  </cols>
  <sheetData>
    <row r="1" spans="1:11" s="3" customFormat="1" ht="23.25" customHeight="1" x14ac:dyDescent="0.3">
      <c r="A1" s="396" t="s">
        <v>190</v>
      </c>
      <c r="B1" s="396"/>
      <c r="C1" s="396"/>
      <c r="D1" s="396"/>
      <c r="E1" s="396"/>
      <c r="F1" s="396"/>
      <c r="G1" s="396"/>
      <c r="H1" s="396"/>
      <c r="I1" s="31"/>
    </row>
    <row r="2" spans="1:11" s="3" customFormat="1" ht="12.9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1" s="3" customFormat="1" ht="27" customHeight="1" x14ac:dyDescent="0.2">
      <c r="A3" s="381" t="s">
        <v>45</v>
      </c>
      <c r="B3" s="370" t="s">
        <v>46</v>
      </c>
      <c r="C3" s="370" t="s">
        <v>47</v>
      </c>
      <c r="D3" s="372"/>
      <c r="E3" s="370" t="s">
        <v>604</v>
      </c>
      <c r="F3" s="370"/>
      <c r="G3" s="370"/>
      <c r="H3" s="371"/>
      <c r="I3" s="387" t="s">
        <v>191</v>
      </c>
    </row>
    <row r="4" spans="1:11" s="3" customFormat="1" ht="27" customHeight="1" thickBot="1" x14ac:dyDescent="0.25">
      <c r="A4" s="382"/>
      <c r="B4" s="383"/>
      <c r="C4" s="61" t="s">
        <v>48</v>
      </c>
      <c r="D4" s="92" t="s">
        <v>49</v>
      </c>
      <c r="E4" s="91" t="s">
        <v>50</v>
      </c>
      <c r="F4" s="61" t="s">
        <v>51</v>
      </c>
      <c r="G4" s="61" t="s">
        <v>52</v>
      </c>
      <c r="H4" s="62" t="s">
        <v>53</v>
      </c>
      <c r="I4" s="388"/>
    </row>
    <row r="5" spans="1:11" s="3" customFormat="1" ht="12.95" customHeight="1" thickBot="1" x14ac:dyDescent="0.25">
      <c r="A5" s="93">
        <v>1</v>
      </c>
      <c r="B5" s="94">
        <v>2</v>
      </c>
      <c r="C5" s="94">
        <v>3</v>
      </c>
      <c r="D5" s="95">
        <v>4</v>
      </c>
      <c r="E5" s="93">
        <v>5</v>
      </c>
      <c r="F5" s="94">
        <v>6</v>
      </c>
      <c r="G5" s="94">
        <v>7</v>
      </c>
      <c r="H5" s="96">
        <v>8</v>
      </c>
      <c r="I5" s="97">
        <v>9</v>
      </c>
    </row>
    <row r="6" spans="1:11" s="3" customFormat="1" ht="12.95" customHeight="1" thickBot="1" x14ac:dyDescent="0.25">
      <c r="A6" s="389" t="s">
        <v>192</v>
      </c>
      <c r="B6" s="390"/>
      <c r="C6" s="390"/>
      <c r="D6" s="390"/>
      <c r="E6" s="391"/>
      <c r="F6" s="391"/>
      <c r="G6" s="391"/>
      <c r="H6" s="391"/>
      <c r="I6" s="392"/>
    </row>
    <row r="7" spans="1:11" s="3" customFormat="1" ht="30.75" customHeight="1" x14ac:dyDescent="0.2">
      <c r="A7" s="66" t="s">
        <v>193</v>
      </c>
      <c r="B7" s="98">
        <v>1000</v>
      </c>
      <c r="C7" s="99">
        <v>21265</v>
      </c>
      <c r="D7" s="100">
        <v>23827</v>
      </c>
      <c r="E7" s="281">
        <v>34861</v>
      </c>
      <c r="F7" s="101">
        <f>D7</f>
        <v>23827</v>
      </c>
      <c r="G7" s="102">
        <f t="shared" ref="G7:G12" si="0">F7-E7</f>
        <v>-11034</v>
      </c>
      <c r="H7" s="103">
        <f t="shared" ref="H7:H16" si="1">(F7*100)/E7</f>
        <v>68.348584377958176</v>
      </c>
      <c r="I7" s="104" t="s">
        <v>561</v>
      </c>
      <c r="K7" s="100">
        <v>17322</v>
      </c>
    </row>
    <row r="8" spans="1:11" s="3" customFormat="1" ht="12.95" customHeight="1" x14ac:dyDescent="0.2">
      <c r="A8" s="66" t="s">
        <v>56</v>
      </c>
      <c r="B8" s="98">
        <v>1010</v>
      </c>
      <c r="C8" s="229">
        <f>SUM(C9:C16)</f>
        <v>-49477</v>
      </c>
      <c r="D8" s="229">
        <f>SUM(D9:D16)</f>
        <v>-55572</v>
      </c>
      <c r="E8" s="282">
        <f>SUM(E9:E16)</f>
        <v>-58858.930000000008</v>
      </c>
      <c r="F8" s="229">
        <f>D8</f>
        <v>-55572</v>
      </c>
      <c r="G8" s="229">
        <f t="shared" si="0"/>
        <v>3286.9300000000076</v>
      </c>
      <c r="H8" s="69">
        <f t="shared" si="1"/>
        <v>94.415579759944649</v>
      </c>
      <c r="I8" s="106"/>
      <c r="K8" s="105">
        <f>SUM(K9:K16)</f>
        <v>-42240</v>
      </c>
    </row>
    <row r="9" spans="1:11" s="3" customFormat="1" ht="25.5" customHeight="1" x14ac:dyDescent="0.2">
      <c r="A9" s="67" t="s">
        <v>194</v>
      </c>
      <c r="B9" s="107">
        <v>1011</v>
      </c>
      <c r="C9" s="231">
        <v>-542</v>
      </c>
      <c r="D9" s="228">
        <v>-475</v>
      </c>
      <c r="E9" s="283">
        <v>-611.9</v>
      </c>
      <c r="F9" s="228">
        <f>D9</f>
        <v>-475</v>
      </c>
      <c r="G9" s="228">
        <f t="shared" si="0"/>
        <v>136.89999999999998</v>
      </c>
      <c r="H9" s="258">
        <f t="shared" si="1"/>
        <v>77.627063245628378</v>
      </c>
      <c r="I9" s="104"/>
      <c r="K9" s="262">
        <v>-419</v>
      </c>
    </row>
    <row r="10" spans="1:11" s="3" customFormat="1" ht="23.25" customHeight="1" x14ac:dyDescent="0.2">
      <c r="A10" s="67" t="s">
        <v>195</v>
      </c>
      <c r="B10" s="107">
        <v>1012</v>
      </c>
      <c r="C10" s="231">
        <v>-1007</v>
      </c>
      <c r="D10" s="228">
        <v>-1005</v>
      </c>
      <c r="E10" s="283">
        <v>-1605.5</v>
      </c>
      <c r="F10" s="228">
        <f t="shared" ref="F10:F15" si="2">D10</f>
        <v>-1005</v>
      </c>
      <c r="G10" s="228">
        <f t="shared" si="0"/>
        <v>600.5</v>
      </c>
      <c r="H10" s="258">
        <f t="shared" si="1"/>
        <v>62.597321706633444</v>
      </c>
      <c r="I10" s="104" t="s">
        <v>555</v>
      </c>
      <c r="K10" s="263">
        <v>-864</v>
      </c>
    </row>
    <row r="11" spans="1:11" s="3" customFormat="1" ht="26.25" customHeight="1" x14ac:dyDescent="0.2">
      <c r="A11" s="67" t="s">
        <v>196</v>
      </c>
      <c r="B11" s="107">
        <v>1013</v>
      </c>
      <c r="C11" s="231">
        <v>-4948</v>
      </c>
      <c r="D11" s="228">
        <v>-5846</v>
      </c>
      <c r="E11" s="283">
        <v>-6360</v>
      </c>
      <c r="F11" s="228">
        <f t="shared" si="2"/>
        <v>-5846</v>
      </c>
      <c r="G11" s="228">
        <f t="shared" si="0"/>
        <v>514</v>
      </c>
      <c r="H11" s="258">
        <f t="shared" si="1"/>
        <v>91.918238993710688</v>
      </c>
      <c r="I11" s="104" t="s">
        <v>562</v>
      </c>
      <c r="K11" s="264">
        <v>-3942</v>
      </c>
    </row>
    <row r="12" spans="1:11" s="3" customFormat="1" ht="17.25" customHeight="1" x14ac:dyDescent="0.2">
      <c r="A12" s="67" t="s">
        <v>94</v>
      </c>
      <c r="B12" s="107">
        <v>1014</v>
      </c>
      <c r="C12" s="231">
        <v>-28595</v>
      </c>
      <c r="D12" s="228">
        <v>-34653</v>
      </c>
      <c r="E12" s="283">
        <v>-36455.4</v>
      </c>
      <c r="F12" s="228">
        <f t="shared" si="2"/>
        <v>-34653</v>
      </c>
      <c r="G12" s="228">
        <f t="shared" si="0"/>
        <v>1802.4000000000015</v>
      </c>
      <c r="H12" s="258">
        <f t="shared" si="1"/>
        <v>95.055876495663185</v>
      </c>
      <c r="I12" s="104"/>
      <c r="K12" s="265">
        <v>-26546</v>
      </c>
    </row>
    <row r="13" spans="1:11" s="3" customFormat="1" ht="15" customHeight="1" x14ac:dyDescent="0.2">
      <c r="A13" s="67" t="s">
        <v>95</v>
      </c>
      <c r="B13" s="107">
        <v>1015</v>
      </c>
      <c r="C13" s="231">
        <v>-6183</v>
      </c>
      <c r="D13" s="228">
        <v>-7487</v>
      </c>
      <c r="E13" s="283">
        <v>-8019.2</v>
      </c>
      <c r="F13" s="228">
        <f t="shared" si="2"/>
        <v>-7487</v>
      </c>
      <c r="G13" s="228">
        <f t="shared" ref="G13:G71" si="3">F13-E13</f>
        <v>532.19999999999982</v>
      </c>
      <c r="H13" s="258">
        <f t="shared" si="1"/>
        <v>93.363427773343972</v>
      </c>
      <c r="I13" s="104"/>
      <c r="K13" s="266">
        <v>-5738</v>
      </c>
    </row>
    <row r="14" spans="1:11" s="3" customFormat="1" ht="26.1" customHeight="1" x14ac:dyDescent="0.2">
      <c r="A14" s="67" t="s">
        <v>197</v>
      </c>
      <c r="B14" s="107">
        <v>1016</v>
      </c>
      <c r="C14" s="231">
        <v>-1065</v>
      </c>
      <c r="D14" s="228">
        <v>-394</v>
      </c>
      <c r="E14" s="283">
        <v>-298.8</v>
      </c>
      <c r="F14" s="228">
        <f t="shared" si="2"/>
        <v>-394</v>
      </c>
      <c r="G14" s="228">
        <f t="shared" si="3"/>
        <v>-95.199999999999989</v>
      </c>
      <c r="H14" s="258">
        <f t="shared" si="1"/>
        <v>131.86077643908968</v>
      </c>
      <c r="I14" s="104"/>
      <c r="K14" s="267">
        <v>-220</v>
      </c>
    </row>
    <row r="15" spans="1:11" s="3" customFormat="1" ht="12.95" customHeight="1" x14ac:dyDescent="0.2">
      <c r="A15" s="67" t="s">
        <v>198</v>
      </c>
      <c r="B15" s="107">
        <v>1017</v>
      </c>
      <c r="C15" s="231">
        <v>-5541</v>
      </c>
      <c r="D15" s="228">
        <v>-4376</v>
      </c>
      <c r="E15" s="283">
        <v>-4546.3</v>
      </c>
      <c r="F15" s="228">
        <f t="shared" si="2"/>
        <v>-4376</v>
      </c>
      <c r="G15" s="228">
        <f t="shared" si="3"/>
        <v>170.30000000000018</v>
      </c>
      <c r="H15" s="258">
        <f t="shared" si="1"/>
        <v>96.254096738006723</v>
      </c>
      <c r="I15" s="104"/>
      <c r="K15" s="268">
        <v>-3458</v>
      </c>
    </row>
    <row r="16" spans="1:11" s="3" customFormat="1" ht="12.95" customHeight="1" x14ac:dyDescent="0.2">
      <c r="A16" s="67" t="s">
        <v>199</v>
      </c>
      <c r="B16" s="107">
        <v>1018</v>
      </c>
      <c r="C16" s="228">
        <f>SUM(C17:C22)</f>
        <v>-1596</v>
      </c>
      <c r="D16" s="228">
        <f>SUM(D17:D22)</f>
        <v>-1336</v>
      </c>
      <c r="E16" s="283">
        <v>-961.82999999999993</v>
      </c>
      <c r="F16" s="228">
        <f>SUM(F17:F22)</f>
        <v>-1336</v>
      </c>
      <c r="G16" s="228">
        <f>SUM(G17:G22)</f>
        <v>-374.2</v>
      </c>
      <c r="H16" s="258">
        <f t="shared" si="1"/>
        <v>138.90188494848363</v>
      </c>
      <c r="I16" s="294"/>
      <c r="K16" s="269">
        <f>SUM(K17:K22)</f>
        <v>-1053</v>
      </c>
    </row>
    <row r="17" spans="1:11" s="3" customFormat="1" ht="13.5" customHeight="1" x14ac:dyDescent="0.2">
      <c r="A17" s="68" t="s">
        <v>200</v>
      </c>
      <c r="B17" s="12" t="s">
        <v>201</v>
      </c>
      <c r="C17" s="232">
        <v>-96</v>
      </c>
      <c r="D17" s="228">
        <v>-97</v>
      </c>
      <c r="E17" s="284">
        <v>-138.30000000000001</v>
      </c>
      <c r="F17" s="228">
        <f>D17</f>
        <v>-97</v>
      </c>
      <c r="G17" s="228">
        <f t="shared" si="3"/>
        <v>41.300000000000011</v>
      </c>
      <c r="H17" s="258">
        <f t="shared" ref="H17:H78" si="4">(F17*100)/E17</f>
        <v>70.137382501807664</v>
      </c>
      <c r="I17" s="294"/>
      <c r="K17" s="270">
        <v>-70</v>
      </c>
    </row>
    <row r="18" spans="1:11" s="3" customFormat="1" ht="13.5" customHeight="1" x14ac:dyDescent="0.2">
      <c r="A18" s="68" t="s">
        <v>202</v>
      </c>
      <c r="B18" s="12" t="s">
        <v>203</v>
      </c>
      <c r="C18" s="231">
        <v>-362</v>
      </c>
      <c r="D18" s="228">
        <v>-285</v>
      </c>
      <c r="E18" s="283">
        <v>-167.5</v>
      </c>
      <c r="F18" s="228">
        <f t="shared" ref="F18:F22" si="5">D18</f>
        <v>-285</v>
      </c>
      <c r="G18" s="228">
        <f t="shared" si="3"/>
        <v>-117.5</v>
      </c>
      <c r="H18" s="258"/>
      <c r="I18" s="294"/>
      <c r="K18" s="271">
        <v>-253</v>
      </c>
    </row>
    <row r="19" spans="1:11" s="3" customFormat="1" ht="12.95" customHeight="1" x14ac:dyDescent="0.2">
      <c r="A19" s="68" t="s">
        <v>204</v>
      </c>
      <c r="B19" s="12" t="s">
        <v>205</v>
      </c>
      <c r="C19" s="228">
        <v>-54</v>
      </c>
      <c r="D19" s="228"/>
      <c r="E19" s="283"/>
      <c r="F19" s="228"/>
      <c r="G19" s="228"/>
      <c r="H19" s="258"/>
      <c r="I19" s="294"/>
      <c r="K19" s="272">
        <v>0</v>
      </c>
    </row>
    <row r="20" spans="1:11" s="3" customFormat="1" ht="12.95" customHeight="1" x14ac:dyDescent="0.2">
      <c r="A20" s="68" t="s">
        <v>206</v>
      </c>
      <c r="B20" s="12" t="s">
        <v>207</v>
      </c>
      <c r="C20" s="228">
        <v>-85</v>
      </c>
      <c r="D20" s="228">
        <v>-59</v>
      </c>
      <c r="E20" s="283">
        <v>-75</v>
      </c>
      <c r="F20" s="228">
        <f t="shared" si="5"/>
        <v>-59</v>
      </c>
      <c r="G20" s="228">
        <f t="shared" si="3"/>
        <v>16</v>
      </c>
      <c r="H20" s="258">
        <f t="shared" si="4"/>
        <v>78.666666666666671</v>
      </c>
      <c r="I20" s="294"/>
      <c r="K20" s="273">
        <v>-47</v>
      </c>
    </row>
    <row r="21" spans="1:11" s="3" customFormat="1" ht="14.45" customHeight="1" x14ac:dyDescent="0.2">
      <c r="A21" s="68" t="s">
        <v>208</v>
      </c>
      <c r="B21" s="12" t="s">
        <v>209</v>
      </c>
      <c r="C21" s="228">
        <v>-58</v>
      </c>
      <c r="D21" s="228">
        <v>-39</v>
      </c>
      <c r="E21" s="283">
        <v>-47</v>
      </c>
      <c r="F21" s="228">
        <f t="shared" si="5"/>
        <v>-39</v>
      </c>
      <c r="G21" s="228">
        <f t="shared" si="3"/>
        <v>8</v>
      </c>
      <c r="H21" s="258">
        <f t="shared" si="4"/>
        <v>82.978723404255319</v>
      </c>
      <c r="I21" s="294"/>
      <c r="K21" s="274">
        <v>-35</v>
      </c>
    </row>
    <row r="22" spans="1:11" s="3" customFormat="1" ht="15" customHeight="1" x14ac:dyDescent="0.2">
      <c r="A22" s="68" t="s">
        <v>210</v>
      </c>
      <c r="B22" s="12" t="s">
        <v>211</v>
      </c>
      <c r="C22" s="228">
        <v>-941</v>
      </c>
      <c r="D22" s="228">
        <v>-856</v>
      </c>
      <c r="E22" s="283">
        <v>-534</v>
      </c>
      <c r="F22" s="228">
        <f t="shared" si="5"/>
        <v>-856</v>
      </c>
      <c r="G22" s="228">
        <f t="shared" si="3"/>
        <v>-322</v>
      </c>
      <c r="H22" s="258">
        <f t="shared" si="4"/>
        <v>160.29962546816481</v>
      </c>
      <c r="I22" s="294"/>
      <c r="K22" s="275">
        <v>-648</v>
      </c>
    </row>
    <row r="23" spans="1:11" s="3" customFormat="1" ht="11.45" hidden="1" customHeight="1" x14ac:dyDescent="0.2">
      <c r="A23" s="68"/>
      <c r="B23" s="12"/>
      <c r="C23" s="12"/>
      <c r="D23" s="132"/>
      <c r="E23" s="282">
        <f t="shared" ref="E23" si="6">SUM(E7,E8)</f>
        <v>-23997.930000000008</v>
      </c>
      <c r="F23" s="15">
        <f>D23-E23</f>
        <v>23997.930000000008</v>
      </c>
      <c r="G23" s="257">
        <f t="shared" si="3"/>
        <v>47995.860000000015</v>
      </c>
      <c r="H23" s="258">
        <f t="shared" si="4"/>
        <v>-100.00000000000001</v>
      </c>
      <c r="I23" s="295"/>
      <c r="K23" s="249"/>
    </row>
    <row r="24" spans="1:11" s="3" customFormat="1" ht="12.95" customHeight="1" x14ac:dyDescent="0.2">
      <c r="A24" s="66" t="s">
        <v>212</v>
      </c>
      <c r="B24" s="98">
        <v>1020</v>
      </c>
      <c r="C24" s="244">
        <f>SUM(C7:C8)</f>
        <v>-28212</v>
      </c>
      <c r="D24" s="244">
        <f>SUM(D7:D8)</f>
        <v>-31745</v>
      </c>
      <c r="E24" s="244">
        <f>SUM(E7:E8)</f>
        <v>-23997.930000000008</v>
      </c>
      <c r="F24" s="244">
        <f>SUM(F7:F8)</f>
        <v>-31745</v>
      </c>
      <c r="G24" s="15">
        <f>F24-E24</f>
        <v>-7747.0699999999924</v>
      </c>
      <c r="H24" s="69">
        <f t="shared" si="4"/>
        <v>132.28224267676416</v>
      </c>
      <c r="I24" s="294"/>
      <c r="K24" s="110">
        <f>SUM(K7:K8)</f>
        <v>-24918</v>
      </c>
    </row>
    <row r="25" spans="1:11" s="3" customFormat="1" ht="12.95" customHeight="1" x14ac:dyDescent="0.2">
      <c r="A25" s="66" t="s">
        <v>58</v>
      </c>
      <c r="B25" s="98">
        <v>1030</v>
      </c>
      <c r="C25" s="229">
        <f>SUM(C26:C47)</f>
        <v>-16929</v>
      </c>
      <c r="D25" s="229">
        <f>SUM(D26:D47)</f>
        <v>-17583</v>
      </c>
      <c r="E25" s="332">
        <f>SUM(E26:E45,E47)</f>
        <v>-16530.25</v>
      </c>
      <c r="F25" s="229">
        <f>F26+F31+F32+F33+F34+F35+F39+F40+F41+F42+F43+F44+F45+F47</f>
        <v>-17583</v>
      </c>
      <c r="G25" s="15">
        <f t="shared" si="3"/>
        <v>-1052.75</v>
      </c>
      <c r="H25" s="69">
        <f t="shared" si="4"/>
        <v>106.3686272137445</v>
      </c>
      <c r="I25" s="294"/>
      <c r="K25" s="113">
        <f>SUM(K26:K47)</f>
        <v>-13069.999999999998</v>
      </c>
    </row>
    <row r="26" spans="1:11" s="3" customFormat="1" ht="12.95" customHeight="1" x14ac:dyDescent="0.2">
      <c r="A26" s="67" t="s">
        <v>59</v>
      </c>
      <c r="B26" s="107">
        <v>1031</v>
      </c>
      <c r="C26" s="225">
        <v>-663</v>
      </c>
      <c r="D26" s="225">
        <v>-490</v>
      </c>
      <c r="E26" s="285">
        <v>-305.7</v>
      </c>
      <c r="F26" s="225">
        <f>D26</f>
        <v>-490</v>
      </c>
      <c r="G26" s="257">
        <f t="shared" si="3"/>
        <v>-184.3</v>
      </c>
      <c r="H26" s="258">
        <f>(F26*100)/E26</f>
        <v>160.28786391887471</v>
      </c>
      <c r="I26" s="295"/>
      <c r="K26" s="114">
        <v>-317.39999999999998</v>
      </c>
    </row>
    <row r="27" spans="1:11" s="3" customFormat="1" ht="12.95" customHeight="1" x14ac:dyDescent="0.2">
      <c r="A27" s="67" t="s">
        <v>60</v>
      </c>
      <c r="B27" s="107">
        <v>1032</v>
      </c>
      <c r="C27" s="225"/>
      <c r="D27" s="225"/>
      <c r="E27" s="285">
        <v>0</v>
      </c>
      <c r="F27" s="225"/>
      <c r="G27" s="257"/>
      <c r="H27" s="258"/>
      <c r="I27" s="295"/>
      <c r="K27" s="249"/>
    </row>
    <row r="28" spans="1:11" s="3" customFormat="1" ht="12.95" customHeight="1" x14ac:dyDescent="0.2">
      <c r="A28" s="67" t="s">
        <v>62</v>
      </c>
      <c r="B28" s="107">
        <v>1033</v>
      </c>
      <c r="C28" s="225"/>
      <c r="D28" s="225"/>
      <c r="E28" s="285">
        <v>0</v>
      </c>
      <c r="F28" s="225"/>
      <c r="G28" s="257"/>
      <c r="H28" s="258"/>
      <c r="I28" s="295"/>
      <c r="K28" s="249"/>
    </row>
    <row r="29" spans="1:11" s="3" customFormat="1" ht="12.95" customHeight="1" x14ac:dyDescent="0.2">
      <c r="A29" s="67" t="s">
        <v>63</v>
      </c>
      <c r="B29" s="107">
        <v>1034</v>
      </c>
      <c r="C29" s="225"/>
      <c r="D29" s="225"/>
      <c r="E29" s="285">
        <v>0</v>
      </c>
      <c r="F29" s="225"/>
      <c r="G29" s="257"/>
      <c r="H29" s="258"/>
      <c r="I29" s="295"/>
      <c r="K29" s="249"/>
    </row>
    <row r="30" spans="1:11" s="3" customFormat="1" ht="12.95" customHeight="1" x14ac:dyDescent="0.2">
      <c r="A30" s="67" t="s">
        <v>64</v>
      </c>
      <c r="B30" s="107">
        <v>1035</v>
      </c>
      <c r="C30" s="225"/>
      <c r="D30" s="225"/>
      <c r="E30" s="285">
        <v>0</v>
      </c>
      <c r="F30" s="225"/>
      <c r="G30" s="257"/>
      <c r="H30" s="258"/>
      <c r="I30" s="109"/>
      <c r="K30" s="249"/>
    </row>
    <row r="31" spans="1:11" s="3" customFormat="1" ht="12.75" customHeight="1" x14ac:dyDescent="0.2">
      <c r="A31" s="67" t="s">
        <v>213</v>
      </c>
      <c r="B31" s="107">
        <v>1036</v>
      </c>
      <c r="C31" s="225">
        <v>-87</v>
      </c>
      <c r="D31" s="225">
        <v>-39</v>
      </c>
      <c r="E31" s="285">
        <v>-39</v>
      </c>
      <c r="F31" s="225">
        <f t="shared" ref="F31:F49" si="7">D31</f>
        <v>-39</v>
      </c>
      <c r="G31" s="257">
        <f t="shared" si="3"/>
        <v>0</v>
      </c>
      <c r="H31" s="258">
        <f t="shared" si="4"/>
        <v>100</v>
      </c>
      <c r="I31" s="106"/>
      <c r="K31" s="115">
        <v>-35</v>
      </c>
    </row>
    <row r="32" spans="1:11" s="3" customFormat="1" ht="12.95" customHeight="1" x14ac:dyDescent="0.2">
      <c r="A32" s="67" t="s">
        <v>214</v>
      </c>
      <c r="B32" s="107">
        <v>1037</v>
      </c>
      <c r="C32" s="225">
        <v>-152</v>
      </c>
      <c r="D32" s="225">
        <v>-138</v>
      </c>
      <c r="E32" s="285">
        <v>-145.6</v>
      </c>
      <c r="F32" s="225">
        <f t="shared" si="7"/>
        <v>-138</v>
      </c>
      <c r="G32" s="257">
        <f t="shared" si="3"/>
        <v>7.5999999999999943</v>
      </c>
      <c r="H32" s="258">
        <f t="shared" si="4"/>
        <v>94.780219780219781</v>
      </c>
      <c r="I32" s="106"/>
      <c r="K32" s="116">
        <v>-99</v>
      </c>
    </row>
    <row r="33" spans="1:11" s="3" customFormat="1" ht="18.75" customHeight="1" x14ac:dyDescent="0.2">
      <c r="A33" s="67" t="s">
        <v>215</v>
      </c>
      <c r="B33" s="107">
        <v>1038</v>
      </c>
      <c r="C33" s="225">
        <v>-8804</v>
      </c>
      <c r="D33" s="225">
        <v>-9838</v>
      </c>
      <c r="E33" s="285">
        <v>-8393.15</v>
      </c>
      <c r="F33" s="225">
        <f t="shared" si="7"/>
        <v>-9838</v>
      </c>
      <c r="G33" s="257">
        <f t="shared" si="3"/>
        <v>-1444.8500000000004</v>
      </c>
      <c r="H33" s="258">
        <f t="shared" si="4"/>
        <v>117.21463336172951</v>
      </c>
      <c r="I33" s="106"/>
      <c r="K33" s="117">
        <v>-7300</v>
      </c>
    </row>
    <row r="34" spans="1:11" s="3" customFormat="1" ht="12.95" customHeight="1" x14ac:dyDescent="0.2">
      <c r="A34" s="67" t="s">
        <v>216</v>
      </c>
      <c r="B34" s="107">
        <v>1039</v>
      </c>
      <c r="C34" s="225">
        <v>-1866</v>
      </c>
      <c r="D34" s="225">
        <v>-2064</v>
      </c>
      <c r="E34" s="285">
        <v>-1845.8</v>
      </c>
      <c r="F34" s="225">
        <f t="shared" si="7"/>
        <v>-2064</v>
      </c>
      <c r="G34" s="257">
        <f t="shared" si="3"/>
        <v>-218.20000000000005</v>
      </c>
      <c r="H34" s="258">
        <f t="shared" si="4"/>
        <v>111.82143244121791</v>
      </c>
      <c r="I34" s="109"/>
      <c r="K34" s="118">
        <v>-1551</v>
      </c>
    </row>
    <row r="35" spans="1:11" s="3" customFormat="1" ht="26.1" customHeight="1" x14ac:dyDescent="0.2">
      <c r="A35" s="67" t="s">
        <v>217</v>
      </c>
      <c r="B35" s="107">
        <v>1040</v>
      </c>
      <c r="C35" s="225">
        <v>-92</v>
      </c>
      <c r="D35" s="225">
        <v>-27</v>
      </c>
      <c r="E35" s="285">
        <v>-23</v>
      </c>
      <c r="F35" s="225">
        <f t="shared" si="7"/>
        <v>-27</v>
      </c>
      <c r="G35" s="257">
        <f t="shared" si="3"/>
        <v>-4</v>
      </c>
      <c r="H35" s="258">
        <f t="shared" si="4"/>
        <v>117.39130434782609</v>
      </c>
      <c r="I35" s="109"/>
      <c r="K35" s="119">
        <v>-19</v>
      </c>
    </row>
    <row r="36" spans="1:11" s="3" customFormat="1" ht="26.1" customHeight="1" x14ac:dyDescent="0.2">
      <c r="A36" s="67" t="s">
        <v>218</v>
      </c>
      <c r="B36" s="107">
        <v>1041</v>
      </c>
      <c r="C36" s="225"/>
      <c r="D36" s="225"/>
      <c r="E36" s="285">
        <v>0</v>
      </c>
      <c r="F36" s="225"/>
      <c r="G36" s="257"/>
      <c r="H36" s="258"/>
      <c r="I36" s="109"/>
      <c r="K36" s="249"/>
    </row>
    <row r="37" spans="1:11" s="3" customFormat="1" ht="12.95" customHeight="1" x14ac:dyDescent="0.2">
      <c r="A37" s="67" t="s">
        <v>219</v>
      </c>
      <c r="B37" s="107">
        <v>1042</v>
      </c>
      <c r="C37" s="225"/>
      <c r="D37" s="225"/>
      <c r="E37" s="285">
        <v>0</v>
      </c>
      <c r="F37" s="225"/>
      <c r="G37" s="257"/>
      <c r="H37" s="258"/>
      <c r="I37" s="109"/>
      <c r="K37" s="249"/>
    </row>
    <row r="38" spans="1:11" s="3" customFormat="1" ht="12.95" customHeight="1" x14ac:dyDescent="0.2">
      <c r="A38" s="67" t="s">
        <v>220</v>
      </c>
      <c r="B38" s="107">
        <v>1043</v>
      </c>
      <c r="C38" s="12"/>
      <c r="D38" s="225"/>
      <c r="E38" s="285">
        <v>0</v>
      </c>
      <c r="F38" s="225"/>
      <c r="G38" s="257"/>
      <c r="H38" s="258"/>
      <c r="I38" s="109"/>
      <c r="K38" s="249"/>
    </row>
    <row r="39" spans="1:11" s="3" customFormat="1" ht="12.95" customHeight="1" x14ac:dyDescent="0.2">
      <c r="A39" s="67" t="s">
        <v>221</v>
      </c>
      <c r="B39" s="107">
        <v>1044</v>
      </c>
      <c r="C39" s="225">
        <v>-72</v>
      </c>
      <c r="D39" s="225">
        <v>-10</v>
      </c>
      <c r="E39" s="285">
        <v>-29.8</v>
      </c>
      <c r="F39" s="225">
        <f t="shared" si="7"/>
        <v>-10</v>
      </c>
      <c r="G39" s="257">
        <f t="shared" si="3"/>
        <v>19.8</v>
      </c>
      <c r="H39" s="258">
        <f t="shared" si="4"/>
        <v>33.557046979865774</v>
      </c>
      <c r="I39" s="106"/>
      <c r="K39" s="120">
        <v>-9.8000000000000007</v>
      </c>
    </row>
    <row r="40" spans="1:11" s="3" customFormat="1" ht="10.5" customHeight="1" x14ac:dyDescent="0.2">
      <c r="A40" s="67" t="s">
        <v>222</v>
      </c>
      <c r="B40" s="107">
        <v>1045</v>
      </c>
      <c r="C40" s="225">
        <v>-34</v>
      </c>
      <c r="D40" s="225">
        <v>-63</v>
      </c>
      <c r="E40" s="285">
        <v>-29.1</v>
      </c>
      <c r="F40" s="225">
        <f t="shared" si="7"/>
        <v>-63</v>
      </c>
      <c r="G40" s="257">
        <f t="shared" si="3"/>
        <v>-33.9</v>
      </c>
      <c r="H40" s="258"/>
      <c r="I40" s="106"/>
      <c r="K40" s="121">
        <v>-51</v>
      </c>
    </row>
    <row r="41" spans="1:11" s="3" customFormat="1" ht="21.75" customHeight="1" x14ac:dyDescent="0.2">
      <c r="A41" s="67" t="s">
        <v>223</v>
      </c>
      <c r="B41" s="107">
        <v>1046</v>
      </c>
      <c r="C41" s="225">
        <v>-186</v>
      </c>
      <c r="D41" s="225">
        <v>-2</v>
      </c>
      <c r="E41" s="285">
        <v>-12</v>
      </c>
      <c r="F41" s="225">
        <f t="shared" si="7"/>
        <v>-2</v>
      </c>
      <c r="G41" s="257">
        <f t="shared" si="3"/>
        <v>10</v>
      </c>
      <c r="H41" s="258">
        <f t="shared" si="4"/>
        <v>16.666666666666668</v>
      </c>
      <c r="I41" s="261" t="s">
        <v>599</v>
      </c>
      <c r="K41" s="122">
        <v>-2</v>
      </c>
    </row>
    <row r="42" spans="1:11" s="3" customFormat="1" ht="12.95" customHeight="1" x14ac:dyDescent="0.2">
      <c r="A42" s="67" t="s">
        <v>224</v>
      </c>
      <c r="B42" s="107">
        <v>1047</v>
      </c>
      <c r="C42" s="225"/>
      <c r="D42" s="225"/>
      <c r="E42" s="285">
        <v>0</v>
      </c>
      <c r="F42" s="225"/>
      <c r="G42" s="257">
        <f t="shared" si="3"/>
        <v>0</v>
      </c>
      <c r="H42" s="258"/>
      <c r="I42" s="106"/>
      <c r="K42" s="249"/>
    </row>
    <row r="43" spans="1:11" s="3" customFormat="1" ht="12.95" customHeight="1" x14ac:dyDescent="0.2">
      <c r="A43" s="67" t="s">
        <v>225</v>
      </c>
      <c r="B43" s="107">
        <v>1048</v>
      </c>
      <c r="C43" s="225">
        <v>-2</v>
      </c>
      <c r="D43" s="225">
        <v>-34</v>
      </c>
      <c r="E43" s="285">
        <v>-5</v>
      </c>
      <c r="F43" s="225">
        <f t="shared" si="7"/>
        <v>-34</v>
      </c>
      <c r="G43" s="257">
        <f t="shared" si="3"/>
        <v>-29</v>
      </c>
      <c r="H43" s="258">
        <f t="shared" si="4"/>
        <v>680</v>
      </c>
      <c r="I43" s="106"/>
      <c r="K43" s="123">
        <v>-22</v>
      </c>
    </row>
    <row r="44" spans="1:11" s="3" customFormat="1" ht="12.95" customHeight="1" x14ac:dyDescent="0.2">
      <c r="A44" s="67" t="s">
        <v>226</v>
      </c>
      <c r="B44" s="107">
        <v>1049</v>
      </c>
      <c r="C44" s="225">
        <v>-3</v>
      </c>
      <c r="D44" s="225">
        <v>-2</v>
      </c>
      <c r="E44" s="285">
        <v>-6.9</v>
      </c>
      <c r="F44" s="225">
        <f t="shared" si="7"/>
        <v>-2</v>
      </c>
      <c r="G44" s="257">
        <f t="shared" si="3"/>
        <v>4.9000000000000004</v>
      </c>
      <c r="H44" s="258">
        <f t="shared" si="4"/>
        <v>28.985507246376809</v>
      </c>
      <c r="I44" s="106"/>
      <c r="K44" s="124">
        <v>-1.9</v>
      </c>
    </row>
    <row r="45" spans="1:11" s="3" customFormat="1" ht="26.1" customHeight="1" x14ac:dyDescent="0.2">
      <c r="A45" s="67" t="s">
        <v>227</v>
      </c>
      <c r="B45" s="107">
        <v>1050</v>
      </c>
      <c r="C45" s="225">
        <v>-827</v>
      </c>
      <c r="D45" s="225">
        <v>-752</v>
      </c>
      <c r="E45" s="285">
        <v>-1196.2</v>
      </c>
      <c r="F45" s="225">
        <f t="shared" si="7"/>
        <v>-752</v>
      </c>
      <c r="G45" s="257">
        <f t="shared" si="3"/>
        <v>444.20000000000005</v>
      </c>
      <c r="H45" s="258">
        <f t="shared" si="4"/>
        <v>62.865741514796852</v>
      </c>
      <c r="I45" s="106"/>
      <c r="K45" s="125">
        <v>-546</v>
      </c>
    </row>
    <row r="46" spans="1:11" s="3" customFormat="1" ht="12.95" customHeight="1" x14ac:dyDescent="0.2">
      <c r="A46" s="67" t="s">
        <v>228</v>
      </c>
      <c r="B46" s="32" t="s">
        <v>229</v>
      </c>
      <c r="C46" s="225"/>
      <c r="D46" s="225"/>
      <c r="E46" s="285">
        <v>0</v>
      </c>
      <c r="F46" s="225"/>
      <c r="G46" s="257"/>
      <c r="H46" s="258"/>
      <c r="I46" s="109"/>
      <c r="K46" s="249"/>
    </row>
    <row r="47" spans="1:11" s="3" customFormat="1" ht="12.95" customHeight="1" x14ac:dyDescent="0.2">
      <c r="A47" s="67" t="s">
        <v>230</v>
      </c>
      <c r="B47" s="107">
        <v>1051</v>
      </c>
      <c r="C47" s="225">
        <f>SUM(C48:C50)</f>
        <v>-4141</v>
      </c>
      <c r="D47" s="230">
        <f>SUM(D48:D50)</f>
        <v>-4124</v>
      </c>
      <c r="E47" s="285">
        <v>-4499</v>
      </c>
      <c r="F47" s="225">
        <f t="shared" si="7"/>
        <v>-4124</v>
      </c>
      <c r="G47" s="257">
        <f t="shared" si="3"/>
        <v>375</v>
      </c>
      <c r="H47" s="258">
        <f t="shared" si="4"/>
        <v>91.664814403200708</v>
      </c>
      <c r="I47" s="109"/>
      <c r="K47" s="126">
        <f>SUM(K48:K50)</f>
        <v>-3115.9</v>
      </c>
    </row>
    <row r="48" spans="1:11" s="3" customFormat="1" ht="12.95" customHeight="1" x14ac:dyDescent="0.2">
      <c r="A48" s="68" t="s">
        <v>231</v>
      </c>
      <c r="B48" s="12" t="s">
        <v>232</v>
      </c>
      <c r="C48" s="225">
        <v>-4066</v>
      </c>
      <c r="D48" s="225">
        <v>-4080</v>
      </c>
      <c r="E48" s="285">
        <v>-4412</v>
      </c>
      <c r="F48" s="225">
        <f t="shared" si="7"/>
        <v>-4080</v>
      </c>
      <c r="G48" s="257">
        <f t="shared" si="3"/>
        <v>332</v>
      </c>
      <c r="H48" s="258">
        <f t="shared" si="4"/>
        <v>92.475067996373525</v>
      </c>
      <c r="I48" s="106" t="s">
        <v>556</v>
      </c>
      <c r="K48" s="127">
        <v>-3073</v>
      </c>
    </row>
    <row r="49" spans="1:11" s="3" customFormat="1" ht="12.95" customHeight="1" x14ac:dyDescent="0.2">
      <c r="A49" s="68" t="s">
        <v>233</v>
      </c>
      <c r="B49" s="12" t="s">
        <v>234</v>
      </c>
      <c r="C49" s="228">
        <v>-75</v>
      </c>
      <c r="D49" s="228">
        <v>-44</v>
      </c>
      <c r="E49" s="283">
        <v>-87</v>
      </c>
      <c r="F49" s="225">
        <f t="shared" si="7"/>
        <v>-44</v>
      </c>
      <c r="G49" s="257">
        <f t="shared" si="3"/>
        <v>43</v>
      </c>
      <c r="H49" s="258">
        <f t="shared" si="4"/>
        <v>50.574712643678161</v>
      </c>
      <c r="I49" s="109"/>
      <c r="K49" s="128">
        <v>-42.9</v>
      </c>
    </row>
    <row r="50" spans="1:11" s="3" customFormat="1" ht="12.95" customHeight="1" x14ac:dyDescent="0.2">
      <c r="A50" s="68" t="s">
        <v>210</v>
      </c>
      <c r="B50" s="12"/>
      <c r="C50" s="12"/>
      <c r="D50" s="225"/>
      <c r="E50" s="283"/>
      <c r="F50" s="225"/>
      <c r="G50" s="257">
        <f t="shared" si="3"/>
        <v>0</v>
      </c>
      <c r="H50" s="258"/>
      <c r="I50" s="109"/>
      <c r="K50" s="249"/>
    </row>
    <row r="51" spans="1:11" s="3" customFormat="1" ht="12.95" hidden="1" customHeight="1" x14ac:dyDescent="0.2">
      <c r="A51" s="68"/>
      <c r="B51" s="12"/>
      <c r="C51" s="12"/>
      <c r="D51" s="225"/>
      <c r="E51" s="285" t="s">
        <v>588</v>
      </c>
      <c r="F51" s="15" t="e">
        <f>D51-E51</f>
        <v>#VALUE!</v>
      </c>
      <c r="G51" s="257" t="e">
        <f t="shared" si="3"/>
        <v>#VALUE!</v>
      </c>
      <c r="H51" s="258"/>
      <c r="I51" s="109"/>
      <c r="K51" s="249"/>
    </row>
    <row r="52" spans="1:11" s="3" customFormat="1" ht="12.95" customHeight="1" x14ac:dyDescent="0.2">
      <c r="A52" s="66" t="s">
        <v>235</v>
      </c>
      <c r="B52" s="98">
        <v>1060</v>
      </c>
      <c r="C52" s="129"/>
      <c r="D52" s="225"/>
      <c r="E52" s="285"/>
      <c r="F52" s="15"/>
      <c r="G52" s="15"/>
      <c r="H52" s="69"/>
      <c r="I52" s="112"/>
      <c r="K52" s="130"/>
    </row>
    <row r="53" spans="1:11" s="3" customFormat="1" ht="12.95" customHeight="1" x14ac:dyDescent="0.2">
      <c r="A53" s="67" t="s">
        <v>236</v>
      </c>
      <c r="B53" s="107">
        <v>1061</v>
      </c>
      <c r="C53" s="12"/>
      <c r="D53" s="132"/>
      <c r="E53" s="285"/>
      <c r="F53" s="15"/>
      <c r="G53" s="257"/>
      <c r="H53" s="258"/>
      <c r="I53" s="109"/>
      <c r="K53" s="249"/>
    </row>
    <row r="54" spans="1:11" s="3" customFormat="1" ht="12.95" customHeight="1" x14ac:dyDescent="0.2">
      <c r="A54" s="67" t="s">
        <v>237</v>
      </c>
      <c r="B54" s="107">
        <v>1062</v>
      </c>
      <c r="C54" s="12"/>
      <c r="D54" s="132"/>
      <c r="E54" s="285"/>
      <c r="F54" s="15"/>
      <c r="G54" s="257"/>
      <c r="H54" s="258"/>
      <c r="I54" s="109"/>
      <c r="K54" s="249"/>
    </row>
    <row r="55" spans="1:11" s="3" customFormat="1" ht="12.95" customHeight="1" x14ac:dyDescent="0.2">
      <c r="A55" s="67" t="s">
        <v>215</v>
      </c>
      <c r="B55" s="107">
        <v>1063</v>
      </c>
      <c r="C55" s="12"/>
      <c r="D55" s="132"/>
      <c r="E55" s="285"/>
      <c r="F55" s="15"/>
      <c r="G55" s="257"/>
      <c r="H55" s="258"/>
      <c r="I55" s="109"/>
      <c r="K55" s="249"/>
    </row>
    <row r="56" spans="1:11" s="3" customFormat="1" ht="12.95" customHeight="1" x14ac:dyDescent="0.2">
      <c r="A56" s="67" t="s">
        <v>216</v>
      </c>
      <c r="B56" s="107">
        <v>1064</v>
      </c>
      <c r="C56" s="12"/>
      <c r="D56" s="132"/>
      <c r="E56" s="285"/>
      <c r="F56" s="15"/>
      <c r="G56" s="257"/>
      <c r="H56" s="258"/>
      <c r="I56" s="109"/>
      <c r="K56" s="249"/>
    </row>
    <row r="57" spans="1:11" s="3" customFormat="1" ht="12.95" customHeight="1" x14ac:dyDescent="0.2">
      <c r="A57" s="67" t="s">
        <v>238</v>
      </c>
      <c r="B57" s="107">
        <v>1065</v>
      </c>
      <c r="C57" s="12"/>
      <c r="D57" s="132"/>
      <c r="E57" s="283"/>
      <c r="F57" s="15"/>
      <c r="G57" s="257"/>
      <c r="H57" s="258"/>
      <c r="I57" s="109"/>
      <c r="K57" s="249"/>
    </row>
    <row r="58" spans="1:11" s="3" customFormat="1" ht="12.95" customHeight="1" x14ac:dyDescent="0.2">
      <c r="A58" s="67" t="s">
        <v>239</v>
      </c>
      <c r="B58" s="107">
        <v>1066</v>
      </c>
      <c r="C58" s="12"/>
      <c r="D58" s="132"/>
      <c r="E58" s="283"/>
      <c r="F58" s="15"/>
      <c r="G58" s="257"/>
      <c r="H58" s="258"/>
      <c r="I58" s="109"/>
      <c r="K58" s="249"/>
    </row>
    <row r="59" spans="1:11" s="3" customFormat="1" ht="12.95" customHeight="1" x14ac:dyDescent="0.2">
      <c r="A59" s="67" t="s">
        <v>240</v>
      </c>
      <c r="B59" s="107">
        <v>1067</v>
      </c>
      <c r="C59" s="12"/>
      <c r="D59" s="132"/>
      <c r="E59" s="283"/>
      <c r="F59" s="15"/>
      <c r="G59" s="257"/>
      <c r="H59" s="258"/>
      <c r="I59" s="109"/>
      <c r="K59" s="249"/>
    </row>
    <row r="60" spans="1:11" s="3" customFormat="1" ht="12.95" hidden="1" customHeight="1" x14ac:dyDescent="0.2">
      <c r="A60" s="68"/>
      <c r="B60" s="12"/>
      <c r="C60" s="12"/>
      <c r="D60" s="132"/>
      <c r="E60" s="283"/>
      <c r="F60" s="15">
        <f>D60-E60</f>
        <v>0</v>
      </c>
      <c r="G60" s="257">
        <f t="shared" si="3"/>
        <v>0</v>
      </c>
      <c r="H60" s="258" t="e">
        <f t="shared" si="4"/>
        <v>#DIV/0!</v>
      </c>
      <c r="I60" s="109"/>
      <c r="K60" s="249"/>
    </row>
    <row r="61" spans="1:11" s="3" customFormat="1" ht="12.95" customHeight="1" x14ac:dyDescent="0.2">
      <c r="A61" s="66" t="s">
        <v>241</v>
      </c>
      <c r="B61" s="98">
        <v>1070</v>
      </c>
      <c r="C61" s="333">
        <f>SUM(C62:C65)</f>
        <v>42435</v>
      </c>
      <c r="D61" s="334">
        <f>SUM(D62:D65)</f>
        <v>43322</v>
      </c>
      <c r="E61" s="335">
        <f>SUM(E62:E65)</f>
        <v>45182.899999999994</v>
      </c>
      <c r="F61" s="334">
        <f>SUM(F62:F65)</f>
        <v>43322</v>
      </c>
      <c r="G61" s="333">
        <f t="shared" si="3"/>
        <v>-1860.8999999999942</v>
      </c>
      <c r="H61" s="69">
        <f t="shared" si="4"/>
        <v>95.881406461293992</v>
      </c>
      <c r="I61" s="112"/>
      <c r="K61" s="131">
        <f>SUM(K62:K65)</f>
        <v>32187</v>
      </c>
    </row>
    <row r="62" spans="1:11" s="3" customFormat="1" ht="12.95" customHeight="1" x14ac:dyDescent="0.2">
      <c r="A62" s="67" t="s">
        <v>67</v>
      </c>
      <c r="B62" s="107">
        <v>1071</v>
      </c>
      <c r="C62" s="336">
        <v>397</v>
      </c>
      <c r="D62" s="337">
        <v>154</v>
      </c>
      <c r="E62" s="338">
        <v>153.19999999999999</v>
      </c>
      <c r="F62" s="337">
        <v>154</v>
      </c>
      <c r="G62" s="336">
        <f t="shared" si="3"/>
        <v>0.80000000000001137</v>
      </c>
      <c r="H62" s="258"/>
      <c r="I62" s="109"/>
      <c r="K62" s="132">
        <v>153.19999999999999</v>
      </c>
    </row>
    <row r="63" spans="1:11" s="3" customFormat="1" ht="12.95" customHeight="1" x14ac:dyDescent="0.2">
      <c r="A63" s="67" t="s">
        <v>242</v>
      </c>
      <c r="B63" s="107">
        <v>1072</v>
      </c>
      <c r="C63" s="336"/>
      <c r="D63" s="337"/>
      <c r="E63" s="338"/>
      <c r="F63" s="337"/>
      <c r="G63" s="336">
        <f t="shared" si="3"/>
        <v>0</v>
      </c>
      <c r="H63" s="258"/>
      <c r="I63" s="109"/>
      <c r="K63" s="132"/>
    </row>
    <row r="64" spans="1:11" s="3" customFormat="1" ht="12.95" hidden="1" customHeight="1" x14ac:dyDescent="0.2">
      <c r="A64" s="68"/>
      <c r="B64" s="12"/>
      <c r="C64" s="336"/>
      <c r="D64" s="337"/>
      <c r="E64" s="338"/>
      <c r="F64" s="337"/>
      <c r="G64" s="336">
        <f t="shared" si="3"/>
        <v>0</v>
      </c>
      <c r="H64" s="258" t="e">
        <f t="shared" si="4"/>
        <v>#DIV/0!</v>
      </c>
      <c r="I64" s="109"/>
      <c r="K64" s="132"/>
    </row>
    <row r="65" spans="1:11" s="3" customFormat="1" ht="12.95" customHeight="1" x14ac:dyDescent="0.2">
      <c r="A65" s="67" t="s">
        <v>243</v>
      </c>
      <c r="B65" s="107">
        <v>1073</v>
      </c>
      <c r="C65" s="336">
        <f>SUM(C66:C69)</f>
        <v>42038</v>
      </c>
      <c r="D65" s="337">
        <f>SUM(D66:D69)</f>
        <v>43168</v>
      </c>
      <c r="E65" s="339">
        <f>SUM(E66:E69)</f>
        <v>45029.7</v>
      </c>
      <c r="F65" s="337">
        <f>SUM(F66:F69)</f>
        <v>43168</v>
      </c>
      <c r="G65" s="336">
        <f t="shared" si="3"/>
        <v>-1861.6999999999971</v>
      </c>
      <c r="H65" s="258">
        <f t="shared" si="4"/>
        <v>95.86561758128525</v>
      </c>
      <c r="I65" s="109"/>
      <c r="K65" s="132">
        <f>SUM(K66:K69)</f>
        <v>32033.8</v>
      </c>
    </row>
    <row r="66" spans="1:11" s="3" customFormat="1" ht="12.95" customHeight="1" x14ac:dyDescent="0.2">
      <c r="A66" s="68" t="s">
        <v>244</v>
      </c>
      <c r="B66" s="12" t="s">
        <v>245</v>
      </c>
      <c r="C66" s="336">
        <v>1245</v>
      </c>
      <c r="D66" s="337">
        <v>55</v>
      </c>
      <c r="E66" s="338">
        <v>1236</v>
      </c>
      <c r="F66" s="337">
        <v>55</v>
      </c>
      <c r="G66" s="336">
        <f t="shared" si="3"/>
        <v>-1181</v>
      </c>
      <c r="H66" s="258"/>
      <c r="I66" s="109"/>
      <c r="K66" s="133"/>
    </row>
    <row r="67" spans="1:11" s="3" customFormat="1" ht="12.95" customHeight="1" x14ac:dyDescent="0.2">
      <c r="A67" s="68" t="s">
        <v>246</v>
      </c>
      <c r="B67" s="12" t="s">
        <v>247</v>
      </c>
      <c r="C67" s="336">
        <v>193</v>
      </c>
      <c r="D67" s="337">
        <v>102</v>
      </c>
      <c r="E67" s="338">
        <v>193</v>
      </c>
      <c r="F67" s="337">
        <v>102</v>
      </c>
      <c r="G67" s="336">
        <f t="shared" si="3"/>
        <v>-91</v>
      </c>
      <c r="H67" s="258">
        <f t="shared" si="4"/>
        <v>52.84974093264249</v>
      </c>
      <c r="I67" s="109"/>
      <c r="K67" s="132">
        <v>96</v>
      </c>
    </row>
    <row r="68" spans="1:11" s="3" customFormat="1" ht="12.95" customHeight="1" x14ac:dyDescent="0.2">
      <c r="A68" s="68" t="s">
        <v>248</v>
      </c>
      <c r="B68" s="12" t="s">
        <v>249</v>
      </c>
      <c r="C68" s="336">
        <v>39040</v>
      </c>
      <c r="D68" s="337">
        <v>40564</v>
      </c>
      <c r="E68" s="340">
        <v>39039.699999999997</v>
      </c>
      <c r="F68" s="337">
        <v>40564</v>
      </c>
      <c r="G68" s="336">
        <f t="shared" si="3"/>
        <v>1524.3000000000029</v>
      </c>
      <c r="H68" s="258">
        <f t="shared" si="4"/>
        <v>103.90448697095522</v>
      </c>
      <c r="I68" s="109"/>
      <c r="K68" s="132">
        <v>30428</v>
      </c>
    </row>
    <row r="69" spans="1:11" s="3" customFormat="1" ht="26.45" customHeight="1" x14ac:dyDescent="0.2">
      <c r="A69" s="68" t="s">
        <v>250</v>
      </c>
      <c r="B69" s="12" t="s">
        <v>251</v>
      </c>
      <c r="C69" s="336">
        <v>1560</v>
      </c>
      <c r="D69" s="337">
        <v>2447</v>
      </c>
      <c r="E69" s="340">
        <v>4561</v>
      </c>
      <c r="F69" s="337">
        <v>2447</v>
      </c>
      <c r="G69" s="336">
        <f t="shared" si="3"/>
        <v>-2114</v>
      </c>
      <c r="H69" s="258">
        <f t="shared" si="4"/>
        <v>53.650515237886431</v>
      </c>
      <c r="I69" s="106" t="s">
        <v>557</v>
      </c>
      <c r="K69" s="132">
        <v>1509.8</v>
      </c>
    </row>
    <row r="70" spans="1:11" s="3" customFormat="1" ht="12.6" hidden="1" customHeight="1" x14ac:dyDescent="0.2">
      <c r="A70" s="68"/>
      <c r="B70" s="12"/>
      <c r="C70" s="336"/>
      <c r="D70" s="337"/>
      <c r="E70" s="340" t="s">
        <v>588</v>
      </c>
      <c r="F70" s="337"/>
      <c r="G70" s="336" t="e">
        <f t="shared" si="3"/>
        <v>#VALUE!</v>
      </c>
      <c r="H70" s="258" t="e">
        <f t="shared" si="4"/>
        <v>#VALUE!</v>
      </c>
      <c r="I70" s="109"/>
      <c r="K70" s="249"/>
    </row>
    <row r="71" spans="1:11" s="3" customFormat="1" ht="12.95" customHeight="1" x14ac:dyDescent="0.2">
      <c r="A71" s="66" t="s">
        <v>252</v>
      </c>
      <c r="B71" s="98">
        <v>1080</v>
      </c>
      <c r="C71" s="341">
        <f>SUM(C72:C78)</f>
        <v>-6826</v>
      </c>
      <c r="D71" s="341">
        <f>SUM(D72:D78)</f>
        <v>-10422</v>
      </c>
      <c r="E71" s="335">
        <f>SUM(E72:E78)</f>
        <v>-6167.1</v>
      </c>
      <c r="F71" s="341">
        <f>SUM(F72:F78)</f>
        <v>-10422</v>
      </c>
      <c r="G71" s="333">
        <f t="shared" si="3"/>
        <v>-4254.8999999999996</v>
      </c>
      <c r="H71" s="69">
        <f t="shared" si="4"/>
        <v>168.99353018436543</v>
      </c>
      <c r="I71" s="112"/>
      <c r="K71" s="134">
        <f>SUM(K72:K78)</f>
        <v>-7450</v>
      </c>
    </row>
    <row r="72" spans="1:11" s="3" customFormat="1" ht="12.95" customHeight="1" x14ac:dyDescent="0.2">
      <c r="A72" s="67" t="s">
        <v>67</v>
      </c>
      <c r="B72" s="107">
        <v>1081</v>
      </c>
      <c r="C72" s="342">
        <v>-384</v>
      </c>
      <c r="D72" s="342">
        <v>-64</v>
      </c>
      <c r="E72" s="340">
        <v>-30</v>
      </c>
      <c r="F72" s="342">
        <v>-64</v>
      </c>
      <c r="G72" s="336"/>
      <c r="H72" s="258"/>
      <c r="I72" s="109"/>
      <c r="K72" s="249">
        <v>-33</v>
      </c>
    </row>
    <row r="73" spans="1:11" s="3" customFormat="1" ht="12.95" customHeight="1" x14ac:dyDescent="0.2">
      <c r="A73" s="67" t="s">
        <v>253</v>
      </c>
      <c r="B73" s="107">
        <v>1082</v>
      </c>
      <c r="C73" s="336"/>
      <c r="D73" s="336"/>
      <c r="E73" s="340" t="s">
        <v>588</v>
      </c>
      <c r="F73" s="336"/>
      <c r="G73" s="336"/>
      <c r="H73" s="258"/>
      <c r="I73" s="109"/>
      <c r="K73" s="249"/>
    </row>
    <row r="74" spans="1:11" s="3" customFormat="1" ht="12.95" hidden="1" customHeight="1" x14ac:dyDescent="0.2">
      <c r="A74" s="68"/>
      <c r="B74" s="12"/>
      <c r="C74" s="336"/>
      <c r="D74" s="336"/>
      <c r="E74" s="340" t="s">
        <v>588</v>
      </c>
      <c r="F74" s="336"/>
      <c r="G74" s="336"/>
      <c r="H74" s="258"/>
      <c r="I74" s="109"/>
      <c r="K74" s="249"/>
    </row>
    <row r="75" spans="1:11" s="3" customFormat="1" ht="12.95" customHeight="1" x14ac:dyDescent="0.2">
      <c r="A75" s="67" t="s">
        <v>254</v>
      </c>
      <c r="B75" s="107">
        <v>1083</v>
      </c>
      <c r="C75" s="336"/>
      <c r="D75" s="336"/>
      <c r="E75" s="340" t="s">
        <v>588</v>
      </c>
      <c r="F75" s="336"/>
      <c r="G75" s="336"/>
      <c r="H75" s="258"/>
      <c r="I75" s="109"/>
      <c r="K75" s="249"/>
    </row>
    <row r="76" spans="1:11" s="3" customFormat="1" ht="12.95" customHeight="1" x14ac:dyDescent="0.2">
      <c r="A76" s="67" t="s">
        <v>255</v>
      </c>
      <c r="B76" s="107">
        <v>1084</v>
      </c>
      <c r="C76" s="336"/>
      <c r="D76" s="336"/>
      <c r="E76" s="340" t="s">
        <v>588</v>
      </c>
      <c r="F76" s="336"/>
      <c r="G76" s="336"/>
      <c r="H76" s="258"/>
      <c r="I76" s="109"/>
      <c r="K76" s="249"/>
    </row>
    <row r="77" spans="1:11" s="3" customFormat="1" ht="12.95" customHeight="1" x14ac:dyDescent="0.2">
      <c r="A77" s="67" t="s">
        <v>256</v>
      </c>
      <c r="B77" s="107">
        <v>1085</v>
      </c>
      <c r="C77" s="336"/>
      <c r="D77" s="336"/>
      <c r="E77" s="340"/>
      <c r="F77" s="336"/>
      <c r="G77" s="336">
        <f t="shared" ref="G77:G128" si="8">F77-E77</f>
        <v>0</v>
      </c>
      <c r="H77" s="258"/>
      <c r="I77" s="109"/>
      <c r="K77" s="249"/>
    </row>
    <row r="78" spans="1:11" s="3" customFormat="1" ht="12.95" customHeight="1" x14ac:dyDescent="0.2">
      <c r="A78" s="67" t="s">
        <v>257</v>
      </c>
      <c r="B78" s="107">
        <v>1086</v>
      </c>
      <c r="C78" s="342">
        <f>SUM(C79:C87)</f>
        <v>-6442</v>
      </c>
      <c r="D78" s="342">
        <f>SUM(D79:D87)</f>
        <v>-10358</v>
      </c>
      <c r="E78" s="340">
        <f>SUM(E79:E87)</f>
        <v>-6137.1</v>
      </c>
      <c r="F78" s="342">
        <f>SUM(F79:F87)</f>
        <v>-10358</v>
      </c>
      <c r="G78" s="336">
        <f t="shared" si="8"/>
        <v>-4220.8999999999996</v>
      </c>
      <c r="H78" s="258">
        <f t="shared" si="4"/>
        <v>168.77678382297827</v>
      </c>
      <c r="I78" s="109"/>
      <c r="K78" s="135">
        <f>SUM(K79:K87)</f>
        <v>-7417</v>
      </c>
    </row>
    <row r="79" spans="1:11" s="3" customFormat="1" ht="12.95" customHeight="1" x14ac:dyDescent="0.2">
      <c r="A79" s="68" t="s">
        <v>258</v>
      </c>
      <c r="B79" s="12" t="s">
        <v>259</v>
      </c>
      <c r="C79" s="342">
        <v>-279</v>
      </c>
      <c r="D79" s="342">
        <v>-133</v>
      </c>
      <c r="E79" s="340">
        <v>-128.19999999999999</v>
      </c>
      <c r="F79" s="342">
        <v>-133</v>
      </c>
      <c r="G79" s="336">
        <f t="shared" si="8"/>
        <v>-4.8000000000000114</v>
      </c>
      <c r="H79" s="258"/>
      <c r="I79" s="109"/>
      <c r="K79" s="136">
        <v>-133</v>
      </c>
    </row>
    <row r="80" spans="1:11" s="3" customFormat="1" ht="40.5" customHeight="1" x14ac:dyDescent="0.2">
      <c r="A80" s="68" t="s">
        <v>260</v>
      </c>
      <c r="B80" s="12" t="s">
        <v>261</v>
      </c>
      <c r="C80" s="342">
        <v>-63</v>
      </c>
      <c r="D80" s="342">
        <v>-480</v>
      </c>
      <c r="E80" s="340">
        <v>-56</v>
      </c>
      <c r="F80" s="342">
        <v>-480</v>
      </c>
      <c r="G80" s="336">
        <f t="shared" si="8"/>
        <v>-424</v>
      </c>
      <c r="H80" s="258"/>
      <c r="I80" s="106" t="s">
        <v>596</v>
      </c>
      <c r="K80" s="138">
        <v>-80</v>
      </c>
    </row>
    <row r="81" spans="1:11" s="3" customFormat="1" ht="12.95" customHeight="1" x14ac:dyDescent="0.2">
      <c r="A81" s="68" t="s">
        <v>262</v>
      </c>
      <c r="B81" s="12" t="s">
        <v>263</v>
      </c>
      <c r="C81" s="342">
        <v>-167</v>
      </c>
      <c r="D81" s="342">
        <v>-185</v>
      </c>
      <c r="E81" s="340">
        <v>-76</v>
      </c>
      <c r="F81" s="342">
        <v>-185</v>
      </c>
      <c r="G81" s="336">
        <f t="shared" si="8"/>
        <v>-109</v>
      </c>
      <c r="H81" s="258"/>
      <c r="I81" s="106" t="s">
        <v>597</v>
      </c>
      <c r="K81" s="139">
        <v>-155</v>
      </c>
    </row>
    <row r="82" spans="1:11" s="3" customFormat="1" ht="12.95" customHeight="1" x14ac:dyDescent="0.2">
      <c r="A82" s="68" t="s">
        <v>264</v>
      </c>
      <c r="B82" s="12" t="s">
        <v>265</v>
      </c>
      <c r="C82" s="343">
        <v>-797</v>
      </c>
      <c r="D82" s="343">
        <v>-1035</v>
      </c>
      <c r="E82" s="338">
        <v>-913</v>
      </c>
      <c r="F82" s="343">
        <v>-1035</v>
      </c>
      <c r="G82" s="336">
        <f t="shared" si="8"/>
        <v>-122</v>
      </c>
      <c r="H82" s="258">
        <f>(F82*100)/E82</f>
        <v>113.36254107338445</v>
      </c>
      <c r="I82" s="109"/>
      <c r="K82" s="138">
        <v>-910</v>
      </c>
    </row>
    <row r="83" spans="1:11" s="3" customFormat="1" ht="12.95" customHeight="1" x14ac:dyDescent="0.2">
      <c r="A83" s="68" t="s">
        <v>266</v>
      </c>
      <c r="B83" s="12" t="s">
        <v>267</v>
      </c>
      <c r="C83" s="342">
        <v>-94</v>
      </c>
      <c r="D83" s="342">
        <v>-206</v>
      </c>
      <c r="E83" s="340">
        <v>-154</v>
      </c>
      <c r="F83" s="342">
        <v>-206</v>
      </c>
      <c r="G83" s="336">
        <f t="shared" si="8"/>
        <v>-52</v>
      </c>
      <c r="H83" s="258">
        <f>(F83*100)/E83</f>
        <v>133.76623376623377</v>
      </c>
      <c r="I83" s="109"/>
      <c r="K83" s="115">
        <v>-148</v>
      </c>
    </row>
    <row r="84" spans="1:11" s="3" customFormat="1" ht="12" customHeight="1" x14ac:dyDescent="0.2">
      <c r="A84" s="68" t="s">
        <v>268</v>
      </c>
      <c r="B84" s="12" t="s">
        <v>269</v>
      </c>
      <c r="C84" s="342">
        <v>-772</v>
      </c>
      <c r="D84" s="342">
        <v>-3</v>
      </c>
      <c r="E84" s="340" t="s">
        <v>588</v>
      </c>
      <c r="F84" s="342">
        <v>-3</v>
      </c>
      <c r="G84" s="336"/>
      <c r="H84" s="258"/>
      <c r="I84" s="109"/>
      <c r="K84" s="142"/>
    </row>
    <row r="85" spans="1:11" s="3" customFormat="1" ht="26.1" customHeight="1" x14ac:dyDescent="0.2">
      <c r="A85" s="68" t="s">
        <v>270</v>
      </c>
      <c r="B85" s="12" t="s">
        <v>271</v>
      </c>
      <c r="C85" s="342"/>
      <c r="D85" s="342"/>
      <c r="E85" s="340">
        <v>-136.1</v>
      </c>
      <c r="F85" s="342"/>
      <c r="G85" s="336">
        <f t="shared" si="8"/>
        <v>136.1</v>
      </c>
      <c r="H85" s="258"/>
      <c r="I85" s="109"/>
      <c r="K85" s="249"/>
    </row>
    <row r="86" spans="1:11" s="3" customFormat="1" ht="12.95" customHeight="1" x14ac:dyDescent="0.2">
      <c r="A86" s="68" t="s">
        <v>272</v>
      </c>
      <c r="B86" s="12" t="s">
        <v>273</v>
      </c>
      <c r="C86" s="342"/>
      <c r="D86" s="342"/>
      <c r="E86" s="340" t="s">
        <v>588</v>
      </c>
      <c r="F86" s="342"/>
      <c r="G86" s="336"/>
      <c r="H86" s="258"/>
      <c r="I86" s="106"/>
      <c r="K86" s="249"/>
    </row>
    <row r="87" spans="1:11" s="3" customFormat="1" ht="35.25" customHeight="1" x14ac:dyDescent="0.2">
      <c r="A87" s="68" t="s">
        <v>274</v>
      </c>
      <c r="B87" s="12" t="s">
        <v>275</v>
      </c>
      <c r="C87" s="343">
        <v>-4270</v>
      </c>
      <c r="D87" s="343">
        <v>-8316</v>
      </c>
      <c r="E87" s="338">
        <v>-4673.8</v>
      </c>
      <c r="F87" s="343">
        <v>-8316</v>
      </c>
      <c r="G87" s="336">
        <f t="shared" si="8"/>
        <v>-3642.2</v>
      </c>
      <c r="H87" s="258">
        <f>(F87*100)/E87</f>
        <v>177.92802430570413</v>
      </c>
      <c r="I87" s="106" t="s">
        <v>598</v>
      </c>
      <c r="K87" s="254">
        <v>-5991</v>
      </c>
    </row>
    <row r="88" spans="1:11" s="3" customFormat="1" ht="12.95" hidden="1" customHeight="1" x14ac:dyDescent="0.2">
      <c r="A88" s="68"/>
      <c r="B88" s="12"/>
      <c r="C88" s="336"/>
      <c r="D88" s="337"/>
      <c r="E88" s="338"/>
      <c r="F88" s="333">
        <f>D88-E88</f>
        <v>0</v>
      </c>
      <c r="G88" s="336">
        <f t="shared" si="8"/>
        <v>0</v>
      </c>
      <c r="H88" s="258" t="e">
        <f>(F88*100)/E88</f>
        <v>#DIV/0!</v>
      </c>
      <c r="I88" s="109"/>
      <c r="K88" s="249"/>
    </row>
    <row r="89" spans="1:11" s="3" customFormat="1" ht="12.95" customHeight="1" x14ac:dyDescent="0.2">
      <c r="A89" s="66" t="s">
        <v>71</v>
      </c>
      <c r="B89" s="98">
        <v>1100</v>
      </c>
      <c r="C89" s="341">
        <f>C24+C25+C52+C71+C61</f>
        <v>-9532</v>
      </c>
      <c r="D89" s="341">
        <f>D24+D25+D52+D71+D61</f>
        <v>-16428</v>
      </c>
      <c r="E89" s="335">
        <f t="shared" ref="E89:H89" si="9">E24+E25+E52+E71+E61</f>
        <v>-1512.3800000000119</v>
      </c>
      <c r="F89" s="341">
        <f>F24+F25+F52+F71+F61</f>
        <v>-16428</v>
      </c>
      <c r="G89" s="344">
        <f t="shared" si="9"/>
        <v>-14915.619999999986</v>
      </c>
      <c r="H89" s="286">
        <f t="shared" si="9"/>
        <v>503.52580653616803</v>
      </c>
      <c r="I89" s="112"/>
      <c r="K89" s="111">
        <f>K24+K25+K52+K71+K61</f>
        <v>-13251</v>
      </c>
    </row>
    <row r="90" spans="1:11" s="3" customFormat="1" ht="12.95" customHeight="1" x14ac:dyDescent="0.2">
      <c r="A90" s="67" t="s">
        <v>276</v>
      </c>
      <c r="B90" s="107">
        <v>1110</v>
      </c>
      <c r="C90" s="12"/>
      <c r="D90" s="132"/>
      <c r="E90" s="287"/>
      <c r="F90" s="15"/>
      <c r="G90" s="257"/>
      <c r="H90" s="258"/>
      <c r="I90" s="109"/>
      <c r="K90" s="249"/>
    </row>
    <row r="91" spans="1:11" s="3" customFormat="1" ht="12.95" hidden="1" customHeight="1" x14ac:dyDescent="0.2">
      <c r="A91" s="68" t="s">
        <v>277</v>
      </c>
      <c r="B91" s="12"/>
      <c r="C91" s="12"/>
      <c r="D91" s="132"/>
      <c r="E91" s="287"/>
      <c r="F91" s="15"/>
      <c r="G91" s="257"/>
      <c r="H91" s="258"/>
      <c r="I91" s="109"/>
      <c r="K91" s="249"/>
    </row>
    <row r="92" spans="1:11" s="3" customFormat="1" ht="12.95" hidden="1" customHeight="1" x14ac:dyDescent="0.2">
      <c r="A92" s="68"/>
      <c r="B92" s="12"/>
      <c r="C92" s="12"/>
      <c r="D92" s="132"/>
      <c r="E92" s="287"/>
      <c r="F92" s="15"/>
      <c r="G92" s="257"/>
      <c r="H92" s="258"/>
      <c r="I92" s="109"/>
      <c r="K92" s="249"/>
    </row>
    <row r="93" spans="1:11" s="3" customFormat="1" ht="12.95" customHeight="1" x14ac:dyDescent="0.2">
      <c r="A93" s="67" t="s">
        <v>278</v>
      </c>
      <c r="B93" s="107">
        <v>1120</v>
      </c>
      <c r="C93" s="12"/>
      <c r="D93" s="132"/>
      <c r="E93" s="287"/>
      <c r="F93" s="15"/>
      <c r="G93" s="257"/>
      <c r="H93" s="258"/>
      <c r="I93" s="109"/>
      <c r="K93" s="249"/>
    </row>
    <row r="94" spans="1:11" s="3" customFormat="1" ht="12.95" hidden="1" customHeight="1" x14ac:dyDescent="0.2">
      <c r="A94" s="68"/>
      <c r="B94" s="12"/>
      <c r="C94" s="12"/>
      <c r="D94" s="132"/>
      <c r="E94" s="287"/>
      <c r="F94" s="15"/>
      <c r="G94" s="257"/>
      <c r="H94" s="258"/>
      <c r="I94" s="109"/>
      <c r="K94" s="249"/>
    </row>
    <row r="95" spans="1:11" s="3" customFormat="1" ht="12.95" customHeight="1" x14ac:dyDescent="0.2">
      <c r="A95" s="66" t="s">
        <v>279</v>
      </c>
      <c r="B95" s="98">
        <v>1130</v>
      </c>
      <c r="C95" s="129"/>
      <c r="D95" s="131"/>
      <c r="E95" s="288"/>
      <c r="F95" s="15"/>
      <c r="G95" s="257"/>
      <c r="H95" s="258"/>
      <c r="I95" s="112"/>
      <c r="K95" s="130"/>
    </row>
    <row r="96" spans="1:11" s="3" customFormat="1" ht="12.95" hidden="1" customHeight="1" x14ac:dyDescent="0.2">
      <c r="A96" s="68"/>
      <c r="B96" s="12"/>
      <c r="C96" s="12"/>
      <c r="D96" s="132"/>
      <c r="E96" s="287"/>
      <c r="F96" s="15"/>
      <c r="G96" s="257"/>
      <c r="H96" s="258"/>
      <c r="I96" s="109"/>
      <c r="K96" s="249"/>
    </row>
    <row r="97" spans="1:11" s="3" customFormat="1" ht="12.95" customHeight="1" x14ac:dyDescent="0.2">
      <c r="A97" s="66" t="s">
        <v>280</v>
      </c>
      <c r="B97" s="98">
        <v>1140</v>
      </c>
      <c r="C97" s="129"/>
      <c r="D97" s="131"/>
      <c r="E97" s="288"/>
      <c r="F97" s="15"/>
      <c r="G97" s="257"/>
      <c r="H97" s="258"/>
      <c r="I97" s="112"/>
      <c r="K97" s="130"/>
    </row>
    <row r="98" spans="1:11" s="3" customFormat="1" ht="12.95" hidden="1" customHeight="1" x14ac:dyDescent="0.2">
      <c r="A98" s="68"/>
      <c r="B98" s="12"/>
      <c r="C98" s="12"/>
      <c r="D98" s="132"/>
      <c r="E98" s="283" t="s">
        <v>588</v>
      </c>
      <c r="F98" s="15" t="e">
        <f>D98-E98</f>
        <v>#VALUE!</v>
      </c>
      <c r="G98" s="257" t="e">
        <f t="shared" si="8"/>
        <v>#VALUE!</v>
      </c>
      <c r="H98" s="258" t="e">
        <f>(F98*100)/E98</f>
        <v>#VALUE!</v>
      </c>
      <c r="I98" s="109"/>
      <c r="K98" s="249"/>
    </row>
    <row r="99" spans="1:11" s="3" customFormat="1" ht="12.95" customHeight="1" x14ac:dyDescent="0.2">
      <c r="A99" s="66" t="s">
        <v>78</v>
      </c>
      <c r="B99" s="98">
        <v>1150</v>
      </c>
      <c r="C99" s="14">
        <f>SUM(C100:C101)</f>
        <v>9477</v>
      </c>
      <c r="D99" s="131">
        <f>SUM(D100:D101)</f>
        <v>9709</v>
      </c>
      <c r="E99" s="331">
        <f>SUM(E100:E101)</f>
        <v>1705.6</v>
      </c>
      <c r="F99" s="251">
        <f>SUM(F100:F101)</f>
        <v>9709</v>
      </c>
      <c r="G99" s="15">
        <f t="shared" si="8"/>
        <v>8003.4</v>
      </c>
      <c r="H99" s="69">
        <f>(F99*100)/E99</f>
        <v>569.24249530956854</v>
      </c>
      <c r="I99" s="112"/>
      <c r="K99" s="143">
        <f>SUM(K100:K101)</f>
        <v>1155</v>
      </c>
    </row>
    <row r="100" spans="1:11" s="3" customFormat="1" ht="12.95" customHeight="1" x14ac:dyDescent="0.2">
      <c r="A100" s="67" t="s">
        <v>67</v>
      </c>
      <c r="B100" s="107">
        <v>1151</v>
      </c>
      <c r="C100" s="8"/>
      <c r="D100" s="132"/>
      <c r="E100" s="345"/>
      <c r="F100" s="251"/>
      <c r="G100" s="257"/>
      <c r="H100" s="258"/>
      <c r="I100" s="109"/>
      <c r="K100" s="144"/>
    </row>
    <row r="101" spans="1:11" s="3" customFormat="1" ht="12.95" customHeight="1" x14ac:dyDescent="0.2">
      <c r="A101" s="67" t="s">
        <v>281</v>
      </c>
      <c r="B101" s="107">
        <v>1152</v>
      </c>
      <c r="C101" s="8">
        <f>SUM(C102:C103)</f>
        <v>9477</v>
      </c>
      <c r="D101" s="132">
        <f>SUM(D102:D103)</f>
        <v>9709</v>
      </c>
      <c r="E101" s="346">
        <f>SUM(E102:E103)</f>
        <v>1705.6</v>
      </c>
      <c r="F101" s="132">
        <f>SUM(F102:F103)</f>
        <v>9709</v>
      </c>
      <c r="G101" s="257">
        <f t="shared" si="8"/>
        <v>8003.4</v>
      </c>
      <c r="H101" s="258">
        <f>(F101*100)/E101</f>
        <v>569.24249530956854</v>
      </c>
      <c r="I101" s="109"/>
      <c r="K101" s="144">
        <f>SUM(K102:K103)</f>
        <v>1155</v>
      </c>
    </row>
    <row r="102" spans="1:11" s="3" customFormat="1" ht="12.95" customHeight="1" x14ac:dyDescent="0.2">
      <c r="A102" s="68" t="s">
        <v>282</v>
      </c>
      <c r="B102" s="12" t="s">
        <v>283</v>
      </c>
      <c r="C102" s="8">
        <v>8970</v>
      </c>
      <c r="D102" s="132">
        <v>9095</v>
      </c>
      <c r="E102" s="345">
        <v>721.6</v>
      </c>
      <c r="F102" s="132">
        <v>9095</v>
      </c>
      <c r="G102" s="257">
        <f t="shared" si="8"/>
        <v>8373.4</v>
      </c>
      <c r="H102" s="258">
        <f>(F102*100)/E102</f>
        <v>1260.3935698447892</v>
      </c>
      <c r="I102" s="106" t="s">
        <v>558</v>
      </c>
      <c r="K102" s="144">
        <v>669</v>
      </c>
    </row>
    <row r="103" spans="1:11" s="3" customFormat="1" ht="12.95" customHeight="1" x14ac:dyDescent="0.2">
      <c r="A103" s="68" t="s">
        <v>284</v>
      </c>
      <c r="B103" s="12" t="s">
        <v>285</v>
      </c>
      <c r="C103" s="8">
        <v>507</v>
      </c>
      <c r="D103" s="132">
        <v>614</v>
      </c>
      <c r="E103" s="345">
        <v>984</v>
      </c>
      <c r="F103" s="132">
        <v>614</v>
      </c>
      <c r="G103" s="257">
        <f t="shared" si="8"/>
        <v>-370</v>
      </c>
      <c r="H103" s="258">
        <f>(F103*100)/E103</f>
        <v>62.398373983739837</v>
      </c>
      <c r="I103" s="106"/>
      <c r="K103" s="144">
        <v>486</v>
      </c>
    </row>
    <row r="104" spans="1:11" s="3" customFormat="1" ht="12.95" hidden="1" customHeight="1" x14ac:dyDescent="0.2">
      <c r="A104" s="68"/>
      <c r="B104" s="12"/>
      <c r="C104" s="12"/>
      <c r="D104" s="132"/>
      <c r="E104" s="345">
        <f>SUM(E99,E100,E101,E102,E103)</f>
        <v>5116.8</v>
      </c>
      <c r="F104" s="15">
        <f>D104-E104</f>
        <v>-5116.8</v>
      </c>
      <c r="G104" s="257">
        <f t="shared" si="8"/>
        <v>-10233.6</v>
      </c>
      <c r="H104" s="258">
        <f>(F104*100)/E104</f>
        <v>-100</v>
      </c>
      <c r="I104" s="106"/>
      <c r="K104" s="249"/>
    </row>
    <row r="105" spans="1:11" s="3" customFormat="1" ht="12.95" customHeight="1" x14ac:dyDescent="0.2">
      <c r="A105" s="66" t="s">
        <v>79</v>
      </c>
      <c r="B105" s="98">
        <v>1160</v>
      </c>
      <c r="C105" s="229">
        <f>SUM(C106:C107)</f>
        <v>-355</v>
      </c>
      <c r="D105" s="229">
        <f>SUM(D106:D107)</f>
        <v>-323</v>
      </c>
      <c r="E105" s="347">
        <f t="shared" ref="E105" si="10">SUM(E106:E107)</f>
        <v>-181</v>
      </c>
      <c r="F105" s="229">
        <f>SUM(F106:F107)</f>
        <v>-323</v>
      </c>
      <c r="G105" s="145">
        <f>SUM(G106:G107)</f>
        <v>-142</v>
      </c>
      <c r="H105" s="69"/>
      <c r="I105" s="106"/>
      <c r="K105" s="145">
        <f>SUM(K106:K107)</f>
        <v>-247</v>
      </c>
    </row>
    <row r="106" spans="1:11" s="3" customFormat="1" ht="12.95" customHeight="1" x14ac:dyDescent="0.2">
      <c r="A106" s="67" t="s">
        <v>67</v>
      </c>
      <c r="B106" s="107">
        <v>1161</v>
      </c>
      <c r="C106" s="12"/>
      <c r="D106" s="229"/>
      <c r="E106" s="345" t="s">
        <v>588</v>
      </c>
      <c r="F106" s="15"/>
      <c r="G106" s="257"/>
      <c r="H106" s="258"/>
      <c r="I106" s="106"/>
      <c r="K106" s="249"/>
    </row>
    <row r="107" spans="1:11" s="3" customFormat="1" ht="12.95" customHeight="1" x14ac:dyDescent="0.2">
      <c r="A107" s="67" t="s">
        <v>199</v>
      </c>
      <c r="B107" s="107">
        <v>1162</v>
      </c>
      <c r="C107" s="228">
        <f>SUM(C108:C109)</f>
        <v>-355</v>
      </c>
      <c r="D107" s="228">
        <f>SUM(D108:D109)</f>
        <v>-323</v>
      </c>
      <c r="E107" s="345">
        <f t="shared" ref="E107" si="11">SUM(E108:E109)</f>
        <v>-181</v>
      </c>
      <c r="F107" s="228">
        <f>SUM(F108:F109)</f>
        <v>-323</v>
      </c>
      <c r="G107" s="254">
        <f>SUM(G108:G109)</f>
        <v>-142</v>
      </c>
      <c r="H107" s="258"/>
      <c r="I107" s="106" t="s">
        <v>559</v>
      </c>
      <c r="K107" s="254">
        <f>SUM(K108:K109)</f>
        <v>-247</v>
      </c>
    </row>
    <row r="108" spans="1:11" s="3" customFormat="1" ht="13.5" customHeight="1" x14ac:dyDescent="0.2">
      <c r="A108" s="68" t="s">
        <v>210</v>
      </c>
      <c r="B108" s="12" t="s">
        <v>589</v>
      </c>
      <c r="C108" s="228">
        <v>-355</v>
      </c>
      <c r="D108" s="228">
        <v>-323</v>
      </c>
      <c r="E108" s="345">
        <v>-181</v>
      </c>
      <c r="F108" s="228">
        <v>-323</v>
      </c>
      <c r="G108" s="255">
        <f t="shared" si="8"/>
        <v>-142</v>
      </c>
      <c r="H108" s="258"/>
      <c r="I108" s="109"/>
      <c r="K108" s="147">
        <v>-247</v>
      </c>
    </row>
    <row r="109" spans="1:11" s="3" customFormat="1" ht="12.75" hidden="1" customHeight="1" x14ac:dyDescent="0.2">
      <c r="A109" s="68"/>
      <c r="B109" s="12"/>
      <c r="C109" s="12" t="s">
        <v>61</v>
      </c>
      <c r="D109" s="132" t="s">
        <v>61</v>
      </c>
      <c r="E109" s="283"/>
      <c r="F109" s="15"/>
      <c r="G109" s="257">
        <f t="shared" si="8"/>
        <v>0</v>
      </c>
      <c r="H109" s="258" t="e">
        <f>(F109*100)/E109</f>
        <v>#DIV/0!</v>
      </c>
      <c r="I109" s="109"/>
      <c r="K109" s="249" t="s">
        <v>61</v>
      </c>
    </row>
    <row r="110" spans="1:11" s="3" customFormat="1" ht="12.95" customHeight="1" x14ac:dyDescent="0.2">
      <c r="A110" s="66" t="s">
        <v>80</v>
      </c>
      <c r="B110" s="98">
        <v>1170</v>
      </c>
      <c r="C110" s="229">
        <f>C115</f>
        <v>-410</v>
      </c>
      <c r="D110" s="229">
        <f>D115</f>
        <v>-7042</v>
      </c>
      <c r="E110" s="331">
        <f>E89+E90+E93+E95+E97+E99+E105</f>
        <v>12.219999999987976</v>
      </c>
      <c r="F110" s="229">
        <f>F115</f>
        <v>-7042</v>
      </c>
      <c r="G110" s="15">
        <f t="shared" si="8"/>
        <v>-7054.2199999999884</v>
      </c>
      <c r="H110" s="69">
        <f>(F110*100)/E110</f>
        <v>-57626.841243919218</v>
      </c>
      <c r="I110" s="112"/>
      <c r="K110" s="148">
        <f>K115</f>
        <v>-12343</v>
      </c>
    </row>
    <row r="111" spans="1:11" s="3" customFormat="1" ht="12.95" customHeight="1" x14ac:dyDescent="0.2">
      <c r="A111" s="66" t="s">
        <v>81</v>
      </c>
      <c r="B111" s="98">
        <v>1180</v>
      </c>
      <c r="C111" s="17"/>
      <c r="D111" s="131"/>
      <c r="E111" s="149"/>
      <c r="F111" s="15"/>
      <c r="G111" s="257">
        <f t="shared" si="8"/>
        <v>0</v>
      </c>
      <c r="H111" s="228"/>
      <c r="I111" s="112"/>
      <c r="K111" s="143"/>
    </row>
    <row r="112" spans="1:11" s="3" customFormat="1" ht="12.95" customHeight="1" x14ac:dyDescent="0.2">
      <c r="A112" s="67" t="s">
        <v>82</v>
      </c>
      <c r="B112" s="107">
        <v>1181</v>
      </c>
      <c r="C112" s="10"/>
      <c r="D112" s="132"/>
      <c r="E112" s="149"/>
      <c r="F112" s="15"/>
      <c r="G112" s="257">
        <f t="shared" si="8"/>
        <v>0</v>
      </c>
      <c r="H112" s="228"/>
      <c r="I112" s="109"/>
      <c r="K112" s="144"/>
    </row>
    <row r="113" spans="1:11" s="3" customFormat="1" ht="12.95" customHeight="1" x14ac:dyDescent="0.2">
      <c r="A113" s="67" t="s">
        <v>83</v>
      </c>
      <c r="B113" s="107">
        <v>1190</v>
      </c>
      <c r="C113" s="10"/>
      <c r="D113" s="132"/>
      <c r="E113" s="149"/>
      <c r="F113" s="15"/>
      <c r="G113" s="257">
        <f t="shared" si="8"/>
        <v>0</v>
      </c>
      <c r="H113" s="258"/>
      <c r="I113" s="109"/>
      <c r="K113" s="144"/>
    </row>
    <row r="114" spans="1:11" s="3" customFormat="1" ht="12.95" customHeight="1" x14ac:dyDescent="0.2">
      <c r="A114" s="67" t="s">
        <v>84</v>
      </c>
      <c r="B114" s="107">
        <v>1191</v>
      </c>
      <c r="C114" s="10"/>
      <c r="D114" s="132"/>
      <c r="E114" s="149"/>
      <c r="F114" s="15"/>
      <c r="G114" s="257">
        <f t="shared" si="8"/>
        <v>0</v>
      </c>
      <c r="H114" s="258"/>
      <c r="I114" s="109"/>
      <c r="K114" s="144"/>
    </row>
    <row r="115" spans="1:11" s="3" customFormat="1" ht="12.95" customHeight="1" x14ac:dyDescent="0.2">
      <c r="A115" s="66" t="s">
        <v>286</v>
      </c>
      <c r="B115" s="98">
        <v>1200</v>
      </c>
      <c r="C115" s="244">
        <f>C117</f>
        <v>-410</v>
      </c>
      <c r="D115" s="244">
        <f>D117</f>
        <v>-7042</v>
      </c>
      <c r="E115" s="327">
        <f>E110+E111+E112+E113+E114</f>
        <v>12.219999999987976</v>
      </c>
      <c r="F115" s="244">
        <f>F117</f>
        <v>-7042</v>
      </c>
      <c r="G115" s="15">
        <f t="shared" si="8"/>
        <v>-7054.2199999999884</v>
      </c>
      <c r="H115" s="69">
        <f>(F115*100)/E115</f>
        <v>-57626.841243919218</v>
      </c>
      <c r="I115" s="112"/>
      <c r="K115" s="150">
        <f>K117</f>
        <v>-12343</v>
      </c>
    </row>
    <row r="116" spans="1:11" s="3" customFormat="1" ht="12.95" customHeight="1" x14ac:dyDescent="0.2">
      <c r="A116" s="67" t="s">
        <v>287</v>
      </c>
      <c r="B116" s="107">
        <v>1201</v>
      </c>
      <c r="C116" s="328"/>
      <c r="D116" s="329"/>
      <c r="E116" s="330">
        <f>E115</f>
        <v>12.219999999987976</v>
      </c>
      <c r="F116" s="305"/>
      <c r="G116" s="257">
        <f>F116-E116</f>
        <v>-12.219999999987976</v>
      </c>
      <c r="H116" s="258"/>
      <c r="I116" s="109"/>
      <c r="K116" s="144"/>
    </row>
    <row r="117" spans="1:11" s="3" customFormat="1" ht="12.95" customHeight="1" x14ac:dyDescent="0.2">
      <c r="A117" s="67" t="s">
        <v>288</v>
      </c>
      <c r="B117" s="107">
        <v>1202</v>
      </c>
      <c r="C117" s="229">
        <f>C118+C119</f>
        <v>-410</v>
      </c>
      <c r="D117" s="229">
        <f>D118+D119</f>
        <v>-7042</v>
      </c>
      <c r="E117" s="149"/>
      <c r="F117" s="229">
        <f>F118+F119</f>
        <v>-7042</v>
      </c>
      <c r="G117" s="257">
        <f t="shared" si="8"/>
        <v>-7042</v>
      </c>
      <c r="H117" s="258" t="e">
        <f>(F117*100)/E117</f>
        <v>#DIV/0!</v>
      </c>
      <c r="I117" s="109"/>
      <c r="K117" s="152">
        <f>K118+K119</f>
        <v>-12343</v>
      </c>
    </row>
    <row r="118" spans="1:11" s="3" customFormat="1" ht="12.95" customHeight="1" x14ac:dyDescent="0.2">
      <c r="A118" s="66" t="s">
        <v>87</v>
      </c>
      <c r="B118" s="98">
        <v>1210</v>
      </c>
      <c r="C118" s="111">
        <f>C7+C61+C99</f>
        <v>73177</v>
      </c>
      <c r="D118" s="296">
        <f>D7+D61+D99</f>
        <v>76858</v>
      </c>
      <c r="E118" s="111">
        <f>E7+E61+E99</f>
        <v>81749.5</v>
      </c>
      <c r="F118" s="111">
        <f>F7+F61+F99</f>
        <v>76858</v>
      </c>
      <c r="G118" s="111">
        <f>G7+G61+G99</f>
        <v>-4891.4999999999945</v>
      </c>
      <c r="H118" s="69">
        <f>(F118*100)/E118</f>
        <v>94.016477164997951</v>
      </c>
      <c r="I118" s="112"/>
      <c r="K118" s="111">
        <f>K7+K61+K99</f>
        <v>50664</v>
      </c>
    </row>
    <row r="119" spans="1:11" s="3" customFormat="1" ht="12.95" customHeight="1" x14ac:dyDescent="0.2">
      <c r="A119" s="66" t="s">
        <v>88</v>
      </c>
      <c r="B119" s="98">
        <v>1220</v>
      </c>
      <c r="C119" s="229">
        <f>C8+C25+C71+C105</f>
        <v>-73587</v>
      </c>
      <c r="D119" s="229">
        <f>D8+D25+D71+D105</f>
        <v>-83900</v>
      </c>
      <c r="E119" s="282">
        <f>E8+E25+E71+E105</f>
        <v>-81737.280000000013</v>
      </c>
      <c r="F119" s="229">
        <f>F8+F25+F71+F105</f>
        <v>-83900</v>
      </c>
      <c r="G119" s="111">
        <f>G8+G25+G71+G105</f>
        <v>-2162.7199999999921</v>
      </c>
      <c r="H119" s="286"/>
      <c r="I119" s="112"/>
      <c r="K119" s="111">
        <f>K8+K25+K71+K105</f>
        <v>-63007</v>
      </c>
    </row>
    <row r="120" spans="1:11" s="3" customFormat="1" ht="12.95" customHeight="1" x14ac:dyDescent="0.2">
      <c r="A120" s="67" t="s">
        <v>89</v>
      </c>
      <c r="B120" s="107">
        <v>1230</v>
      </c>
      <c r="C120" s="12"/>
      <c r="D120" s="108"/>
      <c r="E120" s="154"/>
      <c r="F120" s="155"/>
      <c r="G120" s="155">
        <f t="shared" si="8"/>
        <v>0</v>
      </c>
      <c r="H120" s="156"/>
      <c r="I120" s="109"/>
      <c r="K120" s="249"/>
    </row>
    <row r="121" spans="1:11" s="3" customFormat="1" ht="12.95" customHeight="1" x14ac:dyDescent="0.2">
      <c r="A121" s="393" t="s">
        <v>289</v>
      </c>
      <c r="B121" s="394"/>
      <c r="C121" s="394"/>
      <c r="D121" s="394"/>
      <c r="E121" s="395"/>
      <c r="F121" s="157"/>
      <c r="G121" s="158"/>
      <c r="H121" s="159"/>
      <c r="I121" s="160"/>
    </row>
    <row r="122" spans="1:11" s="3" customFormat="1" ht="12.95" customHeight="1" x14ac:dyDescent="0.2">
      <c r="A122" s="67" t="s">
        <v>290</v>
      </c>
      <c r="B122" s="107">
        <v>1300</v>
      </c>
      <c r="C122" s="228">
        <f>C89</f>
        <v>-9532</v>
      </c>
      <c r="D122" s="276">
        <f>D89</f>
        <v>-16428</v>
      </c>
      <c r="E122" s="278">
        <f>E89</f>
        <v>-1512.3800000000119</v>
      </c>
      <c r="F122" s="278">
        <f>F89</f>
        <v>-16428</v>
      </c>
      <c r="G122" s="257">
        <f t="shared" si="8"/>
        <v>-14915.619999999988</v>
      </c>
      <c r="H122" s="161">
        <f>(F122*100)/E122</f>
        <v>1086.2349409539845</v>
      </c>
      <c r="I122" s="109"/>
    </row>
    <row r="123" spans="1:11" s="3" customFormat="1" ht="12.95" customHeight="1" x14ac:dyDescent="0.2">
      <c r="A123" s="67" t="s">
        <v>291</v>
      </c>
      <c r="B123" s="107">
        <v>1301</v>
      </c>
      <c r="C123" s="234">
        <f>C135</f>
        <v>5606</v>
      </c>
      <c r="D123" s="133">
        <f>D135</f>
        <v>4423</v>
      </c>
      <c r="E123" s="162">
        <f>E135</f>
        <v>4569</v>
      </c>
      <c r="F123" s="257">
        <f>F135</f>
        <v>4423</v>
      </c>
      <c r="G123" s="257">
        <f t="shared" si="8"/>
        <v>-146</v>
      </c>
      <c r="H123" s="161">
        <f>(F123*100)/E123</f>
        <v>96.804552418472312</v>
      </c>
      <c r="I123" s="109"/>
    </row>
    <row r="124" spans="1:11" s="3" customFormat="1" ht="12.95" customHeight="1" x14ac:dyDescent="0.2">
      <c r="A124" s="67" t="s">
        <v>292</v>
      </c>
      <c r="B124" s="107">
        <v>1302</v>
      </c>
      <c r="C124" s="234">
        <f>C62</f>
        <v>397</v>
      </c>
      <c r="D124" s="133">
        <f>D62</f>
        <v>154</v>
      </c>
      <c r="E124" s="163">
        <f>E62</f>
        <v>153.19999999999999</v>
      </c>
      <c r="F124" s="257">
        <f>F62</f>
        <v>154</v>
      </c>
      <c r="G124" s="257">
        <f t="shared" si="8"/>
        <v>0.80000000000001137</v>
      </c>
      <c r="H124" s="161"/>
      <c r="I124" s="109"/>
    </row>
    <row r="125" spans="1:11" s="3" customFormat="1" ht="12.95" customHeight="1" x14ac:dyDescent="0.2">
      <c r="A125" s="67" t="s">
        <v>293</v>
      </c>
      <c r="B125" s="107">
        <v>1303</v>
      </c>
      <c r="C125" s="228">
        <f>C72</f>
        <v>-384</v>
      </c>
      <c r="D125" s="276">
        <f>D72</f>
        <v>-64</v>
      </c>
      <c r="E125" s="279">
        <v>-30</v>
      </c>
      <c r="F125" s="276">
        <f>F72</f>
        <v>-64</v>
      </c>
      <c r="G125" s="257">
        <f t="shared" si="8"/>
        <v>-34</v>
      </c>
      <c r="H125" s="161"/>
      <c r="I125" s="109"/>
    </row>
    <row r="126" spans="1:11" s="3" customFormat="1" ht="12.95" customHeight="1" x14ac:dyDescent="0.2">
      <c r="A126" s="67" t="s">
        <v>294</v>
      </c>
      <c r="B126" s="107">
        <v>1304</v>
      </c>
      <c r="C126" s="10"/>
      <c r="D126" s="144"/>
      <c r="E126" s="164"/>
      <c r="F126" s="257"/>
      <c r="G126" s="257">
        <f t="shared" si="8"/>
        <v>0</v>
      </c>
      <c r="H126" s="161"/>
      <c r="I126" s="109"/>
    </row>
    <row r="127" spans="1:11" s="3" customFormat="1" ht="12.95" customHeight="1" x14ac:dyDescent="0.2">
      <c r="A127" s="67" t="s">
        <v>295</v>
      </c>
      <c r="B127" s="107">
        <v>1305</v>
      </c>
      <c r="C127" s="10"/>
      <c r="D127" s="144"/>
      <c r="E127" s="164"/>
      <c r="F127" s="257"/>
      <c r="G127" s="257">
        <f t="shared" si="8"/>
        <v>0</v>
      </c>
      <c r="H127" s="161"/>
      <c r="I127" s="109"/>
    </row>
    <row r="128" spans="1:11" s="3" customFormat="1" ht="12.95" customHeight="1" x14ac:dyDescent="0.2">
      <c r="A128" s="66" t="s">
        <v>72</v>
      </c>
      <c r="B128" s="98">
        <v>1310</v>
      </c>
      <c r="C128" s="229">
        <f>C122+C123-C124-C125-C126-C127</f>
        <v>-3939</v>
      </c>
      <c r="D128" s="277">
        <f>D122+D123-D124-D125-D126-D127</f>
        <v>-12095</v>
      </c>
      <c r="E128" s="280">
        <f t="shared" ref="E128:F128" si="12">E122+E123-E124-E125-E126-E127</f>
        <v>2933.4199999999882</v>
      </c>
      <c r="F128" s="280">
        <f t="shared" si="12"/>
        <v>-12095</v>
      </c>
      <c r="G128" s="15">
        <f t="shared" si="8"/>
        <v>-15028.419999999987</v>
      </c>
      <c r="H128" s="165">
        <f>(F128*100)/E128</f>
        <v>-412.31736335062993</v>
      </c>
      <c r="I128" s="112"/>
    </row>
    <row r="129" spans="1:11" s="3" customFormat="1" ht="12.95" customHeight="1" x14ac:dyDescent="0.2">
      <c r="A129" s="393" t="s">
        <v>90</v>
      </c>
      <c r="B129" s="394"/>
      <c r="C129" s="394"/>
      <c r="D129" s="394"/>
      <c r="E129" s="394"/>
      <c r="F129" s="33"/>
      <c r="G129" s="33"/>
      <c r="H129" s="33"/>
      <c r="I129" s="160"/>
    </row>
    <row r="130" spans="1:11" s="3" customFormat="1" ht="12.95" customHeight="1" x14ac:dyDescent="0.2">
      <c r="A130" s="67" t="s">
        <v>91</v>
      </c>
      <c r="B130" s="107">
        <v>1400</v>
      </c>
      <c r="C130" s="13">
        <v>8592</v>
      </c>
      <c r="D130" s="133">
        <v>9572</v>
      </c>
      <c r="E130" s="162">
        <v>11814</v>
      </c>
      <c r="F130" s="133">
        <v>9572</v>
      </c>
      <c r="G130" s="9">
        <f t="shared" ref="G130:G137" si="13">F130-E130</f>
        <v>-2242</v>
      </c>
      <c r="H130" s="161">
        <f t="shared" ref="H130:H137" si="14">(F130*100)/E130</f>
        <v>81.022515659387167</v>
      </c>
      <c r="I130" s="109"/>
      <c r="K130" s="133">
        <v>6734</v>
      </c>
    </row>
    <row r="131" spans="1:11" s="3" customFormat="1" ht="12.95" customHeight="1" x14ac:dyDescent="0.2">
      <c r="A131" s="67" t="s">
        <v>92</v>
      </c>
      <c r="B131" s="107">
        <v>1401</v>
      </c>
      <c r="C131" s="13">
        <v>605</v>
      </c>
      <c r="D131" s="133">
        <v>561</v>
      </c>
      <c r="E131" s="162">
        <v>608</v>
      </c>
      <c r="F131" s="133">
        <v>561</v>
      </c>
      <c r="G131" s="9">
        <f t="shared" si="13"/>
        <v>-47</v>
      </c>
      <c r="H131" s="161">
        <f t="shared" si="14"/>
        <v>92.26973684210526</v>
      </c>
      <c r="I131" s="109"/>
      <c r="K131" s="133">
        <v>394</v>
      </c>
    </row>
    <row r="132" spans="1:11" s="3" customFormat="1" ht="12.95" customHeight="1" x14ac:dyDescent="0.2">
      <c r="A132" s="67" t="s">
        <v>93</v>
      </c>
      <c r="B132" s="107">
        <v>1402</v>
      </c>
      <c r="C132" s="13">
        <v>6794</v>
      </c>
      <c r="D132" s="133">
        <v>7933</v>
      </c>
      <c r="E132" s="162">
        <v>7162</v>
      </c>
      <c r="F132" s="133">
        <v>7933</v>
      </c>
      <c r="G132" s="9">
        <f t="shared" si="13"/>
        <v>771</v>
      </c>
      <c r="H132" s="161">
        <f t="shared" si="14"/>
        <v>110.76514939960904</v>
      </c>
      <c r="I132" s="109"/>
      <c r="K132" s="133">
        <v>5587</v>
      </c>
    </row>
    <row r="133" spans="1:11" s="3" customFormat="1" ht="12.95" customHeight="1" x14ac:dyDescent="0.2">
      <c r="A133" s="67" t="s">
        <v>94</v>
      </c>
      <c r="B133" s="107">
        <v>1410</v>
      </c>
      <c r="C133" s="13">
        <v>39854</v>
      </c>
      <c r="D133" s="133">
        <v>49985</v>
      </c>
      <c r="E133" s="162">
        <v>45667</v>
      </c>
      <c r="F133" s="133">
        <v>49985</v>
      </c>
      <c r="G133" s="9">
        <f t="shared" si="13"/>
        <v>4318</v>
      </c>
      <c r="H133" s="161">
        <f t="shared" si="14"/>
        <v>109.45540543499682</v>
      </c>
      <c r="I133" s="109"/>
      <c r="K133" s="133">
        <v>37999</v>
      </c>
    </row>
    <row r="134" spans="1:11" s="3" customFormat="1" ht="12.95" customHeight="1" x14ac:dyDescent="0.2">
      <c r="A134" s="67" t="s">
        <v>95</v>
      </c>
      <c r="B134" s="107">
        <v>1420</v>
      </c>
      <c r="C134" s="13">
        <v>8649</v>
      </c>
      <c r="D134" s="133">
        <v>10776</v>
      </c>
      <c r="E134" s="162">
        <v>10047</v>
      </c>
      <c r="F134" s="133">
        <v>10776</v>
      </c>
      <c r="G134" s="9">
        <f t="shared" si="13"/>
        <v>729</v>
      </c>
      <c r="H134" s="161">
        <f t="shared" si="14"/>
        <v>107.25589728277097</v>
      </c>
      <c r="I134" s="109"/>
      <c r="K134" s="133">
        <v>8214</v>
      </c>
    </row>
    <row r="135" spans="1:11" s="3" customFormat="1" ht="12.95" customHeight="1" x14ac:dyDescent="0.2">
      <c r="A135" s="67" t="s">
        <v>96</v>
      </c>
      <c r="B135" s="107">
        <v>1430</v>
      </c>
      <c r="C135" s="13">
        <v>5606</v>
      </c>
      <c r="D135" s="133">
        <v>4423</v>
      </c>
      <c r="E135" s="162">
        <v>4569</v>
      </c>
      <c r="F135" s="133">
        <v>4423</v>
      </c>
      <c r="G135" s="9">
        <f t="shared" si="13"/>
        <v>-146</v>
      </c>
      <c r="H135" s="161">
        <f t="shared" si="14"/>
        <v>96.804552418472312</v>
      </c>
      <c r="I135" s="109"/>
      <c r="K135" s="133">
        <v>3493</v>
      </c>
    </row>
    <row r="136" spans="1:11" s="3" customFormat="1" ht="12.95" customHeight="1" x14ac:dyDescent="0.2">
      <c r="A136" s="67" t="s">
        <v>97</v>
      </c>
      <c r="B136" s="107">
        <v>1440</v>
      </c>
      <c r="C136" s="13">
        <v>10143</v>
      </c>
      <c r="D136" s="133">
        <v>8754</v>
      </c>
      <c r="E136" s="162">
        <v>5254</v>
      </c>
      <c r="F136" s="133">
        <v>8754</v>
      </c>
      <c r="G136" s="9">
        <f t="shared" si="13"/>
        <v>3500</v>
      </c>
      <c r="H136" s="161">
        <f t="shared" si="14"/>
        <v>166.61591168633421</v>
      </c>
      <c r="I136" s="109"/>
      <c r="K136" s="133">
        <v>6293</v>
      </c>
    </row>
    <row r="137" spans="1:11" s="3" customFormat="1" ht="12.95" customHeight="1" thickBot="1" x14ac:dyDescent="0.25">
      <c r="A137" s="166" t="s">
        <v>98</v>
      </c>
      <c r="B137" s="167">
        <v>1450</v>
      </c>
      <c r="C137" s="168">
        <f>SUM(C130,C133:C136)</f>
        <v>72844</v>
      </c>
      <c r="D137" s="169">
        <f>SUM(D130,D133:D136)</f>
        <v>83510</v>
      </c>
      <c r="E137" s="170">
        <f>SUM(E130,E133:E136)</f>
        <v>77351</v>
      </c>
      <c r="F137" s="168">
        <f>SUM(F130,F133:F136)</f>
        <v>83510</v>
      </c>
      <c r="G137" s="171">
        <f t="shared" si="13"/>
        <v>6159</v>
      </c>
      <c r="H137" s="172">
        <f t="shared" si="14"/>
        <v>107.96240514020504</v>
      </c>
      <c r="I137" s="173"/>
      <c r="K137" s="169">
        <f>SUM(K130,K133:K136)</f>
        <v>62733</v>
      </c>
    </row>
    <row r="138" spans="1:11" s="3" customFormat="1" ht="12.95" customHeight="1" x14ac:dyDescent="0.2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11" s="3" customFormat="1" ht="16.5" customHeight="1" x14ac:dyDescent="0.3">
      <c r="A139" s="48" t="s">
        <v>186</v>
      </c>
      <c r="B139" s="90"/>
      <c r="C139" s="49"/>
      <c r="D139" s="49"/>
      <c r="E139" s="60"/>
      <c r="F139" s="386" t="s">
        <v>543</v>
      </c>
      <c r="G139" s="386"/>
      <c r="H139" s="386"/>
      <c r="I139" s="31"/>
    </row>
    <row r="140" spans="1:11" s="3" customFormat="1" ht="12.95" customHeight="1" x14ac:dyDescent="0.2">
      <c r="A140" s="30" t="s">
        <v>187</v>
      </c>
      <c r="B140" s="31"/>
      <c r="C140" s="384" t="s">
        <v>188</v>
      </c>
      <c r="D140" s="384"/>
      <c r="E140" s="31"/>
      <c r="F140" s="385" t="s">
        <v>189</v>
      </c>
      <c r="G140" s="385"/>
      <c r="H140" s="385"/>
      <c r="I140" s="31"/>
    </row>
    <row r="141" spans="1:11" ht="11.45" customHeight="1" x14ac:dyDescent="0.2">
      <c r="A141" s="31"/>
      <c r="B141" s="46"/>
      <c r="E141" s="31"/>
      <c r="F141" s="31"/>
      <c r="G141" s="31"/>
      <c r="H141" s="31"/>
      <c r="I141" s="31"/>
    </row>
    <row r="142" spans="1:11" ht="11.45" customHeight="1" x14ac:dyDescent="0.2">
      <c r="A142" s="31"/>
      <c r="B142" s="46"/>
      <c r="E142" s="31"/>
      <c r="F142" s="31"/>
      <c r="G142" s="31"/>
      <c r="H142" s="31"/>
      <c r="I142" s="31"/>
    </row>
    <row r="143" spans="1:11" ht="11.45" customHeight="1" x14ac:dyDescent="0.2">
      <c r="A143" s="31"/>
      <c r="B143" s="46"/>
      <c r="E143" s="31"/>
      <c r="F143" s="31"/>
      <c r="G143" s="31"/>
      <c r="H143" s="31"/>
      <c r="I143" s="31"/>
    </row>
    <row r="144" spans="1:11" ht="11.45" customHeight="1" x14ac:dyDescent="0.2">
      <c r="A144" s="31"/>
      <c r="B144" s="46"/>
      <c r="E144" s="31"/>
      <c r="F144" s="31"/>
      <c r="G144" s="31"/>
      <c r="H144" s="31"/>
      <c r="I144" s="31"/>
    </row>
    <row r="145" spans="1:9" ht="11.45" customHeight="1" x14ac:dyDescent="0.2">
      <c r="A145" s="31"/>
      <c r="B145" s="46"/>
      <c r="E145" s="31"/>
      <c r="F145" s="31"/>
      <c r="G145" s="31"/>
      <c r="H145" s="31"/>
      <c r="I145" s="31"/>
    </row>
    <row r="146" spans="1:9" ht="11.45" customHeight="1" x14ac:dyDescent="0.2">
      <c r="A146" s="31"/>
      <c r="B146" s="46"/>
      <c r="E146" s="31"/>
      <c r="F146" s="31"/>
      <c r="G146" s="31"/>
      <c r="H146" s="31"/>
      <c r="I146" s="31"/>
    </row>
    <row r="147" spans="1:9" ht="11.45" customHeight="1" x14ac:dyDescent="0.2">
      <c r="A147" s="31"/>
      <c r="B147" s="46"/>
      <c r="E147" s="31"/>
      <c r="F147" s="31"/>
      <c r="G147" s="31"/>
      <c r="H147" s="31"/>
      <c r="I147" s="31"/>
    </row>
    <row r="148" spans="1:9" ht="11.45" customHeight="1" x14ac:dyDescent="0.2">
      <c r="A148" s="31"/>
      <c r="B148" s="46"/>
      <c r="E148" s="31"/>
      <c r="F148" s="31"/>
      <c r="G148" s="31"/>
      <c r="H148" s="31"/>
      <c r="I148" s="31"/>
    </row>
    <row r="149" spans="1:9" ht="11.45" customHeight="1" x14ac:dyDescent="0.2">
      <c r="A149" s="31"/>
      <c r="B149" s="46"/>
      <c r="E149" s="31"/>
      <c r="F149" s="31"/>
      <c r="G149" s="31"/>
      <c r="H149" s="31"/>
      <c r="I149" s="31"/>
    </row>
    <row r="150" spans="1:9" ht="11.45" customHeight="1" x14ac:dyDescent="0.2">
      <c r="A150" s="31"/>
      <c r="B150" s="46"/>
      <c r="E150" s="31"/>
      <c r="F150" s="31"/>
      <c r="G150" s="31"/>
      <c r="H150" s="31"/>
      <c r="I150" s="31"/>
    </row>
    <row r="151" spans="1:9" ht="11.45" customHeight="1" x14ac:dyDescent="0.2">
      <c r="A151" s="31"/>
      <c r="B151" s="46"/>
      <c r="E151" s="31"/>
      <c r="F151" s="31"/>
      <c r="G151" s="31"/>
      <c r="H151" s="31"/>
      <c r="I151" s="31"/>
    </row>
  </sheetData>
  <mergeCells count="12">
    <mergeCell ref="A1:H1"/>
    <mergeCell ref="A3:A4"/>
    <mergeCell ref="B3:B4"/>
    <mergeCell ref="C3:D3"/>
    <mergeCell ref="E3:H3"/>
    <mergeCell ref="C140:D140"/>
    <mergeCell ref="F140:H140"/>
    <mergeCell ref="F139:H139"/>
    <mergeCell ref="I3:I4"/>
    <mergeCell ref="A6:I6"/>
    <mergeCell ref="A121:E121"/>
    <mergeCell ref="A129:E129"/>
  </mergeCells>
  <phoneticPr fontId="0" type="noConversion"/>
  <pageMargins left="0.74803149606299213" right="0.74803149606299213" top="0.55118110236220474" bottom="0.51181102362204722" header="0.51181102362204722" footer="0.51181102362204722"/>
  <pageSetup paperSize="9" scale="78" orientation="landscape" r:id="rId1"/>
  <rowBreaks count="2" manualBreakCount="2">
    <brk id="37" max="11" man="1"/>
    <brk id="8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0"/>
  <sheetViews>
    <sheetView view="pageBreakPreview" zoomScaleNormal="80" workbookViewId="0">
      <selection activeCell="K10" sqref="K10"/>
    </sheetView>
  </sheetViews>
  <sheetFormatPr defaultColWidth="8.7109375" defaultRowHeight="11.45" customHeight="1" x14ac:dyDescent="0.2"/>
  <cols>
    <col min="1" max="1" width="54.140625" style="3" customWidth="1"/>
    <col min="2" max="2" width="9.85546875" style="3" customWidth="1"/>
    <col min="3" max="3" width="12.5703125" style="31" customWidth="1"/>
    <col min="4" max="4" width="11.5703125" style="33" customWidth="1"/>
    <col min="5" max="5" width="10.7109375" style="5" customWidth="1"/>
    <col min="6" max="6" width="10.28515625" style="5" customWidth="1"/>
    <col min="7" max="7" width="10.5703125" style="5" customWidth="1"/>
    <col min="8" max="8" width="9.7109375" style="5" customWidth="1"/>
    <col min="9" max="16384" width="8.7109375" style="2"/>
  </cols>
  <sheetData>
    <row r="1" spans="1:10" s="3" customFormat="1" ht="30.75" customHeight="1" x14ac:dyDescent="0.3">
      <c r="A1" s="396" t="s">
        <v>99</v>
      </c>
      <c r="B1" s="396"/>
      <c r="C1" s="396"/>
      <c r="D1" s="396"/>
      <c r="E1" s="396"/>
      <c r="F1" s="396"/>
      <c r="G1" s="396"/>
      <c r="H1" s="396"/>
      <c r="I1" s="31"/>
      <c r="J1" s="31"/>
    </row>
    <row r="2" spans="1:10" s="3" customFormat="1" ht="12.9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s="3" customFormat="1" ht="26.1" customHeight="1" x14ac:dyDescent="0.2">
      <c r="A3" s="381" t="s">
        <v>45</v>
      </c>
      <c r="B3" s="370" t="s">
        <v>46</v>
      </c>
      <c r="C3" s="370" t="s">
        <v>47</v>
      </c>
      <c r="D3" s="370"/>
      <c r="E3" s="370" t="s">
        <v>603</v>
      </c>
      <c r="F3" s="370"/>
      <c r="G3" s="370"/>
      <c r="H3" s="371"/>
      <c r="I3" s="31"/>
      <c r="J3" s="31"/>
    </row>
    <row r="4" spans="1:10" s="3" customFormat="1" ht="26.1" customHeight="1" thickBot="1" x14ac:dyDescent="0.25">
      <c r="A4" s="397"/>
      <c r="B4" s="398"/>
      <c r="C4" s="47" t="s">
        <v>48</v>
      </c>
      <c r="D4" s="47" t="s">
        <v>49</v>
      </c>
      <c r="E4" s="47" t="s">
        <v>50</v>
      </c>
      <c r="F4" s="47" t="s">
        <v>51</v>
      </c>
      <c r="G4" s="47" t="s">
        <v>52</v>
      </c>
      <c r="H4" s="70" t="s">
        <v>53</v>
      </c>
      <c r="I4" s="31"/>
      <c r="J4" s="31"/>
    </row>
    <row r="5" spans="1:10" s="3" customFormat="1" ht="12.95" customHeight="1" thickBot="1" x14ac:dyDescent="0.25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>
        <v>8</v>
      </c>
      <c r="I5" s="31"/>
      <c r="J5" s="31"/>
    </row>
    <row r="6" spans="1:10" s="3" customFormat="1" ht="12.95" customHeight="1" x14ac:dyDescent="0.2">
      <c r="A6" s="399" t="s">
        <v>100</v>
      </c>
      <c r="B6" s="395"/>
      <c r="C6" s="395"/>
      <c r="D6" s="395"/>
      <c r="E6" s="395"/>
      <c r="F6" s="395"/>
      <c r="G6" s="395"/>
      <c r="H6" s="400"/>
      <c r="I6" s="31"/>
      <c r="J6" s="31"/>
    </row>
    <row r="7" spans="1:10" s="3" customFormat="1" ht="26.1" customHeight="1" x14ac:dyDescent="0.2">
      <c r="A7" s="67" t="s">
        <v>101</v>
      </c>
      <c r="B7" s="14">
        <v>2000</v>
      </c>
      <c r="C7" s="244">
        <v>-47916</v>
      </c>
      <c r="D7" s="244">
        <f>C21</f>
        <v>-55785</v>
      </c>
      <c r="E7" s="244">
        <v>-55785</v>
      </c>
      <c r="F7" s="244">
        <v>-55785</v>
      </c>
      <c r="G7" s="15">
        <f>F7-E7</f>
        <v>0</v>
      </c>
      <c r="H7" s="69">
        <f>(F7*100)/E7</f>
        <v>100</v>
      </c>
      <c r="I7" s="31"/>
      <c r="J7" s="31"/>
    </row>
    <row r="8" spans="1:10" s="3" customFormat="1" ht="26.1" customHeight="1" x14ac:dyDescent="0.2">
      <c r="A8" s="67" t="s">
        <v>102</v>
      </c>
      <c r="B8" s="8">
        <v>2010</v>
      </c>
      <c r="C8" s="227">
        <f>C9</f>
        <v>-46</v>
      </c>
      <c r="D8" s="328"/>
      <c r="E8" s="227">
        <v>-4.5999999999999996</v>
      </c>
      <c r="F8" s="328"/>
      <c r="G8" s="9"/>
      <c r="H8" s="228"/>
      <c r="I8" s="31"/>
      <c r="J8" s="31"/>
    </row>
    <row r="9" spans="1:10" s="3" customFormat="1" ht="26.1" customHeight="1" x14ac:dyDescent="0.2">
      <c r="A9" s="67" t="s">
        <v>103</v>
      </c>
      <c r="B9" s="8">
        <v>2011</v>
      </c>
      <c r="C9" s="227">
        <v>-46</v>
      </c>
      <c r="D9" s="328"/>
      <c r="E9" s="227">
        <v>-4.5999999999999996</v>
      </c>
      <c r="F9" s="328"/>
      <c r="G9" s="9"/>
      <c r="H9" s="228"/>
      <c r="I9" s="31"/>
      <c r="J9" s="31"/>
    </row>
    <row r="10" spans="1:10" s="3" customFormat="1" ht="26.1" customHeight="1" x14ac:dyDescent="0.2">
      <c r="A10" s="67" t="s">
        <v>104</v>
      </c>
      <c r="B10" s="8">
        <v>2012</v>
      </c>
      <c r="C10" s="328"/>
      <c r="D10" s="328"/>
      <c r="E10" s="328"/>
      <c r="F10" s="328"/>
      <c r="G10" s="9"/>
      <c r="H10" s="56"/>
      <c r="I10" s="31"/>
      <c r="J10" s="31"/>
    </row>
    <row r="11" spans="1:10" s="3" customFormat="1" ht="12.95" customHeight="1" x14ac:dyDescent="0.2">
      <c r="A11" s="67" t="s">
        <v>105</v>
      </c>
      <c r="B11" s="12" t="s">
        <v>106</v>
      </c>
      <c r="C11" s="328"/>
      <c r="D11" s="328"/>
      <c r="E11" s="328"/>
      <c r="F11" s="328"/>
      <c r="G11" s="9"/>
      <c r="H11" s="56"/>
      <c r="I11" s="31"/>
      <c r="J11" s="31"/>
    </row>
    <row r="12" spans="1:10" s="3" customFormat="1" ht="12.95" customHeight="1" x14ac:dyDescent="0.2">
      <c r="A12" s="67" t="s">
        <v>107</v>
      </c>
      <c r="B12" s="8">
        <v>2020</v>
      </c>
      <c r="C12" s="328"/>
      <c r="D12" s="328"/>
      <c r="E12" s="328"/>
      <c r="F12" s="328"/>
      <c r="G12" s="9"/>
      <c r="H12" s="56"/>
      <c r="I12" s="31"/>
      <c r="J12" s="31"/>
    </row>
    <row r="13" spans="1:10" s="3" customFormat="1" ht="12.95" customHeight="1" x14ac:dyDescent="0.2">
      <c r="A13" s="67" t="s">
        <v>108</v>
      </c>
      <c r="B13" s="8">
        <v>2030</v>
      </c>
      <c r="C13" s="328"/>
      <c r="D13" s="328"/>
      <c r="E13" s="328"/>
      <c r="F13" s="328"/>
      <c r="G13" s="9"/>
      <c r="H13" s="56"/>
      <c r="I13" s="31"/>
      <c r="J13" s="31"/>
    </row>
    <row r="14" spans="1:10" s="3" customFormat="1" ht="12.95" customHeight="1" x14ac:dyDescent="0.2">
      <c r="A14" s="67" t="s">
        <v>296</v>
      </c>
      <c r="B14" s="8">
        <v>2031</v>
      </c>
      <c r="C14" s="328"/>
      <c r="D14" s="328"/>
      <c r="E14" s="328"/>
      <c r="F14" s="328"/>
      <c r="G14" s="9"/>
      <c r="H14" s="56"/>
      <c r="I14" s="31"/>
      <c r="J14" s="31"/>
    </row>
    <row r="15" spans="1:10" s="3" customFormat="1" ht="12.95" customHeight="1" x14ac:dyDescent="0.2">
      <c r="A15" s="67" t="s">
        <v>109</v>
      </c>
      <c r="B15" s="8">
        <v>2040</v>
      </c>
      <c r="C15" s="328"/>
      <c r="D15" s="328"/>
      <c r="E15" s="328"/>
      <c r="F15" s="328"/>
      <c r="G15" s="9"/>
      <c r="H15" s="56"/>
      <c r="I15" s="31"/>
      <c r="J15" s="31"/>
    </row>
    <row r="16" spans="1:10" s="3" customFormat="1" ht="12.95" customHeight="1" x14ac:dyDescent="0.2">
      <c r="A16" s="67" t="s">
        <v>297</v>
      </c>
      <c r="B16" s="8">
        <v>2050</v>
      </c>
      <c r="C16" s="328"/>
      <c r="D16" s="328"/>
      <c r="E16" s="328"/>
      <c r="F16" s="328"/>
      <c r="G16" s="9"/>
      <c r="H16" s="56"/>
      <c r="I16" s="31"/>
      <c r="J16" s="31"/>
    </row>
    <row r="17" spans="1:10" s="3" customFormat="1" ht="12.95" hidden="1" customHeight="1" x14ac:dyDescent="0.2">
      <c r="A17" s="68"/>
      <c r="B17" s="12"/>
      <c r="C17" s="328" t="s">
        <v>61</v>
      </c>
      <c r="D17" s="328" t="s">
        <v>61</v>
      </c>
      <c r="E17" s="328" t="s">
        <v>61</v>
      </c>
      <c r="F17" s="328" t="s">
        <v>61</v>
      </c>
      <c r="G17" s="9">
        <f>F17-E17</f>
        <v>0</v>
      </c>
      <c r="H17" s="56" t="e">
        <f>(F17*100)/E17</f>
        <v>#DIV/0!</v>
      </c>
      <c r="I17" s="31"/>
      <c r="J17" s="31"/>
    </row>
    <row r="18" spans="1:10" s="3" customFormat="1" ht="12.95" customHeight="1" x14ac:dyDescent="0.2">
      <c r="A18" s="67" t="s">
        <v>298</v>
      </c>
      <c r="B18" s="8">
        <v>2060</v>
      </c>
      <c r="C18" s="227">
        <f>SUM(C19)</f>
        <v>-7413</v>
      </c>
      <c r="D18" s="227">
        <f>SUM(D19:D20)</f>
        <v>-17037</v>
      </c>
      <c r="E18" s="227">
        <f t="shared" ref="E18" si="0">SUM(E19:E20)</f>
        <v>-11.6</v>
      </c>
      <c r="F18" s="227">
        <v>-17037</v>
      </c>
      <c r="G18" s="16">
        <f>SUM(G19)</f>
        <v>-23.4</v>
      </c>
      <c r="H18" s="56">
        <f>(F18*100)/E18</f>
        <v>146870.68965517241</v>
      </c>
      <c r="I18" s="31"/>
      <c r="J18" s="31"/>
    </row>
    <row r="19" spans="1:10" s="3" customFormat="1" ht="12.95" customHeight="1" x14ac:dyDescent="0.2">
      <c r="A19" s="68" t="s">
        <v>299</v>
      </c>
      <c r="B19" s="12" t="s">
        <v>300</v>
      </c>
      <c r="C19" s="227">
        <v>-7413</v>
      </c>
      <c r="D19" s="227">
        <v>-35</v>
      </c>
      <c r="E19" s="227">
        <v>-11.6</v>
      </c>
      <c r="F19" s="227">
        <v>-35</v>
      </c>
      <c r="G19" s="255">
        <f>F19-E19</f>
        <v>-23.4</v>
      </c>
      <c r="H19" s="56">
        <f>(F19*100)/E19</f>
        <v>301.72413793103448</v>
      </c>
      <c r="I19" s="31"/>
      <c r="J19" s="31"/>
    </row>
    <row r="20" spans="1:10" s="3" customFormat="1" ht="12.95" customHeight="1" x14ac:dyDescent="0.2">
      <c r="A20" s="68" t="s">
        <v>600</v>
      </c>
      <c r="B20" s="12"/>
      <c r="C20" s="328" t="s">
        <v>61</v>
      </c>
      <c r="D20" s="227">
        <v>-17002</v>
      </c>
      <c r="E20" s="328" t="s">
        <v>61</v>
      </c>
      <c r="F20" s="227">
        <v>-17002</v>
      </c>
      <c r="G20" s="9">
        <f>F20-E20</f>
        <v>-17002</v>
      </c>
      <c r="H20" s="56" t="e">
        <f>(F20*100)/E20</f>
        <v>#DIV/0!</v>
      </c>
      <c r="I20" s="31"/>
      <c r="J20" s="31"/>
    </row>
    <row r="21" spans="1:10" s="3" customFormat="1" ht="26.1" customHeight="1" x14ac:dyDescent="0.2">
      <c r="A21" s="66" t="s">
        <v>112</v>
      </c>
      <c r="B21" s="14">
        <v>2070</v>
      </c>
      <c r="C21" s="244">
        <f>C7+C8+C10+C12+C13+C15+C16+C18+'I. Формування фін. рез.'!C115</f>
        <v>-55785</v>
      </c>
      <c r="D21" s="244">
        <f>D7+D8+D10+D12+D13+D15+D16+D18+'I. Формування фін. рез.'!D115</f>
        <v>-79864</v>
      </c>
      <c r="E21" s="244">
        <f>E7+E8+E10+E12+E13+E15+E16+E18+'I. Формування фін. рез.'!E115</f>
        <v>-55788.98000000001</v>
      </c>
      <c r="F21" s="244">
        <f>F7+F8+F10+F12+F13+F15+F16+F18+'I. Формування фін. рез.'!F115</f>
        <v>-79864</v>
      </c>
      <c r="G21" s="183">
        <f>G7+G8+G10+G12+G13+G15+G16+G18+'I. Формування фін. рез.'!G115</f>
        <v>-7077.6199999999881</v>
      </c>
      <c r="H21" s="69">
        <f>(F21*100)/E21</f>
        <v>143.15371960555649</v>
      </c>
      <c r="I21" s="31"/>
      <c r="J21" s="31"/>
    </row>
    <row r="22" spans="1:10" s="3" customFormat="1" ht="12.95" customHeight="1" x14ac:dyDescent="0.2">
      <c r="A22" s="393" t="s">
        <v>113</v>
      </c>
      <c r="B22" s="394"/>
      <c r="C22" s="394"/>
      <c r="D22" s="394"/>
      <c r="E22" s="394"/>
      <c r="F22" s="394"/>
      <c r="G22" s="394"/>
      <c r="H22" s="401"/>
      <c r="I22" s="31"/>
      <c r="J22" s="31"/>
    </row>
    <row r="23" spans="1:10" s="3" customFormat="1" ht="26.1" customHeight="1" x14ac:dyDescent="0.2">
      <c r="A23" s="66" t="s">
        <v>114</v>
      </c>
      <c r="B23" s="14">
        <v>2110</v>
      </c>
      <c r="C23" s="229">
        <f>SUM(C24:C32)</f>
        <v>-4917</v>
      </c>
      <c r="D23" s="17">
        <f>SUM(D24:D32)</f>
        <v>2300.1999999999998</v>
      </c>
      <c r="E23" s="253">
        <f>SUM(E24:E32)</f>
        <v>5449.6</v>
      </c>
      <c r="F23" s="315">
        <f>SUM(F24:F32)</f>
        <v>2300.1999999999998</v>
      </c>
      <c r="G23" s="17">
        <f>SUM(G24:G32)</f>
        <v>-4144.8</v>
      </c>
      <c r="H23" s="69">
        <f>(F23*100)/E23</f>
        <v>42.208602466236044</v>
      </c>
      <c r="I23" s="31"/>
      <c r="J23" s="251">
        <f>SUM(J24:J32)</f>
        <v>2076.5</v>
      </c>
    </row>
    <row r="24" spans="1:10" s="3" customFormat="1" ht="12.95" customHeight="1" x14ac:dyDescent="0.2">
      <c r="A24" s="67" t="s">
        <v>115</v>
      </c>
      <c r="B24" s="8">
        <v>2111</v>
      </c>
      <c r="C24" s="10"/>
      <c r="D24" s="10"/>
      <c r="E24" s="8"/>
      <c r="F24" s="313"/>
      <c r="G24" s="9"/>
      <c r="H24" s="56"/>
      <c r="I24" s="31"/>
      <c r="J24" s="252"/>
    </row>
    <row r="25" spans="1:10" s="3" customFormat="1" ht="12.95" customHeight="1" x14ac:dyDescent="0.2">
      <c r="A25" s="67" t="s">
        <v>116</v>
      </c>
      <c r="B25" s="8">
        <v>2112</v>
      </c>
      <c r="C25" s="8">
        <v>839</v>
      </c>
      <c r="D25" s="9">
        <v>1331</v>
      </c>
      <c r="E25" s="250">
        <v>5663</v>
      </c>
      <c r="F25" s="310">
        <v>1331</v>
      </c>
      <c r="G25" s="9">
        <f>F25-E25</f>
        <v>-4332</v>
      </c>
      <c r="H25" s="56">
        <f>(F25*100)/E25</f>
        <v>23.503443404555888</v>
      </c>
      <c r="I25" s="31"/>
      <c r="J25" s="257">
        <v>1315</v>
      </c>
    </row>
    <row r="26" spans="1:10" s="3" customFormat="1" ht="26.1" customHeight="1" x14ac:dyDescent="0.2">
      <c r="A26" s="67" t="s">
        <v>117</v>
      </c>
      <c r="B26" s="8">
        <v>2113</v>
      </c>
      <c r="C26" s="228">
        <v>-6517</v>
      </c>
      <c r="D26" s="182"/>
      <c r="E26" s="228">
        <v>-1000</v>
      </c>
      <c r="F26" s="182"/>
      <c r="G26" s="9"/>
      <c r="H26" s="56"/>
      <c r="I26" s="31"/>
      <c r="J26" s="182"/>
    </row>
    <row r="27" spans="1:10" s="3" customFormat="1" ht="12.95" customHeight="1" x14ac:dyDescent="0.2">
      <c r="A27" s="67" t="s">
        <v>118</v>
      </c>
      <c r="B27" s="8">
        <v>2114</v>
      </c>
      <c r="C27" s="10"/>
      <c r="D27" s="10"/>
      <c r="E27" s="8"/>
      <c r="F27" s="313"/>
      <c r="G27" s="9"/>
      <c r="H27" s="56"/>
      <c r="I27" s="31"/>
      <c r="J27" s="252"/>
    </row>
    <row r="28" spans="1:10" s="3" customFormat="1" ht="26.1" customHeight="1" x14ac:dyDescent="0.2">
      <c r="A28" s="67" t="s">
        <v>119</v>
      </c>
      <c r="B28" s="8">
        <v>2115</v>
      </c>
      <c r="C28" s="12">
        <v>46</v>
      </c>
      <c r="D28" s="8">
        <v>0</v>
      </c>
      <c r="E28" s="8">
        <v>4.5999999999999996</v>
      </c>
      <c r="F28" s="311">
        <v>0</v>
      </c>
      <c r="G28" s="9"/>
      <c r="H28" s="56"/>
      <c r="I28" s="31"/>
      <c r="J28" s="250">
        <v>0</v>
      </c>
    </row>
    <row r="29" spans="1:10" s="3" customFormat="1" ht="12.95" customHeight="1" x14ac:dyDescent="0.2">
      <c r="A29" s="67" t="s">
        <v>120</v>
      </c>
      <c r="B29" s="8">
        <v>2116</v>
      </c>
      <c r="C29" s="12"/>
      <c r="D29" s="12"/>
      <c r="E29" s="8"/>
      <c r="F29" s="309"/>
      <c r="G29" s="9"/>
      <c r="H29" s="56"/>
      <c r="I29" s="31"/>
      <c r="J29" s="248"/>
    </row>
    <row r="30" spans="1:10" s="3" customFormat="1" ht="12.95" customHeight="1" x14ac:dyDescent="0.2">
      <c r="A30" s="67" t="s">
        <v>121</v>
      </c>
      <c r="B30" s="8">
        <v>2117</v>
      </c>
      <c r="C30" s="12"/>
      <c r="D30" s="12"/>
      <c r="E30" s="8"/>
      <c r="F30" s="309"/>
      <c r="G30" s="9"/>
      <c r="H30" s="56"/>
      <c r="I30" s="31"/>
      <c r="J30" s="248"/>
    </row>
    <row r="31" spans="1:10" s="3" customFormat="1" ht="12.95" customHeight="1" x14ac:dyDescent="0.2">
      <c r="A31" s="67" t="s">
        <v>301</v>
      </c>
      <c r="B31" s="8">
        <v>2118</v>
      </c>
      <c r="C31" s="12"/>
      <c r="D31" s="12"/>
      <c r="E31" s="8"/>
      <c r="F31" s="309"/>
      <c r="G31" s="9"/>
      <c r="H31" s="56"/>
      <c r="I31" s="31"/>
      <c r="J31" s="248"/>
    </row>
    <row r="32" spans="1:10" s="3" customFormat="1" ht="12.95" customHeight="1" x14ac:dyDescent="0.2">
      <c r="A32" s="67" t="s">
        <v>302</v>
      </c>
      <c r="B32" s="32">
        <v>2119</v>
      </c>
      <c r="C32" s="12">
        <f>SUM(C33:C37)</f>
        <v>715</v>
      </c>
      <c r="D32" s="12">
        <f>SUM(D33:D37)</f>
        <v>969.2</v>
      </c>
      <c r="E32" s="12">
        <f>SUM(E33:E37)</f>
        <v>782</v>
      </c>
      <c r="F32" s="309">
        <f>SUM(F33:F37)</f>
        <v>969.2</v>
      </c>
      <c r="G32" s="9">
        <f t="shared" ref="G32:G59" si="1">F32-E32</f>
        <v>187.20000000000005</v>
      </c>
      <c r="H32" s="56">
        <f t="shared" ref="H32:H59" si="2">(F32*100)/E32</f>
        <v>123.93861892583121</v>
      </c>
      <c r="I32" s="31"/>
      <c r="J32" s="248">
        <f>SUM(J33:J37)</f>
        <v>761.5</v>
      </c>
    </row>
    <row r="33" spans="1:10" s="3" customFormat="1" ht="12.95" customHeight="1" x14ac:dyDescent="0.2">
      <c r="A33" s="67" t="s">
        <v>306</v>
      </c>
      <c r="B33" s="32" t="s">
        <v>547</v>
      </c>
      <c r="C33" s="12">
        <v>618</v>
      </c>
      <c r="D33" s="12">
        <v>770</v>
      </c>
      <c r="E33" s="250">
        <v>685</v>
      </c>
      <c r="F33" s="309">
        <v>770</v>
      </c>
      <c r="G33" s="9">
        <f>F33-E33</f>
        <v>85</v>
      </c>
      <c r="H33" s="56">
        <f>(F33*100)/E33</f>
        <v>112.4087591240876</v>
      </c>
      <c r="I33" s="31"/>
      <c r="J33" s="248">
        <v>592</v>
      </c>
    </row>
    <row r="34" spans="1:10" s="3" customFormat="1" ht="12.95" customHeight="1" x14ac:dyDescent="0.2">
      <c r="A34" s="67" t="s">
        <v>308</v>
      </c>
      <c r="B34" s="32" t="s">
        <v>548</v>
      </c>
      <c r="C34" s="12">
        <v>89</v>
      </c>
      <c r="D34" s="12">
        <v>82</v>
      </c>
      <c r="E34" s="8">
        <v>87</v>
      </c>
      <c r="F34" s="309">
        <v>82</v>
      </c>
      <c r="G34" s="9">
        <f t="shared" si="1"/>
        <v>-5</v>
      </c>
      <c r="H34" s="56">
        <f t="shared" si="2"/>
        <v>94.252873563218387</v>
      </c>
      <c r="I34" s="31"/>
      <c r="J34" s="248">
        <v>62</v>
      </c>
    </row>
    <row r="35" spans="1:10" s="3" customFormat="1" ht="12.95" customHeight="1" x14ac:dyDescent="0.2">
      <c r="A35" s="67" t="s">
        <v>310</v>
      </c>
      <c r="B35" s="32" t="s">
        <v>549</v>
      </c>
      <c r="C35" s="12">
        <v>8</v>
      </c>
      <c r="D35" s="12">
        <v>2.2000000000000002</v>
      </c>
      <c r="E35" s="8">
        <v>10</v>
      </c>
      <c r="F35" s="309">
        <v>2.2000000000000002</v>
      </c>
      <c r="G35" s="9">
        <f>F35-E35</f>
        <v>-7.8</v>
      </c>
      <c r="H35" s="56">
        <f>(F35*100)/E35</f>
        <v>22.000000000000004</v>
      </c>
      <c r="I35" s="31"/>
      <c r="J35" s="248">
        <v>2.2000000000000002</v>
      </c>
    </row>
    <row r="36" spans="1:10" s="3" customFormat="1" ht="12.95" customHeight="1" x14ac:dyDescent="0.2">
      <c r="A36" s="67" t="s">
        <v>361</v>
      </c>
      <c r="B36" s="32" t="s">
        <v>586</v>
      </c>
      <c r="C36" s="12"/>
      <c r="D36" s="12">
        <v>35</v>
      </c>
      <c r="E36" s="8"/>
      <c r="F36" s="309">
        <v>35</v>
      </c>
      <c r="G36" s="9">
        <f>F36-E36</f>
        <v>35</v>
      </c>
      <c r="H36" s="56"/>
      <c r="I36" s="31"/>
      <c r="J36" s="248">
        <v>30.5</v>
      </c>
    </row>
    <row r="37" spans="1:10" s="3" customFormat="1" ht="12.95" customHeight="1" x14ac:dyDescent="0.2">
      <c r="A37" s="67" t="s">
        <v>363</v>
      </c>
      <c r="B37" s="32" t="s">
        <v>587</v>
      </c>
      <c r="C37" s="12"/>
      <c r="D37" s="12">
        <v>80</v>
      </c>
      <c r="E37" s="8"/>
      <c r="F37" s="309">
        <v>80</v>
      </c>
      <c r="G37" s="9">
        <f>F37-E37</f>
        <v>80</v>
      </c>
      <c r="H37" s="56"/>
      <c r="I37" s="31"/>
      <c r="J37" s="248">
        <v>74.8</v>
      </c>
    </row>
    <row r="38" spans="1:10" s="3" customFormat="1" ht="26.1" customHeight="1" x14ac:dyDescent="0.2">
      <c r="A38" s="66" t="s">
        <v>303</v>
      </c>
      <c r="B38" s="14">
        <v>2120</v>
      </c>
      <c r="C38" s="99">
        <f>SUM(C39:C42)</f>
        <v>11315</v>
      </c>
      <c r="D38" s="15">
        <f>SUM(D39:D42)</f>
        <v>13104</v>
      </c>
      <c r="E38" s="99">
        <f>SUM(E39:E42)</f>
        <v>12594.3</v>
      </c>
      <c r="F38" s="15">
        <f>SUM(F39:F42)</f>
        <v>13104</v>
      </c>
      <c r="G38" s="15">
        <f t="shared" si="1"/>
        <v>509.70000000000073</v>
      </c>
      <c r="H38" s="69">
        <f t="shared" si="2"/>
        <v>104.04706891212692</v>
      </c>
      <c r="I38" s="31"/>
      <c r="J38" s="15">
        <f>SUM(J39:J42)</f>
        <v>9990</v>
      </c>
    </row>
    <row r="39" spans="1:10" s="3" customFormat="1" ht="12.95" customHeight="1" x14ac:dyDescent="0.2">
      <c r="A39" s="67" t="s">
        <v>301</v>
      </c>
      <c r="B39" s="8">
        <v>2121</v>
      </c>
      <c r="C39" s="13">
        <v>7380</v>
      </c>
      <c r="D39" s="9">
        <v>9238</v>
      </c>
      <c r="E39" s="255">
        <v>8728.6</v>
      </c>
      <c r="F39" s="310">
        <v>9238</v>
      </c>
      <c r="G39" s="9">
        <f t="shared" si="1"/>
        <v>509.39999999999964</v>
      </c>
      <c r="H39" s="56">
        <f t="shared" si="2"/>
        <v>105.83598744357629</v>
      </c>
      <c r="I39" s="31"/>
      <c r="J39" s="257">
        <v>7091</v>
      </c>
    </row>
    <row r="40" spans="1:10" s="3" customFormat="1" ht="12.95" customHeight="1" x14ac:dyDescent="0.2">
      <c r="A40" s="67" t="s">
        <v>304</v>
      </c>
      <c r="B40" s="8">
        <v>2122</v>
      </c>
      <c r="C40" s="13">
        <v>3910</v>
      </c>
      <c r="D40" s="9">
        <v>3866</v>
      </c>
      <c r="E40" s="255">
        <v>3865.7</v>
      </c>
      <c r="F40" s="310">
        <v>3866</v>
      </c>
      <c r="G40" s="9">
        <f t="shared" si="1"/>
        <v>0.3000000000001819</v>
      </c>
      <c r="H40" s="56">
        <f t="shared" si="2"/>
        <v>100.00776056082987</v>
      </c>
      <c r="I40" s="31"/>
      <c r="J40" s="257">
        <v>2899</v>
      </c>
    </row>
    <row r="41" spans="1:10" s="3" customFormat="1" ht="12.95" customHeight="1" x14ac:dyDescent="0.2">
      <c r="A41" s="67" t="s">
        <v>305</v>
      </c>
      <c r="B41" s="8">
        <v>2123</v>
      </c>
      <c r="C41" s="13"/>
      <c r="D41" s="13"/>
      <c r="E41" s="8"/>
      <c r="F41" s="314"/>
      <c r="G41" s="9"/>
      <c r="H41" s="56"/>
      <c r="I41" s="31"/>
      <c r="J41" s="255"/>
    </row>
    <row r="42" spans="1:10" s="3" customFormat="1" ht="12.95" customHeight="1" x14ac:dyDescent="0.2">
      <c r="A42" s="67" t="s">
        <v>302</v>
      </c>
      <c r="B42" s="8">
        <v>2124</v>
      </c>
      <c r="C42" s="13">
        <f>SUM(C43:C46)</f>
        <v>25</v>
      </c>
      <c r="D42" s="13"/>
      <c r="E42" s="8"/>
      <c r="F42" s="314"/>
      <c r="G42" s="9">
        <f t="shared" si="1"/>
        <v>0</v>
      </c>
      <c r="H42" s="56"/>
      <c r="I42" s="31"/>
      <c r="J42" s="255"/>
    </row>
    <row r="43" spans="1:10" s="3" customFormat="1" ht="12.95" customHeight="1" x14ac:dyDescent="0.2">
      <c r="A43" s="68" t="s">
        <v>551</v>
      </c>
      <c r="B43" s="12" t="s">
        <v>307</v>
      </c>
      <c r="C43" s="13">
        <v>25</v>
      </c>
      <c r="D43" s="13"/>
      <c r="E43" s="8"/>
      <c r="F43" s="314"/>
      <c r="G43" s="9">
        <f t="shared" si="1"/>
        <v>0</v>
      </c>
      <c r="H43" s="56"/>
      <c r="I43" s="31"/>
      <c r="J43" s="255"/>
    </row>
    <row r="44" spans="1:10" s="3" customFormat="1" ht="12.95" hidden="1" customHeight="1" x14ac:dyDescent="0.2">
      <c r="A44" s="68"/>
      <c r="B44" s="12"/>
      <c r="C44" s="13"/>
      <c r="D44" s="13"/>
      <c r="E44" s="8">
        <f>F44</f>
        <v>0</v>
      </c>
      <c r="F44" s="314"/>
      <c r="G44" s="9">
        <f t="shared" si="1"/>
        <v>0</v>
      </c>
      <c r="H44" s="56" t="e">
        <f t="shared" si="2"/>
        <v>#DIV/0!</v>
      </c>
      <c r="I44" s="31"/>
      <c r="J44" s="255"/>
    </row>
    <row r="45" spans="1:10" s="3" customFormat="1" ht="12.95" hidden="1" customHeight="1" x14ac:dyDescent="0.2">
      <c r="A45" s="68"/>
      <c r="B45" s="12"/>
      <c r="C45" s="10"/>
      <c r="D45" s="10"/>
      <c r="E45" s="8">
        <f>F45</f>
        <v>0</v>
      </c>
      <c r="F45" s="313"/>
      <c r="G45" s="9">
        <f t="shared" si="1"/>
        <v>0</v>
      </c>
      <c r="H45" s="56" t="e">
        <f t="shared" si="2"/>
        <v>#DIV/0!</v>
      </c>
      <c r="I45" s="31"/>
      <c r="J45" s="252"/>
    </row>
    <row r="46" spans="1:10" s="3" customFormat="1" ht="12.95" hidden="1" customHeight="1" x14ac:dyDescent="0.2">
      <c r="A46" s="68"/>
      <c r="B46" s="12"/>
      <c r="C46" s="10"/>
      <c r="D46" s="10"/>
      <c r="E46" s="8">
        <f>F46</f>
        <v>0</v>
      </c>
      <c r="F46" s="313"/>
      <c r="G46" s="9">
        <f t="shared" si="1"/>
        <v>0</v>
      </c>
      <c r="H46" s="56" t="e">
        <f t="shared" si="2"/>
        <v>#DIV/0!</v>
      </c>
      <c r="I46" s="31"/>
      <c r="J46" s="252"/>
    </row>
    <row r="47" spans="1:10" s="3" customFormat="1" ht="12.95" hidden="1" customHeight="1" x14ac:dyDescent="0.2">
      <c r="A47" s="68"/>
      <c r="B47" s="12"/>
      <c r="C47" s="12"/>
      <c r="D47" s="12"/>
      <c r="E47" s="8">
        <f>F47</f>
        <v>0</v>
      </c>
      <c r="F47" s="309"/>
      <c r="G47" s="9">
        <f t="shared" si="1"/>
        <v>0</v>
      </c>
      <c r="H47" s="56" t="e">
        <f t="shared" si="2"/>
        <v>#DIV/0!</v>
      </c>
      <c r="I47" s="31"/>
      <c r="J47" s="248"/>
    </row>
    <row r="48" spans="1:10" s="3" customFormat="1" ht="26.1" customHeight="1" x14ac:dyDescent="0.2">
      <c r="A48" s="66" t="s">
        <v>311</v>
      </c>
      <c r="B48" s="14">
        <v>2130</v>
      </c>
      <c r="C48" s="14">
        <f>SUM(C51:C52)</f>
        <v>8772</v>
      </c>
      <c r="D48" s="17">
        <f>SUM(D51:D52)</f>
        <v>11375.8</v>
      </c>
      <c r="E48" s="17">
        <f>SUM(E51:E52)</f>
        <v>10051</v>
      </c>
      <c r="F48" s="315">
        <f>SUM(F51:F52)</f>
        <v>11375.8</v>
      </c>
      <c r="G48" s="15">
        <f t="shared" si="1"/>
        <v>1324.7999999999993</v>
      </c>
      <c r="H48" s="69">
        <f t="shared" si="2"/>
        <v>113.18077803203661</v>
      </c>
      <c r="I48" s="52"/>
      <c r="J48" s="251">
        <f>SUM(J51:J52)</f>
        <v>8383.7999999999993</v>
      </c>
    </row>
    <row r="49" spans="1:10" s="3" customFormat="1" ht="38.1" customHeight="1" x14ac:dyDescent="0.2">
      <c r="A49" s="67" t="s">
        <v>124</v>
      </c>
      <c r="B49" s="8">
        <v>2131</v>
      </c>
      <c r="C49" s="12"/>
      <c r="D49" s="12"/>
      <c r="E49" s="8"/>
      <c r="F49" s="309"/>
      <c r="G49" s="9"/>
      <c r="H49" s="56"/>
      <c r="I49" s="31"/>
      <c r="J49" s="248"/>
    </row>
    <row r="50" spans="1:10" s="3" customFormat="1" ht="12.95" customHeight="1" x14ac:dyDescent="0.2">
      <c r="A50" s="67" t="s">
        <v>312</v>
      </c>
      <c r="B50" s="8">
        <v>2132</v>
      </c>
      <c r="C50" s="12"/>
      <c r="D50" s="12"/>
      <c r="E50" s="8"/>
      <c r="F50" s="309"/>
      <c r="G50" s="9"/>
      <c r="H50" s="56"/>
      <c r="I50" s="31"/>
      <c r="J50" s="248"/>
    </row>
    <row r="51" spans="1:10" s="3" customFormat="1" ht="12.95" customHeight="1" x14ac:dyDescent="0.2">
      <c r="A51" s="67" t="s">
        <v>125</v>
      </c>
      <c r="B51" s="8">
        <v>2133</v>
      </c>
      <c r="C51" s="13">
        <v>8768</v>
      </c>
      <c r="D51" s="9">
        <v>11373</v>
      </c>
      <c r="E51" s="250">
        <v>10047</v>
      </c>
      <c r="F51" s="310">
        <v>11373</v>
      </c>
      <c r="G51" s="9">
        <f t="shared" si="1"/>
        <v>1326</v>
      </c>
      <c r="H51" s="56">
        <f t="shared" si="2"/>
        <v>113.19796954314721</v>
      </c>
      <c r="I51" s="31"/>
      <c r="J51" s="257">
        <v>8381</v>
      </c>
    </row>
    <row r="52" spans="1:10" s="3" customFormat="1" ht="12.95" customHeight="1" x14ac:dyDescent="0.2">
      <c r="A52" s="67" t="s">
        <v>313</v>
      </c>
      <c r="B52" s="8">
        <v>2134</v>
      </c>
      <c r="C52" s="222">
        <f t="shared" ref="C52:H52" si="3">SUM(C53)</f>
        <v>4</v>
      </c>
      <c r="D52" s="9">
        <f t="shared" si="3"/>
        <v>2.8</v>
      </c>
      <c r="E52" s="250">
        <f t="shared" si="3"/>
        <v>4</v>
      </c>
      <c r="F52" s="310">
        <f t="shared" si="3"/>
        <v>2.8</v>
      </c>
      <c r="G52" s="9">
        <f t="shared" si="3"/>
        <v>-1.2000000000000002</v>
      </c>
      <c r="H52" s="9">
        <f t="shared" si="3"/>
        <v>70</v>
      </c>
      <c r="I52" s="31"/>
      <c r="J52" s="257">
        <f>SUM(J53)</f>
        <v>2.8</v>
      </c>
    </row>
    <row r="53" spans="1:10" s="3" customFormat="1" ht="12.95" customHeight="1" x14ac:dyDescent="0.2">
      <c r="A53" s="68" t="s">
        <v>309</v>
      </c>
      <c r="B53" s="12" t="s">
        <v>550</v>
      </c>
      <c r="C53" s="12">
        <v>4</v>
      </c>
      <c r="D53" s="9">
        <v>2.8</v>
      </c>
      <c r="E53" s="250">
        <v>4</v>
      </c>
      <c r="F53" s="310">
        <v>2.8</v>
      </c>
      <c r="G53" s="9">
        <f t="shared" si="1"/>
        <v>-1.2000000000000002</v>
      </c>
      <c r="H53" s="56">
        <f t="shared" si="2"/>
        <v>70</v>
      </c>
      <c r="I53" s="31"/>
      <c r="J53" s="257">
        <v>2.8</v>
      </c>
    </row>
    <row r="54" spans="1:10" s="3" customFormat="1" ht="12.95" customHeight="1" x14ac:dyDescent="0.2">
      <c r="A54" s="66" t="s">
        <v>314</v>
      </c>
      <c r="B54" s="14">
        <v>2140</v>
      </c>
      <c r="C54" s="12"/>
      <c r="D54" s="12"/>
      <c r="E54" s="8"/>
      <c r="F54" s="309"/>
      <c r="G54" s="9"/>
      <c r="H54" s="56"/>
      <c r="I54" s="31"/>
      <c r="J54" s="248"/>
    </row>
    <row r="55" spans="1:10" s="3" customFormat="1" ht="26.1" customHeight="1" x14ac:dyDescent="0.2">
      <c r="A55" s="67" t="s">
        <v>315</v>
      </c>
      <c r="B55" s="8">
        <v>2141</v>
      </c>
      <c r="C55" s="12"/>
      <c r="D55" s="12"/>
      <c r="E55" s="8"/>
      <c r="F55" s="309"/>
      <c r="G55" s="9"/>
      <c r="H55" s="56"/>
      <c r="I55" s="31"/>
      <c r="J55" s="248"/>
    </row>
    <row r="56" spans="1:10" s="3" customFormat="1" ht="12.95" customHeight="1" x14ac:dyDescent="0.2">
      <c r="A56" s="67" t="s">
        <v>316</v>
      </c>
      <c r="B56" s="8">
        <v>2142</v>
      </c>
      <c r="C56" s="12"/>
      <c r="D56" s="12"/>
      <c r="E56" s="8"/>
      <c r="F56" s="309"/>
      <c r="G56" s="9"/>
      <c r="H56" s="56"/>
      <c r="I56" s="31"/>
      <c r="J56" s="248"/>
    </row>
    <row r="57" spans="1:10" s="3" customFormat="1" ht="12.95" customHeight="1" thickBot="1" x14ac:dyDescent="0.25">
      <c r="A57" s="68" t="s">
        <v>317</v>
      </c>
      <c r="B57" s="12" t="s">
        <v>318</v>
      </c>
      <c r="C57" s="12"/>
      <c r="D57" s="12"/>
      <c r="E57" s="8"/>
      <c r="F57" s="309"/>
      <c r="G57" s="9"/>
      <c r="H57" s="56"/>
      <c r="I57" s="31"/>
      <c r="J57" s="248"/>
    </row>
    <row r="58" spans="1:10" s="3" customFormat="1" ht="12.95" hidden="1" customHeight="1" x14ac:dyDescent="0.2">
      <c r="A58" s="71"/>
      <c r="B58" s="47"/>
      <c r="C58" s="47"/>
      <c r="D58" s="47"/>
      <c r="E58" s="72">
        <f ca="1">F58</f>
        <v>0</v>
      </c>
      <c r="F58" s="72">
        <f ca="1">D58-E58</f>
        <v>0</v>
      </c>
      <c r="G58" s="73">
        <f t="shared" ca="1" si="1"/>
        <v>0</v>
      </c>
      <c r="H58" s="74" t="e">
        <f t="shared" ca="1" si="2"/>
        <v>#DIV/0!</v>
      </c>
      <c r="I58" s="31"/>
      <c r="J58" s="31"/>
    </row>
    <row r="59" spans="1:10" s="3" customFormat="1" ht="12.95" customHeight="1" thickBot="1" x14ac:dyDescent="0.25">
      <c r="A59" s="75" t="s">
        <v>126</v>
      </c>
      <c r="B59" s="76">
        <v>2200</v>
      </c>
      <c r="C59" s="297">
        <f>SUM(C23,C38,C48,C54)</f>
        <v>15170</v>
      </c>
      <c r="D59" s="297">
        <f>SUM(D23,D38,D48,D54)</f>
        <v>26780</v>
      </c>
      <c r="E59" s="181">
        <f>SUM(E23,E38,E48,E54)</f>
        <v>28094.9</v>
      </c>
      <c r="F59" s="297">
        <f>SUM(F23,F38,F48,F54)</f>
        <v>26780</v>
      </c>
      <c r="G59" s="77">
        <f t="shared" si="1"/>
        <v>-1314.9000000000015</v>
      </c>
      <c r="H59" s="78">
        <f t="shared" si="2"/>
        <v>95.319791136469604</v>
      </c>
      <c r="I59" s="31"/>
      <c r="J59" s="31"/>
    </row>
    <row r="60" spans="1:10" s="3" customFormat="1" ht="12.9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s="3" customFormat="1" ht="25.5" customHeight="1" x14ac:dyDescent="0.3">
      <c r="A61" s="48" t="s">
        <v>186</v>
      </c>
      <c r="B61" s="60"/>
      <c r="C61" s="49"/>
      <c r="D61" s="49"/>
      <c r="E61" s="60"/>
      <c r="F61" s="386" t="s">
        <v>543</v>
      </c>
      <c r="G61" s="386"/>
      <c r="H61" s="386"/>
      <c r="I61" s="31"/>
      <c r="J61" s="31"/>
    </row>
    <row r="62" spans="1:10" s="3" customFormat="1" ht="12.95" customHeight="1" x14ac:dyDescent="0.2">
      <c r="A62" s="30" t="s">
        <v>187</v>
      </c>
      <c r="B62" s="31"/>
      <c r="C62" s="384" t="s">
        <v>188</v>
      </c>
      <c r="D62" s="384"/>
      <c r="E62" s="31"/>
      <c r="F62" s="385" t="s">
        <v>189</v>
      </c>
      <c r="G62" s="385"/>
      <c r="H62" s="385"/>
      <c r="I62" s="31"/>
      <c r="J62" s="31"/>
    </row>
    <row r="63" spans="1:10" ht="11.45" customHeight="1" x14ac:dyDescent="0.2">
      <c r="A63" s="31"/>
      <c r="B63" s="31"/>
      <c r="E63" s="33"/>
      <c r="F63" s="33"/>
      <c r="G63" s="33"/>
      <c r="H63" s="33"/>
      <c r="I63" s="34"/>
      <c r="J63" s="34"/>
    </row>
    <row r="64" spans="1:10" ht="11.45" customHeight="1" x14ac:dyDescent="0.2">
      <c r="A64" s="31"/>
      <c r="B64" s="31"/>
      <c r="E64" s="33"/>
      <c r="F64" s="33"/>
      <c r="G64" s="33"/>
      <c r="H64" s="33"/>
      <c r="I64" s="34"/>
      <c r="J64" s="34"/>
    </row>
    <row r="65" spans="1:10" ht="11.45" customHeight="1" x14ac:dyDescent="0.2">
      <c r="A65" s="31"/>
      <c r="B65" s="31"/>
      <c r="E65" s="33"/>
      <c r="F65" s="33"/>
      <c r="G65" s="33"/>
      <c r="H65" s="33"/>
      <c r="I65" s="34"/>
      <c r="J65" s="34"/>
    </row>
    <row r="66" spans="1:10" ht="11.45" customHeight="1" x14ac:dyDescent="0.2">
      <c r="A66" s="31"/>
      <c r="B66" s="31"/>
      <c r="E66" s="33"/>
      <c r="F66" s="33"/>
      <c r="G66" s="33"/>
      <c r="H66" s="33"/>
      <c r="I66" s="34"/>
      <c r="J66" s="34"/>
    </row>
    <row r="67" spans="1:10" ht="11.45" customHeight="1" x14ac:dyDescent="0.2">
      <c r="A67" s="31"/>
      <c r="B67" s="31"/>
      <c r="E67" s="33"/>
      <c r="F67" s="33"/>
      <c r="G67" s="33"/>
      <c r="H67" s="33"/>
      <c r="I67" s="34"/>
      <c r="J67" s="34"/>
    </row>
    <row r="68" spans="1:10" ht="11.45" customHeight="1" x14ac:dyDescent="0.2">
      <c r="A68" s="31"/>
      <c r="B68" s="31"/>
      <c r="E68" s="33"/>
      <c r="F68" s="33"/>
      <c r="G68" s="33"/>
      <c r="H68" s="33"/>
      <c r="I68" s="34"/>
      <c r="J68" s="34"/>
    </row>
    <row r="69" spans="1:10" ht="11.45" customHeight="1" x14ac:dyDescent="0.2">
      <c r="A69" s="31"/>
      <c r="B69" s="31"/>
      <c r="E69" s="33"/>
      <c r="F69" s="33"/>
      <c r="G69" s="33"/>
      <c r="H69" s="33"/>
      <c r="I69" s="34"/>
      <c r="J69" s="34"/>
    </row>
    <row r="70" spans="1:10" ht="11.45" customHeight="1" x14ac:dyDescent="0.2">
      <c r="A70" s="31"/>
      <c r="B70" s="31"/>
      <c r="E70" s="33"/>
      <c r="F70" s="33"/>
      <c r="G70" s="33"/>
      <c r="H70" s="33"/>
      <c r="I70" s="34"/>
      <c r="J70" s="34"/>
    </row>
    <row r="71" spans="1:10" ht="11.45" customHeight="1" x14ac:dyDescent="0.2">
      <c r="A71" s="31"/>
      <c r="B71" s="31"/>
      <c r="E71" s="33"/>
      <c r="F71" s="33"/>
      <c r="G71" s="33"/>
      <c r="H71" s="33"/>
      <c r="I71" s="34"/>
      <c r="J71" s="34"/>
    </row>
    <row r="72" spans="1:10" ht="11.45" customHeight="1" x14ac:dyDescent="0.2">
      <c r="A72" s="31"/>
      <c r="B72" s="31"/>
      <c r="E72" s="33"/>
      <c r="F72" s="33"/>
      <c r="G72" s="33"/>
      <c r="H72" s="33"/>
      <c r="I72" s="34"/>
      <c r="J72" s="34"/>
    </row>
    <row r="73" spans="1:10" ht="11.45" customHeight="1" x14ac:dyDescent="0.2">
      <c r="A73" s="31"/>
      <c r="B73" s="31"/>
      <c r="E73" s="33"/>
      <c r="F73" s="33"/>
      <c r="G73" s="33"/>
      <c r="H73" s="33"/>
      <c r="I73" s="34"/>
      <c r="J73" s="34"/>
    </row>
    <row r="74" spans="1:10" ht="11.45" customHeight="1" x14ac:dyDescent="0.2">
      <c r="A74" s="31"/>
      <c r="B74" s="31"/>
      <c r="E74" s="33"/>
      <c r="F74" s="33"/>
      <c r="G74" s="33"/>
      <c r="H74" s="33"/>
      <c r="I74" s="34"/>
      <c r="J74" s="34"/>
    </row>
    <row r="75" spans="1:10" ht="11.45" customHeight="1" x14ac:dyDescent="0.2">
      <c r="A75" s="31"/>
      <c r="B75" s="31"/>
      <c r="E75" s="33"/>
      <c r="F75" s="33"/>
      <c r="G75" s="33"/>
      <c r="H75" s="33"/>
      <c r="I75" s="34"/>
      <c r="J75" s="34"/>
    </row>
    <row r="76" spans="1:10" ht="11.45" customHeight="1" x14ac:dyDescent="0.2">
      <c r="A76" s="31"/>
      <c r="B76" s="31"/>
      <c r="E76" s="33"/>
      <c r="F76" s="33"/>
      <c r="G76" s="33"/>
      <c r="H76" s="33"/>
    </row>
    <row r="77" spans="1:10" ht="11.45" customHeight="1" x14ac:dyDescent="0.2">
      <c r="A77" s="31"/>
      <c r="B77" s="31"/>
      <c r="E77" s="33"/>
      <c r="F77" s="33"/>
      <c r="G77" s="33"/>
      <c r="H77" s="33"/>
    </row>
    <row r="78" spans="1:10" ht="11.45" customHeight="1" x14ac:dyDescent="0.2">
      <c r="A78" s="31"/>
      <c r="B78" s="31"/>
      <c r="E78" s="33"/>
      <c r="F78" s="33"/>
      <c r="G78" s="33"/>
      <c r="H78" s="33"/>
    </row>
    <row r="79" spans="1:10" ht="11.45" customHeight="1" x14ac:dyDescent="0.2">
      <c r="A79" s="31"/>
      <c r="B79" s="31"/>
      <c r="E79" s="33"/>
      <c r="F79" s="33"/>
      <c r="G79" s="33"/>
      <c r="H79" s="33"/>
    </row>
    <row r="80" spans="1:10" ht="11.45" customHeight="1" x14ac:dyDescent="0.2">
      <c r="A80" s="31"/>
      <c r="B80" s="31"/>
      <c r="E80" s="33"/>
      <c r="F80" s="33"/>
      <c r="G80" s="33"/>
      <c r="H80" s="33"/>
    </row>
    <row r="81" spans="1:8" ht="11.45" customHeight="1" x14ac:dyDescent="0.2">
      <c r="A81" s="31"/>
      <c r="B81" s="31"/>
      <c r="E81" s="33"/>
      <c r="F81" s="33"/>
      <c r="G81" s="33"/>
      <c r="H81" s="33"/>
    </row>
    <row r="82" spans="1:8" ht="11.45" customHeight="1" x14ac:dyDescent="0.2">
      <c r="A82" s="31"/>
      <c r="B82" s="31"/>
      <c r="E82" s="33"/>
      <c r="F82" s="33"/>
      <c r="G82" s="33"/>
      <c r="H82" s="33"/>
    </row>
    <row r="83" spans="1:8" ht="11.45" customHeight="1" x14ac:dyDescent="0.2">
      <c r="A83" s="31"/>
      <c r="B83" s="31"/>
      <c r="E83" s="33"/>
      <c r="F83" s="33"/>
      <c r="G83" s="33"/>
      <c r="H83" s="33"/>
    </row>
    <row r="84" spans="1:8" ht="11.45" customHeight="1" x14ac:dyDescent="0.2">
      <c r="A84" s="31"/>
      <c r="B84" s="31"/>
      <c r="E84" s="33"/>
      <c r="F84" s="33"/>
      <c r="G84" s="33"/>
      <c r="H84" s="33"/>
    </row>
    <row r="85" spans="1:8" ht="11.45" customHeight="1" x14ac:dyDescent="0.2">
      <c r="A85" s="31"/>
      <c r="B85" s="31"/>
      <c r="E85" s="33"/>
      <c r="F85" s="33"/>
      <c r="G85" s="33"/>
      <c r="H85" s="33"/>
    </row>
    <row r="86" spans="1:8" ht="11.45" customHeight="1" x14ac:dyDescent="0.2">
      <c r="A86" s="31"/>
      <c r="B86" s="31"/>
      <c r="E86" s="33"/>
      <c r="F86" s="33"/>
      <c r="G86" s="33"/>
      <c r="H86" s="33"/>
    </row>
    <row r="87" spans="1:8" ht="11.45" customHeight="1" x14ac:dyDescent="0.2">
      <c r="A87" s="31"/>
      <c r="B87" s="31"/>
      <c r="E87" s="33"/>
      <c r="F87" s="33"/>
      <c r="G87" s="33"/>
      <c r="H87" s="33"/>
    </row>
    <row r="88" spans="1:8" ht="11.45" customHeight="1" x14ac:dyDescent="0.2">
      <c r="A88" s="31"/>
      <c r="B88" s="31"/>
      <c r="E88" s="33"/>
      <c r="F88" s="33"/>
      <c r="G88" s="33"/>
      <c r="H88" s="33"/>
    </row>
    <row r="89" spans="1:8" ht="11.45" customHeight="1" x14ac:dyDescent="0.2">
      <c r="A89" s="31"/>
      <c r="B89" s="31"/>
      <c r="E89" s="33"/>
      <c r="F89" s="33"/>
      <c r="G89" s="33"/>
      <c r="H89" s="33"/>
    </row>
    <row r="90" spans="1:8" ht="11.45" customHeight="1" x14ac:dyDescent="0.2">
      <c r="A90" s="31"/>
      <c r="B90" s="31"/>
      <c r="E90" s="33"/>
      <c r="F90" s="33"/>
      <c r="G90" s="33"/>
      <c r="H90" s="33"/>
    </row>
    <row r="91" spans="1:8" ht="11.45" customHeight="1" x14ac:dyDescent="0.2">
      <c r="A91" s="31"/>
      <c r="B91" s="31"/>
      <c r="E91" s="33"/>
      <c r="F91" s="33"/>
      <c r="G91" s="33"/>
      <c r="H91" s="33"/>
    </row>
    <row r="92" spans="1:8" ht="11.45" customHeight="1" x14ac:dyDescent="0.2">
      <c r="A92" s="31"/>
      <c r="B92" s="31"/>
      <c r="E92" s="33"/>
      <c r="F92" s="33"/>
      <c r="G92" s="33"/>
      <c r="H92" s="33"/>
    </row>
    <row r="93" spans="1:8" ht="11.45" customHeight="1" x14ac:dyDescent="0.2">
      <c r="A93" s="31"/>
      <c r="B93" s="31"/>
      <c r="E93" s="33"/>
      <c r="F93" s="33"/>
      <c r="G93" s="33"/>
      <c r="H93" s="33"/>
    </row>
    <row r="94" spans="1:8" ht="11.45" customHeight="1" x14ac:dyDescent="0.2">
      <c r="A94" s="31"/>
      <c r="B94" s="31"/>
      <c r="E94" s="33"/>
      <c r="F94" s="33"/>
      <c r="G94" s="33"/>
      <c r="H94" s="33"/>
    </row>
    <row r="95" spans="1:8" ht="11.45" customHeight="1" x14ac:dyDescent="0.2">
      <c r="A95" s="31"/>
      <c r="B95" s="31"/>
      <c r="E95" s="33"/>
      <c r="F95" s="33"/>
      <c r="G95" s="33"/>
      <c r="H95" s="33"/>
    </row>
    <row r="96" spans="1:8" ht="11.45" customHeight="1" x14ac:dyDescent="0.2">
      <c r="A96" s="31"/>
      <c r="B96" s="31"/>
      <c r="E96" s="33"/>
      <c r="F96" s="33"/>
      <c r="G96" s="33"/>
      <c r="H96" s="33"/>
    </row>
    <row r="97" spans="1:8" ht="11.45" customHeight="1" x14ac:dyDescent="0.2">
      <c r="A97" s="31"/>
      <c r="B97" s="31"/>
      <c r="E97" s="33"/>
      <c r="F97" s="33"/>
      <c r="G97" s="33"/>
      <c r="H97" s="33"/>
    </row>
    <row r="98" spans="1:8" ht="11.45" customHeight="1" x14ac:dyDescent="0.2">
      <c r="A98" s="31"/>
      <c r="B98" s="31"/>
      <c r="E98" s="33"/>
      <c r="F98" s="33"/>
      <c r="G98" s="33"/>
      <c r="H98" s="33"/>
    </row>
    <row r="99" spans="1:8" ht="11.45" customHeight="1" x14ac:dyDescent="0.2">
      <c r="A99" s="31"/>
      <c r="B99" s="31"/>
      <c r="E99" s="33"/>
      <c r="F99" s="33"/>
      <c r="G99" s="33"/>
      <c r="H99" s="33"/>
    </row>
    <row r="100" spans="1:8" ht="11.45" customHeight="1" x14ac:dyDescent="0.2">
      <c r="A100" s="31"/>
      <c r="B100" s="31"/>
      <c r="E100" s="33"/>
      <c r="F100" s="33"/>
      <c r="G100" s="33"/>
      <c r="H100" s="33"/>
    </row>
  </sheetData>
  <mergeCells count="10">
    <mergeCell ref="A6:H6"/>
    <mergeCell ref="A22:H22"/>
    <mergeCell ref="F61:H61"/>
    <mergeCell ref="C62:D62"/>
    <mergeCell ref="F62:H62"/>
    <mergeCell ref="A1:H1"/>
    <mergeCell ref="A3:A4"/>
    <mergeCell ref="B3:B4"/>
    <mergeCell ref="C3:D3"/>
    <mergeCell ref="E3:H3"/>
  </mergeCells>
  <phoneticPr fontId="0" type="noConversion"/>
  <pageMargins left="0.75" right="0.75" top="0.49" bottom="1.08" header="0.5" footer="0.5"/>
  <pageSetup paperSize="9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27"/>
  <sheetViews>
    <sheetView view="pageBreakPreview" topLeftCell="A80" zoomScaleNormal="100" workbookViewId="0">
      <selection activeCell="L108" sqref="L108"/>
    </sheetView>
  </sheetViews>
  <sheetFormatPr defaultColWidth="8.7109375" defaultRowHeight="11.45" customHeight="1" x14ac:dyDescent="0.2"/>
  <cols>
    <col min="1" max="1" width="66.7109375" style="3" customWidth="1"/>
    <col min="2" max="2" width="11.28515625" style="3" customWidth="1"/>
    <col min="3" max="4" width="12.5703125" style="33" customWidth="1"/>
    <col min="5" max="6" width="12.5703125" style="5" customWidth="1"/>
    <col min="7" max="7" width="15.28515625" style="5" customWidth="1"/>
    <col min="8" max="8" width="11.85546875" style="5" customWidth="1"/>
    <col min="9" max="9" width="8.7109375" style="2"/>
    <col min="10" max="10" width="11.5703125" style="2" customWidth="1"/>
    <col min="11" max="16384" width="8.7109375" style="2"/>
  </cols>
  <sheetData>
    <row r="1" spans="1:10" s="3" customFormat="1" ht="18" customHeight="1" x14ac:dyDescent="0.3">
      <c r="A1" s="396" t="s">
        <v>319</v>
      </c>
      <c r="B1" s="396"/>
      <c r="C1" s="396"/>
      <c r="D1" s="396"/>
      <c r="E1" s="396"/>
      <c r="F1" s="396"/>
      <c r="G1" s="396"/>
      <c r="H1" s="396"/>
      <c r="I1" s="31"/>
    </row>
    <row r="2" spans="1:10" s="3" customFormat="1" ht="6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0" s="3" customFormat="1" ht="26.1" customHeight="1" x14ac:dyDescent="0.2">
      <c r="A3" s="402" t="s">
        <v>45</v>
      </c>
      <c r="B3" s="404" t="s">
        <v>46</v>
      </c>
      <c r="C3" s="381" t="s">
        <v>47</v>
      </c>
      <c r="D3" s="371"/>
      <c r="E3" s="370" t="s">
        <v>603</v>
      </c>
      <c r="F3" s="370"/>
      <c r="G3" s="370"/>
      <c r="H3" s="371"/>
      <c r="I3" s="31"/>
    </row>
    <row r="4" spans="1:10" s="3" customFormat="1" ht="26.1" customHeight="1" thickBot="1" x14ac:dyDescent="0.25">
      <c r="A4" s="403"/>
      <c r="B4" s="405"/>
      <c r="C4" s="91" t="s">
        <v>48</v>
      </c>
      <c r="D4" s="62" t="s">
        <v>49</v>
      </c>
      <c r="E4" s="91" t="s">
        <v>50</v>
      </c>
      <c r="F4" s="61" t="s">
        <v>51</v>
      </c>
      <c r="G4" s="61" t="s">
        <v>52</v>
      </c>
      <c r="H4" s="62" t="s">
        <v>53</v>
      </c>
      <c r="I4" s="31"/>
    </row>
    <row r="5" spans="1:10" s="3" customFormat="1" ht="12.95" customHeight="1" thickBot="1" x14ac:dyDescent="0.25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>
        <v>8</v>
      </c>
      <c r="I5" s="31"/>
    </row>
    <row r="6" spans="1:10" s="3" customFormat="1" ht="12.95" customHeight="1" x14ac:dyDescent="0.2">
      <c r="A6" s="399" t="s">
        <v>320</v>
      </c>
      <c r="B6" s="395"/>
      <c r="C6" s="395"/>
      <c r="D6" s="395"/>
      <c r="E6" s="395"/>
      <c r="F6" s="395"/>
      <c r="G6" s="395"/>
      <c r="H6" s="400"/>
      <c r="I6" s="31"/>
    </row>
    <row r="7" spans="1:10" s="3" customFormat="1" ht="12.95" customHeight="1" x14ac:dyDescent="0.2">
      <c r="A7" s="66" t="s">
        <v>321</v>
      </c>
      <c r="B7" s="14">
        <v>3000</v>
      </c>
      <c r="C7" s="99">
        <f>SUM(C8,C11,C20)+C15+C9</f>
        <v>77827</v>
      </c>
      <c r="D7" s="99">
        <f>SUM(D8,D11,D20)+D15+D9+D18</f>
        <v>90411</v>
      </c>
      <c r="E7" s="15">
        <f>SUM(E8,E11,E20)+E15+E9+E16</f>
        <v>78065.600000000006</v>
      </c>
      <c r="F7" s="99">
        <f>SUM(F8,F11,F20)+F15+F9+F18</f>
        <v>90411</v>
      </c>
      <c r="G7" s="15">
        <f>F7-E7</f>
        <v>12345.399999999994</v>
      </c>
      <c r="H7" s="69">
        <f>(F7*100)/E7</f>
        <v>115.81413580373429</v>
      </c>
      <c r="J7" s="15">
        <f>J8+J9+J11+J20</f>
        <v>67061</v>
      </c>
    </row>
    <row r="8" spans="1:10" s="3" customFormat="1" ht="12.95" customHeight="1" x14ac:dyDescent="0.2">
      <c r="A8" s="67" t="s">
        <v>322</v>
      </c>
      <c r="B8" s="8">
        <v>3010</v>
      </c>
      <c r="C8" s="13">
        <v>17712</v>
      </c>
      <c r="D8" s="298">
        <v>15666</v>
      </c>
      <c r="E8" s="9">
        <v>19816.2</v>
      </c>
      <c r="F8" s="298">
        <v>15666</v>
      </c>
      <c r="G8" s="9">
        <f>F8-E8</f>
        <v>-4150.2000000000007</v>
      </c>
      <c r="H8" s="56">
        <f>(F8*100)/E8</f>
        <v>79.056529506161624</v>
      </c>
      <c r="I8" s="31"/>
      <c r="J8" s="257">
        <v>22136</v>
      </c>
    </row>
    <row r="9" spans="1:10" s="3" customFormat="1" ht="12.95" customHeight="1" x14ac:dyDescent="0.2">
      <c r="A9" s="67" t="s">
        <v>323</v>
      </c>
      <c r="B9" s="8">
        <v>3020</v>
      </c>
      <c r="C9" s="12">
        <v>47</v>
      </c>
      <c r="D9" s="250">
        <f>D10</f>
        <v>5738</v>
      </c>
      <c r="E9" s="9">
        <v>15738.2</v>
      </c>
      <c r="F9" s="311">
        <f>F10</f>
        <v>5738</v>
      </c>
      <c r="G9" s="9">
        <f t="shared" ref="G9:G28" si="0">F9-E9</f>
        <v>-10000.200000000001</v>
      </c>
      <c r="H9" s="258">
        <f t="shared" ref="H9:H10" si="1">(F9*100)/E9</f>
        <v>36.459061392027039</v>
      </c>
      <c r="I9" s="31"/>
      <c r="J9" s="248">
        <f>J10</f>
        <v>5738.2</v>
      </c>
    </row>
    <row r="10" spans="1:10" s="3" customFormat="1" ht="12.95" customHeight="1" x14ac:dyDescent="0.2">
      <c r="A10" s="67" t="s">
        <v>324</v>
      </c>
      <c r="B10" s="8">
        <v>3021</v>
      </c>
      <c r="C10" s="12"/>
      <c r="D10" s="250">
        <v>5738</v>
      </c>
      <c r="E10" s="9">
        <v>15738.2</v>
      </c>
      <c r="F10" s="311">
        <v>5738</v>
      </c>
      <c r="G10" s="9">
        <f t="shared" si="0"/>
        <v>-10000.200000000001</v>
      </c>
      <c r="H10" s="258">
        <f t="shared" si="1"/>
        <v>36.459061392027039</v>
      </c>
      <c r="I10" s="31"/>
      <c r="J10" s="248">
        <v>5738.2</v>
      </c>
    </row>
    <row r="11" spans="1:10" s="3" customFormat="1" ht="12.95" customHeight="1" x14ac:dyDescent="0.2">
      <c r="A11" s="67" t="s">
        <v>325</v>
      </c>
      <c r="B11" s="8">
        <v>3030</v>
      </c>
      <c r="C11" s="13">
        <f>SUM(C12:C13)</f>
        <v>39178</v>
      </c>
      <c r="D11" s="289">
        <f>SUM(D12:D13)</f>
        <v>39388</v>
      </c>
      <c r="E11" s="185">
        <v>39187.799999999996</v>
      </c>
      <c r="F11" s="289">
        <f>SUM(F12:F13)</f>
        <v>39388</v>
      </c>
      <c r="G11" s="9">
        <f t="shared" si="0"/>
        <v>200.20000000000437</v>
      </c>
      <c r="H11" s="56">
        <f>(F11*100)/E11</f>
        <v>100.51087328199084</v>
      </c>
      <c r="I11" s="31"/>
      <c r="J11" s="184">
        <f>SUM(J12:J13)</f>
        <v>25093</v>
      </c>
    </row>
    <row r="12" spans="1:10" s="3" customFormat="1" ht="11.25" customHeight="1" x14ac:dyDescent="0.2">
      <c r="A12" s="68" t="s">
        <v>146</v>
      </c>
      <c r="B12" s="12" t="s">
        <v>326</v>
      </c>
      <c r="C12" s="13">
        <v>39041</v>
      </c>
      <c r="D12" s="289">
        <v>39040</v>
      </c>
      <c r="E12" s="185">
        <v>39039.699999999997</v>
      </c>
      <c r="F12" s="289">
        <v>39040</v>
      </c>
      <c r="G12" s="9">
        <f t="shared" si="0"/>
        <v>0.30000000000291038</v>
      </c>
      <c r="H12" s="56">
        <f t="shared" ref="H12:H28" si="2">(F12*100)/E12</f>
        <v>100.00076844852805</v>
      </c>
      <c r="I12" s="31"/>
      <c r="J12" s="184">
        <v>24907</v>
      </c>
    </row>
    <row r="13" spans="1:10" s="3" customFormat="1" ht="12.95" customHeight="1" x14ac:dyDescent="0.2">
      <c r="A13" s="68" t="s">
        <v>327</v>
      </c>
      <c r="B13" s="12" t="s">
        <v>328</v>
      </c>
      <c r="C13" s="13">
        <v>137</v>
      </c>
      <c r="D13" s="289">
        <v>348</v>
      </c>
      <c r="E13" s="184">
        <v>148.1</v>
      </c>
      <c r="F13" s="289">
        <v>348</v>
      </c>
      <c r="G13" s="9">
        <f t="shared" si="0"/>
        <v>199.9</v>
      </c>
      <c r="H13" s="56">
        <f t="shared" si="2"/>
        <v>234.9763673193788</v>
      </c>
      <c r="I13" s="31"/>
      <c r="J13" s="184">
        <v>186</v>
      </c>
    </row>
    <row r="14" spans="1:10" s="3" customFormat="1" ht="12.95" hidden="1" customHeight="1" x14ac:dyDescent="0.2">
      <c r="A14" s="68"/>
      <c r="B14" s="12"/>
      <c r="C14" s="12"/>
      <c r="D14" s="12"/>
      <c r="E14" s="13">
        <f>F14</f>
        <v>0</v>
      </c>
      <c r="F14" s="309"/>
      <c r="G14" s="9">
        <f t="shared" si="0"/>
        <v>0</v>
      </c>
      <c r="H14" s="56" t="e">
        <f t="shared" si="2"/>
        <v>#DIV/0!</v>
      </c>
      <c r="I14" s="31"/>
      <c r="J14" s="248"/>
    </row>
    <row r="15" spans="1:10" s="3" customFormat="1" ht="12.95" customHeight="1" x14ac:dyDescent="0.2">
      <c r="A15" s="67" t="s">
        <v>329</v>
      </c>
      <c r="B15" s="8">
        <v>3040</v>
      </c>
      <c r="C15" s="12">
        <v>13946</v>
      </c>
      <c r="D15" s="12">
        <v>19360</v>
      </c>
      <c r="E15" s="13"/>
      <c r="F15" s="309">
        <v>19360</v>
      </c>
      <c r="G15" s="9">
        <f t="shared" si="0"/>
        <v>19360</v>
      </c>
      <c r="H15" s="56"/>
      <c r="I15" s="31"/>
      <c r="J15" s="248"/>
    </row>
    <row r="16" spans="1:10" s="3" customFormat="1" ht="13.5" customHeight="1" x14ac:dyDescent="0.2">
      <c r="A16" s="67" t="s">
        <v>330</v>
      </c>
      <c r="B16" s="8">
        <v>3050</v>
      </c>
      <c r="C16" s="12"/>
      <c r="D16" s="13">
        <f>SUM(D17:D19)</f>
        <v>2000</v>
      </c>
      <c r="E16" s="13">
        <f>SUM(E17:E19)</f>
        <v>2000</v>
      </c>
      <c r="F16" s="314">
        <f>SUM(F17:F19)</f>
        <v>2000</v>
      </c>
      <c r="G16" s="9">
        <f t="shared" si="0"/>
        <v>0</v>
      </c>
      <c r="H16" s="56"/>
      <c r="I16" s="31"/>
      <c r="J16" s="255">
        <f>SUM(J17:J19)</f>
        <v>0</v>
      </c>
    </row>
    <row r="17" spans="1:10" s="3" customFormat="1" ht="12.95" customHeight="1" x14ac:dyDescent="0.2">
      <c r="A17" s="67" t="s">
        <v>331</v>
      </c>
      <c r="B17" s="8">
        <v>3051</v>
      </c>
      <c r="C17" s="12"/>
      <c r="D17" s="12"/>
      <c r="E17" s="13"/>
      <c r="F17" s="309"/>
      <c r="G17" s="9">
        <f t="shared" si="0"/>
        <v>0</v>
      </c>
      <c r="H17" s="56"/>
      <c r="I17" s="31"/>
      <c r="J17" s="248"/>
    </row>
    <row r="18" spans="1:10" s="3" customFormat="1" ht="12.95" customHeight="1" x14ac:dyDescent="0.2">
      <c r="A18" s="67" t="s">
        <v>332</v>
      </c>
      <c r="B18" s="8">
        <v>3052</v>
      </c>
      <c r="C18" s="12"/>
      <c r="D18" s="12">
        <v>2000</v>
      </c>
      <c r="E18" s="13">
        <v>2000</v>
      </c>
      <c r="F18" s="309">
        <v>2000</v>
      </c>
      <c r="G18" s="9">
        <f t="shared" si="0"/>
        <v>0</v>
      </c>
      <c r="H18" s="56"/>
      <c r="I18" s="31"/>
      <c r="J18" s="248"/>
    </row>
    <row r="19" spans="1:10" s="3" customFormat="1" ht="12.95" customHeight="1" x14ac:dyDescent="0.2">
      <c r="A19" s="67" t="s">
        <v>333</v>
      </c>
      <c r="B19" s="8">
        <v>3053</v>
      </c>
      <c r="C19" s="12"/>
      <c r="D19" s="12"/>
      <c r="E19" s="13"/>
      <c r="F19" s="309"/>
      <c r="G19" s="9">
        <f t="shared" si="0"/>
        <v>0</v>
      </c>
      <c r="H19" s="56"/>
      <c r="I19" s="31"/>
      <c r="J19" s="248"/>
    </row>
    <row r="20" spans="1:10" s="3" customFormat="1" ht="12.95" customHeight="1" x14ac:dyDescent="0.2">
      <c r="A20" s="67" t="s">
        <v>334</v>
      </c>
      <c r="B20" s="8">
        <v>3060</v>
      </c>
      <c r="C20" s="13">
        <f>SUM(C21:C24)</f>
        <v>6944</v>
      </c>
      <c r="D20" s="299">
        <v>8259</v>
      </c>
      <c r="E20" s="220">
        <v>1323.4</v>
      </c>
      <c r="F20" s="299">
        <v>8259</v>
      </c>
      <c r="G20" s="9">
        <f t="shared" si="0"/>
        <v>6935.6</v>
      </c>
      <c r="H20" s="56">
        <f t="shared" si="2"/>
        <v>624.07435393682931</v>
      </c>
      <c r="I20" s="31"/>
      <c r="J20" s="257">
        <f>SUM(J21:J24)</f>
        <v>14093.8</v>
      </c>
    </row>
    <row r="21" spans="1:10" s="3" customFormat="1" ht="12.95" customHeight="1" x14ac:dyDescent="0.2">
      <c r="A21" s="68" t="s">
        <v>335</v>
      </c>
      <c r="B21" s="12" t="s">
        <v>336</v>
      </c>
      <c r="C21" s="12">
        <v>245</v>
      </c>
      <c r="D21" s="10">
        <v>0</v>
      </c>
      <c r="E21" s="13"/>
      <c r="F21" s="313">
        <v>0</v>
      </c>
      <c r="G21" s="9">
        <f t="shared" si="0"/>
        <v>0</v>
      </c>
      <c r="H21" s="56"/>
      <c r="I21" s="31"/>
      <c r="J21" s="252">
        <v>0</v>
      </c>
    </row>
    <row r="22" spans="1:10" s="3" customFormat="1" ht="12.95" customHeight="1" x14ac:dyDescent="0.2">
      <c r="A22" s="68" t="s">
        <v>246</v>
      </c>
      <c r="B22" s="12" t="s">
        <v>337</v>
      </c>
      <c r="C22" s="10">
        <v>1250</v>
      </c>
      <c r="D22" s="10">
        <v>104</v>
      </c>
      <c r="E22" s="9">
        <v>256</v>
      </c>
      <c r="F22" s="313">
        <v>104</v>
      </c>
      <c r="G22" s="9">
        <f t="shared" si="0"/>
        <v>-152</v>
      </c>
      <c r="H22" s="56">
        <f t="shared" si="2"/>
        <v>40.625</v>
      </c>
      <c r="I22" s="31"/>
      <c r="J22" s="252">
        <v>122.9</v>
      </c>
    </row>
    <row r="23" spans="1:10" s="3" customFormat="1" ht="12.95" customHeight="1" x14ac:dyDescent="0.2">
      <c r="A23" s="68" t="s">
        <v>244</v>
      </c>
      <c r="B23" s="12" t="s">
        <v>338</v>
      </c>
      <c r="C23" s="12"/>
      <c r="D23" s="12"/>
      <c r="E23" s="13"/>
      <c r="F23" s="309"/>
      <c r="G23" s="9">
        <f t="shared" si="0"/>
        <v>0</v>
      </c>
      <c r="H23" s="56"/>
      <c r="I23" s="31"/>
      <c r="J23" s="248"/>
    </row>
    <row r="24" spans="1:10" s="3" customFormat="1" ht="12.95" customHeight="1" x14ac:dyDescent="0.2">
      <c r="A24" s="68" t="s">
        <v>327</v>
      </c>
      <c r="B24" s="12" t="s">
        <v>339</v>
      </c>
      <c r="C24" s="10">
        <v>5449</v>
      </c>
      <c r="D24" s="10">
        <v>8155</v>
      </c>
      <c r="E24" s="9">
        <v>1068</v>
      </c>
      <c r="F24" s="313">
        <v>8155</v>
      </c>
      <c r="G24" s="9">
        <f t="shared" si="0"/>
        <v>7087</v>
      </c>
      <c r="H24" s="56">
        <f t="shared" si="2"/>
        <v>763.5767790262172</v>
      </c>
      <c r="I24" s="31"/>
      <c r="J24" s="252">
        <f>13309.1+661.8</f>
        <v>13970.9</v>
      </c>
    </row>
    <row r="25" spans="1:10" s="3" customFormat="1" ht="12.95" hidden="1" customHeight="1" x14ac:dyDescent="0.2">
      <c r="A25" s="68"/>
      <c r="B25" s="12"/>
      <c r="C25" s="12"/>
      <c r="D25" s="12"/>
      <c r="E25" s="13">
        <f>F25</f>
        <v>0</v>
      </c>
      <c r="F25" s="309"/>
      <c r="G25" s="9">
        <f t="shared" si="0"/>
        <v>0</v>
      </c>
      <c r="H25" s="56" t="e">
        <f t="shared" si="2"/>
        <v>#DIV/0!</v>
      </c>
      <c r="I25" s="31"/>
      <c r="J25" s="248"/>
    </row>
    <row r="26" spans="1:10" s="3" customFormat="1" ht="12.95" customHeight="1" x14ac:dyDescent="0.2">
      <c r="A26" s="66" t="s">
        <v>340</v>
      </c>
      <c r="B26" s="14">
        <v>3100</v>
      </c>
      <c r="C26" s="233">
        <f>SUM(C27:C29,C33,C53:C54)</f>
        <v>-77310</v>
      </c>
      <c r="D26" s="233">
        <f>SUM(D27:D29,D33,D53:D54)</f>
        <v>-88935</v>
      </c>
      <c r="E26" s="233">
        <f>SUM(E27:E29,E33,E53:E54)</f>
        <v>-56439.6</v>
      </c>
      <c r="F26" s="233">
        <f>SUM(F27:F29,F33,F53:F54)</f>
        <v>-88935</v>
      </c>
      <c r="G26" s="15">
        <f t="shared" si="0"/>
        <v>-32495.4</v>
      </c>
      <c r="H26" s="69">
        <f t="shared" si="2"/>
        <v>157.57553207322519</v>
      </c>
      <c r="I26" s="31"/>
      <c r="J26" s="251">
        <f>SUM(J27:J29,J33,J53:J54)</f>
        <v>-61447.700000000004</v>
      </c>
    </row>
    <row r="27" spans="1:10" s="3" customFormat="1" ht="12.95" customHeight="1" x14ac:dyDescent="0.2">
      <c r="A27" s="67" t="s">
        <v>341</v>
      </c>
      <c r="B27" s="8">
        <v>3110</v>
      </c>
      <c r="C27" s="225">
        <v>-8368</v>
      </c>
      <c r="D27" s="300">
        <v>-7433</v>
      </c>
      <c r="E27" s="225">
        <v>-4242</v>
      </c>
      <c r="F27" s="300">
        <v>-7433</v>
      </c>
      <c r="G27" s="9">
        <f t="shared" si="0"/>
        <v>-3191</v>
      </c>
      <c r="H27" s="56">
        <f t="shared" si="2"/>
        <v>175.22395096652522</v>
      </c>
      <c r="I27" s="31"/>
      <c r="J27" s="252">
        <v>-17637.3</v>
      </c>
    </row>
    <row r="28" spans="1:10" s="3" customFormat="1" ht="12.95" customHeight="1" x14ac:dyDescent="0.2">
      <c r="A28" s="67" t="s">
        <v>342</v>
      </c>
      <c r="B28" s="8">
        <v>3120</v>
      </c>
      <c r="C28" s="225">
        <v>-32086</v>
      </c>
      <c r="D28" s="225">
        <v>-40989</v>
      </c>
      <c r="E28" s="225">
        <v>-26989</v>
      </c>
      <c r="F28" s="225">
        <v>-40989</v>
      </c>
      <c r="G28" s="9">
        <f t="shared" si="0"/>
        <v>-14000</v>
      </c>
      <c r="H28" s="56">
        <f t="shared" si="2"/>
        <v>151.87298529030346</v>
      </c>
      <c r="I28" s="31"/>
      <c r="J28" s="252">
        <v>-22143</v>
      </c>
    </row>
    <row r="29" spans="1:10" s="3" customFormat="1" ht="10.5" customHeight="1" x14ac:dyDescent="0.2">
      <c r="A29" s="67" t="s">
        <v>343</v>
      </c>
      <c r="B29" s="8">
        <v>3130</v>
      </c>
      <c r="C29" s="228">
        <v>-500</v>
      </c>
      <c r="D29" s="228">
        <f>SUM(D30:D32)</f>
        <v>-100</v>
      </c>
      <c r="E29" s="13"/>
      <c r="F29" s="228">
        <f>SUM(F30:F32)</f>
        <v>-100</v>
      </c>
      <c r="G29" s="9">
        <f t="shared" ref="G29:G35" si="3">F29-E29</f>
        <v>-100</v>
      </c>
      <c r="H29" s="56"/>
      <c r="I29" s="31"/>
      <c r="J29" s="248">
        <f>SUM(J30:J32)</f>
        <v>0</v>
      </c>
    </row>
    <row r="30" spans="1:10" s="3" customFormat="1" ht="12.95" customHeight="1" x14ac:dyDescent="0.2">
      <c r="A30" s="67" t="s">
        <v>331</v>
      </c>
      <c r="B30" s="8">
        <v>3131</v>
      </c>
      <c r="C30" s="12"/>
      <c r="D30" s="12"/>
      <c r="E30" s="13"/>
      <c r="F30" s="309"/>
      <c r="G30" s="9">
        <f t="shared" si="3"/>
        <v>0</v>
      </c>
      <c r="H30" s="56"/>
      <c r="I30" s="31"/>
      <c r="J30" s="248"/>
    </row>
    <row r="31" spans="1:10" s="3" customFormat="1" ht="12.95" customHeight="1" x14ac:dyDescent="0.2">
      <c r="A31" s="67" t="s">
        <v>332</v>
      </c>
      <c r="B31" s="8">
        <v>3132</v>
      </c>
      <c r="C31" s="12">
        <v>-500</v>
      </c>
      <c r="D31" s="228">
        <v>-100</v>
      </c>
      <c r="E31" s="13"/>
      <c r="F31" s="228">
        <v>-100</v>
      </c>
      <c r="G31" s="9">
        <f t="shared" si="3"/>
        <v>-100</v>
      </c>
      <c r="H31" s="56"/>
      <c r="I31" s="31"/>
      <c r="J31" s="248"/>
    </row>
    <row r="32" spans="1:10" s="3" customFormat="1" ht="12.95" customHeight="1" x14ac:dyDescent="0.2">
      <c r="A32" s="67" t="s">
        <v>333</v>
      </c>
      <c r="B32" s="8">
        <v>3133</v>
      </c>
      <c r="C32" s="12"/>
      <c r="D32" s="12"/>
      <c r="E32" s="13"/>
      <c r="F32" s="309"/>
      <c r="G32" s="9">
        <f t="shared" si="3"/>
        <v>0</v>
      </c>
      <c r="H32" s="56"/>
      <c r="I32" s="31"/>
      <c r="J32" s="248"/>
    </row>
    <row r="33" spans="1:10" s="3" customFormat="1" ht="15" customHeight="1" x14ac:dyDescent="0.2">
      <c r="A33" s="67" t="s">
        <v>344</v>
      </c>
      <c r="B33" s="8">
        <v>3140</v>
      </c>
      <c r="C33" s="228">
        <f>C34+C35+C36+C37+C38+C39+C42</f>
        <v>-19511</v>
      </c>
      <c r="D33" s="228">
        <f>D34+D35+D36+D37+D38+D39+D42</f>
        <v>-27198</v>
      </c>
      <c r="E33" s="228">
        <f>SUM(E34:E39,E42)</f>
        <v>-24055.599999999999</v>
      </c>
      <c r="F33" s="228">
        <f>F34+F35+F36+F37+F38+F39+F42</f>
        <v>-27198</v>
      </c>
      <c r="G33" s="9">
        <f t="shared" si="3"/>
        <v>-3142.4000000000015</v>
      </c>
      <c r="H33" s="56">
        <f>(F33*100)/E33</f>
        <v>113.06307055321838</v>
      </c>
      <c r="I33" s="31"/>
      <c r="J33" s="252">
        <f>J34+J35+J36+J37+J38+J39+J42</f>
        <v>-20757.400000000001</v>
      </c>
    </row>
    <row r="34" spans="1:10" s="3" customFormat="1" ht="12.95" customHeight="1" x14ac:dyDescent="0.2">
      <c r="A34" s="67" t="s">
        <v>115</v>
      </c>
      <c r="B34" s="8">
        <v>3141</v>
      </c>
      <c r="C34" s="228">
        <v>-12</v>
      </c>
      <c r="D34" s="12"/>
      <c r="E34" s="228"/>
      <c r="F34" s="309"/>
      <c r="G34" s="9">
        <f t="shared" si="3"/>
        <v>0</v>
      </c>
      <c r="H34" s="56"/>
      <c r="I34" s="31"/>
      <c r="J34" s="248"/>
    </row>
    <row r="35" spans="1:10" s="3" customFormat="1" ht="12.95" customHeight="1" x14ac:dyDescent="0.2">
      <c r="A35" s="67" t="s">
        <v>345</v>
      </c>
      <c r="B35" s="8">
        <v>3142</v>
      </c>
      <c r="C35" s="228">
        <v>-938</v>
      </c>
      <c r="D35" s="228">
        <v>-1709</v>
      </c>
      <c r="E35" s="228">
        <v>-3000</v>
      </c>
      <c r="F35" s="228">
        <v>-1709</v>
      </c>
      <c r="G35" s="9">
        <f t="shared" si="3"/>
        <v>1291</v>
      </c>
      <c r="H35" s="56"/>
      <c r="I35" s="31"/>
      <c r="J35" s="256">
        <v>-1186</v>
      </c>
    </row>
    <row r="36" spans="1:10" s="3" customFormat="1" ht="12.95" customHeight="1" x14ac:dyDescent="0.2">
      <c r="A36" s="67" t="s">
        <v>118</v>
      </c>
      <c r="B36" s="8">
        <v>3143</v>
      </c>
      <c r="C36" s="228"/>
      <c r="D36" s="12"/>
      <c r="E36" s="228"/>
      <c r="F36" s="309"/>
      <c r="G36" s="9">
        <f t="shared" ref="G36:G59" si="4">F36-E36</f>
        <v>0</v>
      </c>
      <c r="H36" s="56"/>
      <c r="I36" s="31"/>
      <c r="J36" s="248"/>
    </row>
    <row r="37" spans="1:10" s="3" customFormat="1" ht="12.95" customHeight="1" x14ac:dyDescent="0.2">
      <c r="A37" s="67" t="s">
        <v>346</v>
      </c>
      <c r="B37" s="8">
        <v>3144</v>
      </c>
      <c r="C37" s="228"/>
      <c r="D37" s="12"/>
      <c r="E37" s="228"/>
      <c r="F37" s="309"/>
      <c r="G37" s="9">
        <f t="shared" si="4"/>
        <v>0</v>
      </c>
      <c r="H37" s="56"/>
      <c r="I37" s="31"/>
      <c r="J37" s="248"/>
    </row>
    <row r="38" spans="1:10" s="3" customFormat="1" ht="12.95" customHeight="1" x14ac:dyDescent="0.2">
      <c r="A38" s="67" t="s">
        <v>301</v>
      </c>
      <c r="B38" s="8">
        <v>3145</v>
      </c>
      <c r="C38" s="228">
        <v>-7344</v>
      </c>
      <c r="D38" s="228">
        <v>-9282</v>
      </c>
      <c r="E38" s="228">
        <v>-7351</v>
      </c>
      <c r="F38" s="228">
        <v>-9282</v>
      </c>
      <c r="G38" s="9">
        <f t="shared" si="4"/>
        <v>-1931</v>
      </c>
      <c r="H38" s="56">
        <f>(F38*100)/E38</f>
        <v>126.26853489321181</v>
      </c>
      <c r="I38" s="31"/>
      <c r="J38" s="252">
        <v>-7225</v>
      </c>
    </row>
    <row r="39" spans="1:10" s="3" customFormat="1" ht="12.95" customHeight="1" x14ac:dyDescent="0.2">
      <c r="A39" s="67" t="s">
        <v>347</v>
      </c>
      <c r="B39" s="8">
        <v>3146</v>
      </c>
      <c r="C39" s="228">
        <f>SUM(C40:C41)</f>
        <v>-46</v>
      </c>
      <c r="D39" s="12">
        <f>SUM(D40:D41)</f>
        <v>0</v>
      </c>
      <c r="E39" s="228">
        <f>SUM(E40,E41)</f>
        <v>-4.5999999999999996</v>
      </c>
      <c r="F39" s="309">
        <f>SUM(F40:F41)</f>
        <v>0</v>
      </c>
      <c r="G39" s="9">
        <f t="shared" si="4"/>
        <v>4.5999999999999996</v>
      </c>
      <c r="H39" s="56"/>
      <c r="I39" s="31"/>
      <c r="J39" s="248">
        <f>SUM(J40:J41)</f>
        <v>0</v>
      </c>
    </row>
    <row r="40" spans="1:10" s="3" customFormat="1" ht="12.95" customHeight="1" x14ac:dyDescent="0.2">
      <c r="A40" s="67" t="s">
        <v>348</v>
      </c>
      <c r="B40" s="12" t="s">
        <v>349</v>
      </c>
      <c r="C40" s="228">
        <v>-46</v>
      </c>
      <c r="D40" s="137"/>
      <c r="E40" s="228">
        <v>-4.5999999999999996</v>
      </c>
      <c r="F40" s="137"/>
      <c r="G40" s="9">
        <f t="shared" si="4"/>
        <v>4.5999999999999996</v>
      </c>
      <c r="H40" s="56"/>
      <c r="I40" s="31"/>
      <c r="J40" s="137"/>
    </row>
    <row r="41" spans="1:10" s="3" customFormat="1" ht="26.1" customHeight="1" x14ac:dyDescent="0.2">
      <c r="A41" s="67" t="s">
        <v>350</v>
      </c>
      <c r="B41" s="12" t="s">
        <v>351</v>
      </c>
      <c r="C41" s="228"/>
      <c r="D41" s="12"/>
      <c r="E41" s="228"/>
      <c r="F41" s="309"/>
      <c r="G41" s="9">
        <f t="shared" si="4"/>
        <v>0</v>
      </c>
      <c r="H41" s="56"/>
      <c r="I41" s="31"/>
      <c r="J41" s="248"/>
    </row>
    <row r="42" spans="1:10" s="3" customFormat="1" ht="12.95" customHeight="1" x14ac:dyDescent="0.2">
      <c r="A42" s="67" t="s">
        <v>352</v>
      </c>
      <c r="B42" s="8">
        <v>3150</v>
      </c>
      <c r="C42" s="228">
        <f>SUM(C43:C52)</f>
        <v>-11171</v>
      </c>
      <c r="D42" s="302">
        <f>SUM(D43:D52)</f>
        <v>-16207</v>
      </c>
      <c r="E42" s="228">
        <f t="shared" ref="E42" si="5">SUM(E43:E52)</f>
        <v>-13700</v>
      </c>
      <c r="F42" s="302">
        <f>SUM(F43:F52)</f>
        <v>-16207</v>
      </c>
      <c r="G42" s="9">
        <f t="shared" si="4"/>
        <v>-2507</v>
      </c>
      <c r="H42" s="56">
        <f t="shared" ref="H42:H47" si="6">(F42*100)/E42</f>
        <v>118.2992700729927</v>
      </c>
      <c r="I42" s="31"/>
      <c r="J42" s="248">
        <f>SUM(J43:J52)</f>
        <v>-12346.4</v>
      </c>
    </row>
    <row r="43" spans="1:10" s="3" customFormat="1" ht="12.95" customHeight="1" x14ac:dyDescent="0.2">
      <c r="A43" s="68" t="s">
        <v>308</v>
      </c>
      <c r="B43" s="12" t="s">
        <v>353</v>
      </c>
      <c r="C43" s="228">
        <v>-87</v>
      </c>
      <c r="D43" s="228">
        <v>-83</v>
      </c>
      <c r="E43" s="228">
        <v>-87</v>
      </c>
      <c r="F43" s="228">
        <v>-83</v>
      </c>
      <c r="G43" s="9">
        <f t="shared" si="4"/>
        <v>4</v>
      </c>
      <c r="H43" s="56">
        <f t="shared" si="6"/>
        <v>95.402298850574709</v>
      </c>
      <c r="I43" s="31"/>
      <c r="J43" s="256">
        <v>-2629</v>
      </c>
    </row>
    <row r="44" spans="1:10" s="3" customFormat="1" ht="12.95" customHeight="1" x14ac:dyDescent="0.2">
      <c r="A44" s="68" t="s">
        <v>306</v>
      </c>
      <c r="B44" s="12" t="s">
        <v>354</v>
      </c>
      <c r="C44" s="228">
        <v>-606</v>
      </c>
      <c r="D44" s="228">
        <v>-787</v>
      </c>
      <c r="E44" s="228">
        <v>-698</v>
      </c>
      <c r="F44" s="228">
        <v>-787</v>
      </c>
      <c r="G44" s="9">
        <f t="shared" si="4"/>
        <v>-89</v>
      </c>
      <c r="H44" s="258">
        <f t="shared" si="6"/>
        <v>112.75071633237822</v>
      </c>
      <c r="I44" s="31"/>
      <c r="J44" s="186">
        <v>0</v>
      </c>
    </row>
    <row r="45" spans="1:10" s="3" customFormat="1" ht="12.95" customHeight="1" x14ac:dyDescent="0.2">
      <c r="A45" s="68" t="s">
        <v>304</v>
      </c>
      <c r="B45" s="12" t="s">
        <v>355</v>
      </c>
      <c r="C45" s="228">
        <v>-2888</v>
      </c>
      <c r="D45" s="228">
        <v>-3625</v>
      </c>
      <c r="E45" s="228">
        <v>-3009</v>
      </c>
      <c r="F45" s="228">
        <v>-3625</v>
      </c>
      <c r="G45" s="9">
        <f t="shared" si="4"/>
        <v>-616</v>
      </c>
      <c r="H45" s="56">
        <f t="shared" si="6"/>
        <v>120.47191758059157</v>
      </c>
      <c r="I45" s="31"/>
      <c r="J45" s="256">
        <v>-63</v>
      </c>
    </row>
    <row r="46" spans="1:10" s="3" customFormat="1" ht="12.95" customHeight="1" x14ac:dyDescent="0.2">
      <c r="A46" s="68" t="s">
        <v>125</v>
      </c>
      <c r="B46" s="12" t="s">
        <v>356</v>
      </c>
      <c r="C46" s="228">
        <v>-7554</v>
      </c>
      <c r="D46" s="228">
        <v>-11516</v>
      </c>
      <c r="E46" s="228">
        <v>-9631</v>
      </c>
      <c r="F46" s="228">
        <v>-11516</v>
      </c>
      <c r="G46" s="9">
        <f t="shared" si="4"/>
        <v>-1885</v>
      </c>
      <c r="H46" s="56">
        <f t="shared" si="6"/>
        <v>119.57221472328938</v>
      </c>
      <c r="I46" s="31"/>
      <c r="J46" s="256">
        <v>-615</v>
      </c>
    </row>
    <row r="47" spans="1:10" s="3" customFormat="1" ht="12.95" customHeight="1" x14ac:dyDescent="0.2">
      <c r="A47" s="68" t="s">
        <v>310</v>
      </c>
      <c r="B47" s="12" t="s">
        <v>357</v>
      </c>
      <c r="C47" s="228">
        <v>-7</v>
      </c>
      <c r="D47" s="228">
        <v>-2</v>
      </c>
      <c r="E47" s="228">
        <v>-12</v>
      </c>
      <c r="F47" s="228">
        <v>-2</v>
      </c>
      <c r="G47" s="9">
        <f t="shared" si="4"/>
        <v>10</v>
      </c>
      <c r="H47" s="56">
        <f t="shared" si="6"/>
        <v>16.666666666666668</v>
      </c>
      <c r="I47" s="31"/>
      <c r="J47" s="256">
        <v>-8848</v>
      </c>
    </row>
    <row r="48" spans="1:10" s="3" customFormat="1" ht="12.95" customHeight="1" x14ac:dyDescent="0.2">
      <c r="A48" s="68" t="s">
        <v>358</v>
      </c>
      <c r="B48" s="12" t="s">
        <v>359</v>
      </c>
      <c r="C48" s="228"/>
      <c r="D48" s="228"/>
      <c r="E48" s="228">
        <v>0</v>
      </c>
      <c r="F48" s="228"/>
      <c r="G48" s="9">
        <f t="shared" si="4"/>
        <v>0</v>
      </c>
      <c r="H48" s="56"/>
      <c r="I48" s="31"/>
      <c r="J48" s="248"/>
    </row>
    <row r="49" spans="1:12" s="3" customFormat="1" ht="12.95" customHeight="1" x14ac:dyDescent="0.2">
      <c r="A49" s="68" t="s">
        <v>309</v>
      </c>
      <c r="B49" s="12" t="s">
        <v>360</v>
      </c>
      <c r="C49" s="228">
        <v>-4</v>
      </c>
      <c r="D49" s="228">
        <v>-2</v>
      </c>
      <c r="E49" s="228">
        <v>-4</v>
      </c>
      <c r="F49" s="228">
        <v>-2</v>
      </c>
      <c r="G49" s="9">
        <f t="shared" si="4"/>
        <v>2</v>
      </c>
      <c r="H49" s="56">
        <f>(F49*100)/E49</f>
        <v>50</v>
      </c>
      <c r="I49" s="31"/>
      <c r="J49" s="146">
        <v>-2.4</v>
      </c>
    </row>
    <row r="50" spans="1:12" s="3" customFormat="1" ht="12.95" customHeight="1" x14ac:dyDescent="0.2">
      <c r="A50" s="68" t="s">
        <v>361</v>
      </c>
      <c r="B50" s="12" t="s">
        <v>362</v>
      </c>
      <c r="C50" s="230"/>
      <c r="D50" s="228">
        <v>-32</v>
      </c>
      <c r="E50" s="225">
        <v>-4</v>
      </c>
      <c r="F50" s="228">
        <v>-32</v>
      </c>
      <c r="G50" s="9">
        <f t="shared" si="4"/>
        <v>-28</v>
      </c>
      <c r="H50" s="56"/>
      <c r="I50" s="31"/>
      <c r="J50" s="140">
        <v>-31</v>
      </c>
    </row>
    <row r="51" spans="1:12" s="3" customFormat="1" ht="12.95" customHeight="1" x14ac:dyDescent="0.2">
      <c r="A51" s="68" t="s">
        <v>363</v>
      </c>
      <c r="B51" s="12" t="s">
        <v>364</v>
      </c>
      <c r="C51" s="225"/>
      <c r="D51" s="228">
        <v>-160</v>
      </c>
      <c r="E51" s="225">
        <v>-255</v>
      </c>
      <c r="F51" s="228">
        <v>-160</v>
      </c>
      <c r="G51" s="9">
        <f t="shared" si="4"/>
        <v>95</v>
      </c>
      <c r="H51" s="56"/>
      <c r="I51" s="31"/>
      <c r="J51" s="187">
        <v>-158</v>
      </c>
    </row>
    <row r="52" spans="1:12" s="3" customFormat="1" ht="12.95" customHeight="1" x14ac:dyDescent="0.2">
      <c r="A52" s="68" t="s">
        <v>210</v>
      </c>
      <c r="B52" s="12" t="s">
        <v>552</v>
      </c>
      <c r="C52" s="228">
        <v>-25</v>
      </c>
      <c r="D52" s="12"/>
      <c r="E52" s="13"/>
      <c r="F52" s="309"/>
      <c r="G52" s="9">
        <f t="shared" si="4"/>
        <v>0</v>
      </c>
      <c r="H52" s="56"/>
      <c r="I52" s="31"/>
      <c r="J52" s="248">
        <v>0</v>
      </c>
      <c r="L52" s="225"/>
    </row>
    <row r="53" spans="1:12" s="3" customFormat="1" ht="12.95" customHeight="1" x14ac:dyDescent="0.2">
      <c r="A53" s="67" t="s">
        <v>365</v>
      </c>
      <c r="B53" s="8">
        <v>3160</v>
      </c>
      <c r="C53" s="222"/>
      <c r="D53" s="12"/>
      <c r="E53" s="13"/>
      <c r="F53" s="309"/>
      <c r="G53" s="9">
        <f t="shared" si="4"/>
        <v>0</v>
      </c>
      <c r="H53" s="56"/>
      <c r="I53" s="31"/>
      <c r="J53" s="248"/>
    </row>
    <row r="54" spans="1:12" s="3" customFormat="1" ht="12.95" customHeight="1" x14ac:dyDescent="0.2">
      <c r="A54" s="67" t="s">
        <v>366</v>
      </c>
      <c r="B54" s="8">
        <v>3170</v>
      </c>
      <c r="C54" s="228">
        <f>SUM(C55:C58)</f>
        <v>-16845</v>
      </c>
      <c r="D54" s="301">
        <f t="shared" ref="D54:E54" si="7">SUM(D55:D58)</f>
        <v>-13215</v>
      </c>
      <c r="E54" s="228">
        <f t="shared" si="7"/>
        <v>-1153</v>
      </c>
      <c r="F54" s="301">
        <f t="shared" ref="F54" si="8">SUM(F55:F58)</f>
        <v>-13215</v>
      </c>
      <c r="G54" s="9">
        <f t="shared" si="4"/>
        <v>-12062</v>
      </c>
      <c r="H54" s="56">
        <f>(F54*100)/E54</f>
        <v>1146.1405030355595</v>
      </c>
      <c r="I54" s="31"/>
      <c r="J54" s="248">
        <f>SUM(J55:J56)</f>
        <v>-910</v>
      </c>
    </row>
    <row r="55" spans="1:12" s="3" customFormat="1" ht="12.95" customHeight="1" x14ac:dyDescent="0.2">
      <c r="A55" s="68" t="s">
        <v>367</v>
      </c>
      <c r="B55" s="12" t="s">
        <v>553</v>
      </c>
      <c r="C55" s="228">
        <v>-797</v>
      </c>
      <c r="D55" s="141"/>
      <c r="E55" s="225">
        <v>-1098</v>
      </c>
      <c r="F55" s="312"/>
      <c r="G55" s="9">
        <f t="shared" si="4"/>
        <v>1098</v>
      </c>
      <c r="H55" s="56"/>
      <c r="I55" s="31"/>
      <c r="J55" s="256"/>
    </row>
    <row r="56" spans="1:12" s="3" customFormat="1" ht="12.95" customHeight="1" x14ac:dyDescent="0.2">
      <c r="A56" s="68" t="s">
        <v>368</v>
      </c>
      <c r="B56" s="12" t="s">
        <v>554</v>
      </c>
      <c r="C56" s="225">
        <v>-109</v>
      </c>
      <c r="D56" s="225">
        <v>-910</v>
      </c>
      <c r="E56" s="225">
        <v>-55</v>
      </c>
      <c r="F56" s="225">
        <v>-910</v>
      </c>
      <c r="G56" s="9">
        <f t="shared" si="4"/>
        <v>-855</v>
      </c>
      <c r="H56" s="56">
        <f>(F56*100)/E56</f>
        <v>1654.5454545454545</v>
      </c>
      <c r="I56" s="31"/>
      <c r="J56" s="188">
        <v>-910</v>
      </c>
    </row>
    <row r="57" spans="1:12" s="3" customFormat="1" ht="12.95" customHeight="1" x14ac:dyDescent="0.2">
      <c r="A57" s="68" t="s">
        <v>590</v>
      </c>
      <c r="B57" s="221" t="s">
        <v>591</v>
      </c>
      <c r="C57" s="225">
        <v>-6113</v>
      </c>
      <c r="D57" s="225">
        <v>-3857</v>
      </c>
      <c r="E57" s="12"/>
      <c r="F57" s="225">
        <v>-3857</v>
      </c>
      <c r="G57" s="9">
        <f t="shared" si="4"/>
        <v>-3857</v>
      </c>
      <c r="H57" s="56"/>
      <c r="I57" s="31"/>
      <c r="J57" s="248"/>
    </row>
    <row r="58" spans="1:12" s="3" customFormat="1" ht="12.95" customHeight="1" x14ac:dyDescent="0.2">
      <c r="A58" s="68" t="s">
        <v>592</v>
      </c>
      <c r="B58" s="221" t="s">
        <v>593</v>
      </c>
      <c r="C58" s="235">
        <v>-9826</v>
      </c>
      <c r="D58" s="235">
        <v>-8448</v>
      </c>
      <c r="E58" s="221"/>
      <c r="F58" s="235">
        <v>-8448</v>
      </c>
      <c r="G58" s="223"/>
      <c r="H58" s="224"/>
      <c r="I58" s="31"/>
      <c r="J58" s="189">
        <f>SUM(J7,J26)</f>
        <v>5613.2999999999956</v>
      </c>
    </row>
    <row r="59" spans="1:12" s="3" customFormat="1" ht="12.95" customHeight="1" x14ac:dyDescent="0.2">
      <c r="A59" s="66" t="s">
        <v>130</v>
      </c>
      <c r="B59" s="14">
        <v>3195</v>
      </c>
      <c r="C59" s="189">
        <f>SUM(C7,C26)</f>
        <v>517</v>
      </c>
      <c r="D59" s="189">
        <f>SUM(D7,D26)</f>
        <v>1476</v>
      </c>
      <c r="E59" s="14">
        <f>SUM(E7,E26)</f>
        <v>21626.000000000007</v>
      </c>
      <c r="F59" s="189">
        <f>SUM(F7,F26)</f>
        <v>1476</v>
      </c>
      <c r="G59" s="15">
        <f t="shared" si="4"/>
        <v>-20150.000000000007</v>
      </c>
      <c r="H59" s="69">
        <f>(F59*100)/E59</f>
        <v>6.8251179136224893</v>
      </c>
      <c r="I59" s="31"/>
    </row>
    <row r="60" spans="1:12" s="3" customFormat="1" ht="12.95" customHeight="1" x14ac:dyDescent="0.2">
      <c r="A60" s="393" t="s">
        <v>369</v>
      </c>
      <c r="B60" s="394"/>
      <c r="C60" s="394"/>
      <c r="D60" s="394"/>
      <c r="E60" s="394"/>
      <c r="F60" s="394"/>
      <c r="G60" s="394"/>
      <c r="H60" s="401"/>
      <c r="I60" s="31"/>
    </row>
    <row r="61" spans="1:12" s="3" customFormat="1" ht="12.95" customHeight="1" x14ac:dyDescent="0.2">
      <c r="A61" s="66" t="s">
        <v>370</v>
      </c>
      <c r="B61" s="14">
        <v>3200</v>
      </c>
      <c r="C61" s="129">
        <f>C65</f>
        <v>105751</v>
      </c>
      <c r="D61" s="129">
        <f>D65</f>
        <v>6086.4</v>
      </c>
      <c r="E61" s="129">
        <f>E65</f>
        <v>125751</v>
      </c>
      <c r="F61" s="129">
        <f>F65</f>
        <v>6086.4</v>
      </c>
      <c r="G61" s="15">
        <f t="shared" ref="G61:G66" si="9">F61-E61</f>
        <v>-119664.6</v>
      </c>
      <c r="H61" s="56"/>
      <c r="I61" s="31"/>
    </row>
    <row r="62" spans="1:12" s="3" customFormat="1" ht="12.95" customHeight="1" x14ac:dyDescent="0.2">
      <c r="A62" s="67" t="s">
        <v>371</v>
      </c>
      <c r="B62" s="8">
        <v>3210</v>
      </c>
      <c r="C62" s="12"/>
      <c r="D62" s="12"/>
      <c r="E62" s="12"/>
      <c r="F62" s="309"/>
      <c r="G62" s="9">
        <f t="shared" si="9"/>
        <v>0</v>
      </c>
      <c r="H62" s="56"/>
      <c r="I62" s="31"/>
    </row>
    <row r="63" spans="1:12" s="3" customFormat="1" ht="12.95" customHeight="1" x14ac:dyDescent="0.2">
      <c r="A63" s="67" t="s">
        <v>372</v>
      </c>
      <c r="B63" s="8">
        <v>3220</v>
      </c>
      <c r="C63" s="12"/>
      <c r="D63" s="12"/>
      <c r="E63" s="12"/>
      <c r="F63" s="309"/>
      <c r="G63" s="9">
        <f t="shared" si="9"/>
        <v>0</v>
      </c>
      <c r="H63" s="56"/>
      <c r="I63" s="31"/>
    </row>
    <row r="64" spans="1:12" s="3" customFormat="1" ht="12.95" customHeight="1" x14ac:dyDescent="0.2">
      <c r="A64" s="67" t="s">
        <v>373</v>
      </c>
      <c r="B64" s="8">
        <v>3230</v>
      </c>
      <c r="C64" s="12"/>
      <c r="D64" s="12"/>
      <c r="E64" s="12"/>
      <c r="F64" s="309"/>
      <c r="G64" s="9">
        <f t="shared" si="9"/>
        <v>0</v>
      </c>
      <c r="H64" s="56"/>
      <c r="I64" s="31"/>
    </row>
    <row r="65" spans="1:9" s="3" customFormat="1" ht="12.95" customHeight="1" x14ac:dyDescent="0.2">
      <c r="A65" s="67" t="s">
        <v>334</v>
      </c>
      <c r="B65" s="8">
        <v>3240</v>
      </c>
      <c r="C65" s="12">
        <f>SUM(C66:C68)</f>
        <v>105751</v>
      </c>
      <c r="D65" s="12">
        <f>SUM(D66:D68)</f>
        <v>6086.4</v>
      </c>
      <c r="E65" s="12">
        <f>SUM(E66:E68)</f>
        <v>125751</v>
      </c>
      <c r="F65" s="309">
        <f>SUM(F66:F68)</f>
        <v>6086.4</v>
      </c>
      <c r="G65" s="12">
        <f>SUM(G66:G68)</f>
        <v>-119664.6</v>
      </c>
      <c r="H65" s="56"/>
      <c r="I65" s="31"/>
    </row>
    <row r="66" spans="1:9" s="3" customFormat="1" ht="12.95" customHeight="1" x14ac:dyDescent="0.2">
      <c r="A66" s="68" t="s">
        <v>374</v>
      </c>
      <c r="B66" s="12" t="s">
        <v>564</v>
      </c>
      <c r="C66" s="12"/>
      <c r="D66" s="12"/>
      <c r="E66" s="9"/>
      <c r="F66" s="309"/>
      <c r="G66" s="9">
        <f t="shared" si="9"/>
        <v>0</v>
      </c>
      <c r="H66" s="56"/>
      <c r="I66" s="31"/>
    </row>
    <row r="67" spans="1:9" s="3" customFormat="1" ht="12.95" customHeight="1" x14ac:dyDescent="0.2">
      <c r="A67" s="68" t="s">
        <v>210</v>
      </c>
      <c r="B67" s="12" t="s">
        <v>565</v>
      </c>
      <c r="C67" s="12"/>
      <c r="D67" s="12"/>
      <c r="E67" s="12"/>
      <c r="F67" s="309"/>
      <c r="G67" s="9">
        <f t="shared" ref="G67:G85" si="10">F67-E67</f>
        <v>0</v>
      </c>
      <c r="H67" s="56"/>
      <c r="I67" s="31"/>
    </row>
    <row r="68" spans="1:9" s="3" customFormat="1" ht="12.95" customHeight="1" x14ac:dyDescent="0.2">
      <c r="A68" s="68" t="s">
        <v>585</v>
      </c>
      <c r="B68" s="12" t="s">
        <v>566</v>
      </c>
      <c r="C68" s="12">
        <v>105751</v>
      </c>
      <c r="D68" s="12">
        <v>6086.4</v>
      </c>
      <c r="E68" s="318">
        <v>125751</v>
      </c>
      <c r="F68" s="309">
        <v>6086.4</v>
      </c>
      <c r="G68" s="9">
        <f t="shared" si="10"/>
        <v>-119664.6</v>
      </c>
      <c r="H68" s="56"/>
      <c r="I68" s="31"/>
    </row>
    <row r="69" spans="1:9" s="3" customFormat="1" ht="12.95" customHeight="1" x14ac:dyDescent="0.2">
      <c r="A69" s="66" t="s">
        <v>375</v>
      </c>
      <c r="B69" s="14">
        <v>3255</v>
      </c>
      <c r="C69" s="226">
        <f>SUM(C70,C72,C75,C77,)+C80</f>
        <v>-105959</v>
      </c>
      <c r="D69" s="226">
        <f>SUM(D70,D72,D75,D77,)+D80</f>
        <v>-6206.4</v>
      </c>
      <c r="E69" s="226">
        <f>E70+E76+E80</f>
        <v>-152006.40000000002</v>
      </c>
      <c r="F69" s="226">
        <f>SUM(F70,F72,F75,F77,)+F80</f>
        <v>-6206.4</v>
      </c>
      <c r="G69" s="190"/>
      <c r="H69" s="56">
        <f t="shared" ref="H69:H85" si="11">(F69*100)/E69</f>
        <v>4.0829859795377033</v>
      </c>
      <c r="I69" s="31"/>
    </row>
    <row r="70" spans="1:9" s="3" customFormat="1" ht="12.95" customHeight="1" x14ac:dyDescent="0.2">
      <c r="A70" s="67" t="s">
        <v>376</v>
      </c>
      <c r="B70" s="8">
        <v>3260</v>
      </c>
      <c r="C70" s="228">
        <f>C71</f>
        <v>-111</v>
      </c>
      <c r="D70" s="228">
        <f>D71</f>
        <v>-66</v>
      </c>
      <c r="E70" s="228">
        <f>E71</f>
        <v>-829.2</v>
      </c>
      <c r="F70" s="228">
        <f>F71</f>
        <v>-66</v>
      </c>
      <c r="G70" s="9">
        <f t="shared" si="10"/>
        <v>763.2</v>
      </c>
      <c r="H70" s="56">
        <f t="shared" si="11"/>
        <v>7.9594790159189577</v>
      </c>
      <c r="I70" s="31"/>
    </row>
    <row r="71" spans="1:9" s="3" customFormat="1" ht="12.95" customHeight="1" x14ac:dyDescent="0.2">
      <c r="A71" s="68" t="s">
        <v>377</v>
      </c>
      <c r="B71" s="12" t="s">
        <v>560</v>
      </c>
      <c r="C71" s="228">
        <v>-111</v>
      </c>
      <c r="D71" s="228">
        <v>-66</v>
      </c>
      <c r="E71" s="228">
        <v>-829.2</v>
      </c>
      <c r="F71" s="228">
        <v>-66</v>
      </c>
      <c r="G71" s="9">
        <f t="shared" si="10"/>
        <v>763.2</v>
      </c>
      <c r="H71" s="56">
        <f t="shared" si="11"/>
        <v>7.9594790159189577</v>
      </c>
      <c r="I71" s="31"/>
    </row>
    <row r="72" spans="1:9" s="3" customFormat="1" ht="12.95" hidden="1" customHeight="1" x14ac:dyDescent="0.2">
      <c r="A72" s="68"/>
      <c r="B72" s="8">
        <v>3260</v>
      </c>
      <c r="C72" s="12"/>
      <c r="D72" s="248"/>
      <c r="E72" s="228" t="s">
        <v>588</v>
      </c>
      <c r="F72" s="309"/>
      <c r="G72" s="9" t="e">
        <f t="shared" si="10"/>
        <v>#VALUE!</v>
      </c>
      <c r="H72" s="56" t="e">
        <f t="shared" si="11"/>
        <v>#VALUE!</v>
      </c>
      <c r="I72" s="31"/>
    </row>
    <row r="73" spans="1:9" s="3" customFormat="1" ht="12.95" customHeight="1" x14ac:dyDescent="0.2">
      <c r="A73" s="67" t="s">
        <v>378</v>
      </c>
      <c r="B73" s="8">
        <v>3265</v>
      </c>
      <c r="C73" s="12"/>
      <c r="D73" s="248"/>
      <c r="E73" s="228"/>
      <c r="F73" s="309"/>
      <c r="G73" s="9">
        <f t="shared" si="10"/>
        <v>0</v>
      </c>
      <c r="H73" s="56"/>
      <c r="I73" s="31"/>
    </row>
    <row r="74" spans="1:9" s="3" customFormat="1" ht="12.95" customHeight="1" x14ac:dyDescent="0.2">
      <c r="A74" s="68" t="s">
        <v>379</v>
      </c>
      <c r="B74" s="219">
        <v>3265</v>
      </c>
      <c r="C74" s="12"/>
      <c r="D74" s="248"/>
      <c r="E74" s="228"/>
      <c r="F74" s="309"/>
      <c r="G74" s="9">
        <f t="shared" si="10"/>
        <v>0</v>
      </c>
      <c r="H74" s="56"/>
      <c r="I74" s="31"/>
    </row>
    <row r="75" spans="1:9" s="3" customFormat="1" ht="12.95" hidden="1" customHeight="1" x14ac:dyDescent="0.2">
      <c r="A75" s="68"/>
      <c r="B75" s="12"/>
      <c r="C75" s="12"/>
      <c r="D75" s="248"/>
      <c r="E75" s="228">
        <v>-60</v>
      </c>
      <c r="F75" s="309"/>
      <c r="G75" s="9">
        <f t="shared" si="10"/>
        <v>60</v>
      </c>
      <c r="H75" s="56">
        <f t="shared" si="11"/>
        <v>0</v>
      </c>
      <c r="I75" s="31"/>
    </row>
    <row r="76" spans="1:9" s="3" customFormat="1" ht="12.95" customHeight="1" x14ac:dyDescent="0.2">
      <c r="A76" s="67" t="s">
        <v>380</v>
      </c>
      <c r="B76" s="8">
        <v>3270</v>
      </c>
      <c r="C76" s="228">
        <f>SUM(C77)</f>
        <v>-4</v>
      </c>
      <c r="D76" s="228">
        <f>SUM(D77)</f>
        <v>0</v>
      </c>
      <c r="E76" s="225">
        <f>E77</f>
        <v>-120</v>
      </c>
      <c r="F76" s="228">
        <f>SUM(F77)</f>
        <v>0</v>
      </c>
      <c r="G76" s="9">
        <f t="shared" si="10"/>
        <v>120</v>
      </c>
      <c r="H76" s="56">
        <f t="shared" si="11"/>
        <v>0</v>
      </c>
      <c r="I76" s="31"/>
    </row>
    <row r="77" spans="1:9" s="3" customFormat="1" ht="12.95" customHeight="1" x14ac:dyDescent="0.2">
      <c r="A77" s="68" t="s">
        <v>381</v>
      </c>
      <c r="B77" s="12" t="s">
        <v>382</v>
      </c>
      <c r="C77" s="228">
        <v>-4</v>
      </c>
      <c r="D77" s="228"/>
      <c r="E77" s="225">
        <v>-120</v>
      </c>
      <c r="F77" s="228"/>
      <c r="G77" s="9">
        <f t="shared" si="10"/>
        <v>120</v>
      </c>
      <c r="H77" s="56">
        <f t="shared" si="11"/>
        <v>0</v>
      </c>
      <c r="I77" s="31"/>
    </row>
    <row r="78" spans="1:9" s="3" customFormat="1" ht="12.95" hidden="1" customHeight="1" x14ac:dyDescent="0.2">
      <c r="A78" s="68"/>
      <c r="B78" s="12"/>
      <c r="C78" s="12"/>
      <c r="D78" s="248"/>
      <c r="E78" s="228">
        <v>-78</v>
      </c>
      <c r="F78" s="309"/>
      <c r="G78" s="9">
        <f t="shared" si="10"/>
        <v>78</v>
      </c>
      <c r="H78" s="56">
        <f t="shared" si="11"/>
        <v>0</v>
      </c>
      <c r="I78" s="31"/>
    </row>
    <row r="79" spans="1:9" s="3" customFormat="1" ht="12.95" customHeight="1" x14ac:dyDescent="0.2">
      <c r="A79" s="67" t="s">
        <v>383</v>
      </c>
      <c r="B79" s="8">
        <v>3275</v>
      </c>
      <c r="C79" s="12"/>
      <c r="D79" s="248"/>
      <c r="E79" s="228"/>
      <c r="F79" s="309"/>
      <c r="G79" s="9">
        <f t="shared" si="10"/>
        <v>0</v>
      </c>
      <c r="H79" s="56"/>
      <c r="I79" s="31"/>
    </row>
    <row r="80" spans="1:9" s="3" customFormat="1" ht="12.95" customHeight="1" x14ac:dyDescent="0.2">
      <c r="A80" s="67" t="s">
        <v>366</v>
      </c>
      <c r="B80" s="8">
        <v>3280</v>
      </c>
      <c r="C80" s="228">
        <f>SUM(C81:C84)</f>
        <v>-105844</v>
      </c>
      <c r="D80" s="227">
        <f t="shared" ref="D80:E80" si="12">SUM(D81:D84)</f>
        <v>-6140.4</v>
      </c>
      <c r="E80" s="228">
        <f t="shared" si="12"/>
        <v>-151057.20000000001</v>
      </c>
      <c r="F80" s="227">
        <f t="shared" ref="F80" si="13">SUM(F81:F84)</f>
        <v>-6140.4</v>
      </c>
      <c r="G80" s="12">
        <f>SUM(G81:G82)</f>
        <v>16821.599999999999</v>
      </c>
      <c r="H80" s="56">
        <f t="shared" si="11"/>
        <v>4.0649502307735084</v>
      </c>
      <c r="I80" s="31"/>
    </row>
    <row r="81" spans="1:9" s="3" customFormat="1" ht="12.95" customHeight="1" x14ac:dyDescent="0.2">
      <c r="A81" s="67" t="s">
        <v>139</v>
      </c>
      <c r="B81" s="12" t="s">
        <v>384</v>
      </c>
      <c r="C81" s="228">
        <v>-115</v>
      </c>
      <c r="D81" s="228">
        <v>-54</v>
      </c>
      <c r="E81" s="228">
        <v>-156</v>
      </c>
      <c r="F81" s="228">
        <v>-54</v>
      </c>
      <c r="G81" s="9">
        <f t="shared" si="10"/>
        <v>102</v>
      </c>
      <c r="H81" s="56">
        <f t="shared" si="11"/>
        <v>34.615384615384613</v>
      </c>
      <c r="I81" s="31"/>
    </row>
    <row r="82" spans="1:9" s="3" customFormat="1" ht="12.95" customHeight="1" x14ac:dyDescent="0.2">
      <c r="A82" s="68" t="s">
        <v>142</v>
      </c>
      <c r="B82" s="12" t="s">
        <v>385</v>
      </c>
      <c r="C82" s="228">
        <v>-44406</v>
      </c>
      <c r="D82" s="227">
        <v>-6086.4</v>
      </c>
      <c r="E82" s="228">
        <v>-22806</v>
      </c>
      <c r="F82" s="227">
        <v>-6086.4</v>
      </c>
      <c r="G82" s="9">
        <f t="shared" si="10"/>
        <v>16719.599999999999</v>
      </c>
      <c r="H82" s="56">
        <f t="shared" si="11"/>
        <v>26.687713759536965</v>
      </c>
      <c r="I82" s="31"/>
    </row>
    <row r="83" spans="1:9" s="3" customFormat="1" ht="12.95" customHeight="1" x14ac:dyDescent="0.2">
      <c r="A83" s="68" t="s">
        <v>141</v>
      </c>
      <c r="B83" s="221" t="s">
        <v>594</v>
      </c>
      <c r="C83" s="228">
        <v>-3044</v>
      </c>
      <c r="D83" s="228"/>
      <c r="E83" s="228">
        <v>-128095.2</v>
      </c>
      <c r="F83" s="228"/>
      <c r="G83" s="9">
        <f t="shared" si="10"/>
        <v>128095.2</v>
      </c>
      <c r="H83" s="56">
        <f t="shared" si="11"/>
        <v>0</v>
      </c>
      <c r="I83" s="31"/>
    </row>
    <row r="84" spans="1:9" s="3" customFormat="1" ht="12.95" customHeight="1" x14ac:dyDescent="0.2">
      <c r="A84" s="68" t="s">
        <v>365</v>
      </c>
      <c r="B84" s="221" t="s">
        <v>595</v>
      </c>
      <c r="C84" s="228">
        <v>-58279</v>
      </c>
      <c r="D84" s="228"/>
      <c r="E84" s="228"/>
      <c r="F84" s="228"/>
      <c r="G84" s="223"/>
      <c r="H84" s="224"/>
      <c r="I84" s="31"/>
    </row>
    <row r="85" spans="1:9" s="3" customFormat="1" ht="12.95" customHeight="1" x14ac:dyDescent="0.2">
      <c r="A85" s="66" t="s">
        <v>131</v>
      </c>
      <c r="B85" s="14">
        <v>3295</v>
      </c>
      <c r="C85" s="226">
        <f>SUM(C69,C61)</f>
        <v>-208</v>
      </c>
      <c r="D85" s="303">
        <f>SUM(D69,D61)</f>
        <v>-120</v>
      </c>
      <c r="E85" s="226">
        <f>E61+E69</f>
        <v>-26255.400000000023</v>
      </c>
      <c r="F85" s="303">
        <f>SUM(F69,F61)</f>
        <v>-120</v>
      </c>
      <c r="G85" s="15">
        <f t="shared" si="10"/>
        <v>26135.400000000023</v>
      </c>
      <c r="H85" s="56">
        <f t="shared" si="11"/>
        <v>0.45704883566809074</v>
      </c>
      <c r="I85" s="31"/>
    </row>
    <row r="86" spans="1:9" s="3" customFormat="1" ht="12.95" customHeight="1" x14ac:dyDescent="0.2">
      <c r="A86" s="393" t="s">
        <v>386</v>
      </c>
      <c r="B86" s="394"/>
      <c r="C86" s="394"/>
      <c r="D86" s="394"/>
      <c r="E86" s="394"/>
      <c r="F86" s="394"/>
      <c r="G86" s="394"/>
      <c r="H86" s="401"/>
      <c r="I86" s="31"/>
    </row>
    <row r="87" spans="1:9" s="3" customFormat="1" ht="12.95" customHeight="1" x14ac:dyDescent="0.2">
      <c r="A87" s="66" t="s">
        <v>387</v>
      </c>
      <c r="B87" s="14">
        <v>3300</v>
      </c>
      <c r="C87" s="12"/>
      <c r="D87" s="12"/>
      <c r="E87" s="12"/>
      <c r="F87" s="12"/>
      <c r="G87" s="9">
        <f>F87-E87</f>
        <v>0</v>
      </c>
      <c r="H87" s="56"/>
      <c r="I87" s="31"/>
    </row>
    <row r="88" spans="1:9" s="3" customFormat="1" ht="12.95" customHeight="1" x14ac:dyDescent="0.2">
      <c r="A88" s="67" t="s">
        <v>388</v>
      </c>
      <c r="B88" s="8">
        <v>3310</v>
      </c>
      <c r="C88" s="12"/>
      <c r="D88" s="12"/>
      <c r="E88" s="12"/>
      <c r="F88" s="12"/>
      <c r="G88" s="9">
        <f>F88-E88</f>
        <v>0</v>
      </c>
      <c r="H88" s="56"/>
      <c r="I88" s="31"/>
    </row>
    <row r="89" spans="1:9" s="3" customFormat="1" ht="12.95" customHeight="1" x14ac:dyDescent="0.2">
      <c r="A89" s="67" t="s">
        <v>389</v>
      </c>
      <c r="B89" s="8">
        <v>3320</v>
      </c>
      <c r="C89" s="12"/>
      <c r="D89" s="12"/>
      <c r="E89" s="12"/>
      <c r="F89" s="12"/>
      <c r="G89" s="9">
        <f>F89-E89</f>
        <v>0</v>
      </c>
      <c r="H89" s="56"/>
      <c r="I89" s="31"/>
    </row>
    <row r="90" spans="1:9" s="3" customFormat="1" ht="12.95" customHeight="1" x14ac:dyDescent="0.2">
      <c r="A90" s="67" t="s">
        <v>331</v>
      </c>
      <c r="B90" s="8">
        <v>3321</v>
      </c>
      <c r="C90" s="12"/>
      <c r="D90" s="12"/>
      <c r="E90" s="12"/>
      <c r="F90" s="12"/>
      <c r="G90" s="9">
        <f t="shared" ref="G90:G109" si="14">F90-E90</f>
        <v>0</v>
      </c>
      <c r="H90" s="56"/>
      <c r="I90" s="31"/>
    </row>
    <row r="91" spans="1:9" s="3" customFormat="1" ht="12.95" customHeight="1" x14ac:dyDescent="0.2">
      <c r="A91" s="67" t="s">
        <v>332</v>
      </c>
      <c r="B91" s="8">
        <v>3322</v>
      </c>
      <c r="C91" s="12"/>
      <c r="D91" s="12"/>
      <c r="E91" s="12"/>
      <c r="F91" s="12"/>
      <c r="G91" s="9">
        <f t="shared" si="14"/>
        <v>0</v>
      </c>
      <c r="H91" s="56"/>
      <c r="I91" s="31"/>
    </row>
    <row r="92" spans="1:9" s="3" customFormat="1" ht="12.95" customHeight="1" x14ac:dyDescent="0.2">
      <c r="A92" s="67" t="s">
        <v>333</v>
      </c>
      <c r="B92" s="8">
        <v>3323</v>
      </c>
      <c r="C92" s="12"/>
      <c r="D92" s="12"/>
      <c r="E92" s="12"/>
      <c r="F92" s="12"/>
      <c r="G92" s="9">
        <f t="shared" si="14"/>
        <v>0</v>
      </c>
      <c r="H92" s="56"/>
      <c r="I92" s="31"/>
    </row>
    <row r="93" spans="1:9" s="3" customFormat="1" ht="12.95" customHeight="1" x14ac:dyDescent="0.2">
      <c r="A93" s="67" t="s">
        <v>334</v>
      </c>
      <c r="B93" s="8">
        <v>3340</v>
      </c>
      <c r="C93" s="129"/>
      <c r="D93" s="12"/>
      <c r="E93" s="12"/>
      <c r="F93" s="12"/>
      <c r="G93" s="9">
        <f t="shared" si="14"/>
        <v>0</v>
      </c>
      <c r="H93" s="56"/>
      <c r="I93" s="31"/>
    </row>
    <row r="94" spans="1:9" s="3" customFormat="1" ht="12.95" hidden="1" customHeight="1" x14ac:dyDescent="0.2">
      <c r="A94" s="68"/>
      <c r="B94" s="12"/>
      <c r="C94" s="129"/>
      <c r="D94" s="12"/>
      <c r="E94" s="12"/>
      <c r="F94" s="12"/>
      <c r="G94" s="9">
        <f t="shared" si="14"/>
        <v>0</v>
      </c>
      <c r="H94" s="56"/>
      <c r="I94" s="31"/>
    </row>
    <row r="95" spans="1:9" s="3" customFormat="1" ht="12.95" customHeight="1" x14ac:dyDescent="0.2">
      <c r="A95" s="66" t="s">
        <v>390</v>
      </c>
      <c r="B95" s="14">
        <v>3345</v>
      </c>
      <c r="C95" s="229">
        <v>-113</v>
      </c>
      <c r="D95" s="12"/>
      <c r="E95" s="12"/>
      <c r="F95" s="12"/>
      <c r="G95" s="9">
        <f t="shared" si="14"/>
        <v>0</v>
      </c>
      <c r="H95" s="56"/>
      <c r="I95" s="31"/>
    </row>
    <row r="96" spans="1:9" s="3" customFormat="1" ht="12.95" customHeight="1" x14ac:dyDescent="0.2">
      <c r="A96" s="67" t="s">
        <v>391</v>
      </c>
      <c r="B96" s="8">
        <v>3350</v>
      </c>
      <c r="C96" s="129"/>
      <c r="D96" s="12"/>
      <c r="E96" s="12"/>
      <c r="F96" s="12"/>
      <c r="G96" s="9">
        <f t="shared" si="14"/>
        <v>0</v>
      </c>
      <c r="H96" s="56"/>
      <c r="I96" s="31"/>
    </row>
    <row r="97" spans="1:9" s="3" customFormat="1" ht="12.95" customHeight="1" x14ac:dyDescent="0.2">
      <c r="A97" s="67" t="s">
        <v>392</v>
      </c>
      <c r="B97" s="8">
        <v>3360</v>
      </c>
      <c r="C97" s="129"/>
      <c r="D97" s="12"/>
      <c r="E97" s="12"/>
      <c r="F97" s="12"/>
      <c r="G97" s="9">
        <f t="shared" si="14"/>
        <v>0</v>
      </c>
      <c r="H97" s="56"/>
      <c r="I97" s="31"/>
    </row>
    <row r="98" spans="1:9" s="3" customFormat="1" ht="12.95" customHeight="1" x14ac:dyDescent="0.2">
      <c r="A98" s="67" t="s">
        <v>331</v>
      </c>
      <c r="B98" s="8">
        <v>3361</v>
      </c>
      <c r="C98" s="129"/>
      <c r="D98" s="12"/>
      <c r="E98" s="12"/>
      <c r="F98" s="12"/>
      <c r="G98" s="9">
        <f t="shared" si="14"/>
        <v>0</v>
      </c>
      <c r="H98" s="56"/>
      <c r="I98" s="31"/>
    </row>
    <row r="99" spans="1:9" s="3" customFormat="1" ht="12.95" customHeight="1" x14ac:dyDescent="0.2">
      <c r="A99" s="67" t="s">
        <v>332</v>
      </c>
      <c r="B99" s="8">
        <v>3362</v>
      </c>
      <c r="C99" s="129"/>
      <c r="D99" s="12"/>
      <c r="E99" s="12"/>
      <c r="F99" s="12"/>
      <c r="G99" s="9">
        <f t="shared" si="14"/>
        <v>0</v>
      </c>
      <c r="H99" s="56"/>
      <c r="I99" s="31"/>
    </row>
    <row r="100" spans="1:9" s="3" customFormat="1" ht="12.95" customHeight="1" x14ac:dyDescent="0.2">
      <c r="A100" s="67" t="s">
        <v>333</v>
      </c>
      <c r="B100" s="8">
        <v>3363</v>
      </c>
      <c r="C100" s="129"/>
      <c r="D100" s="12"/>
      <c r="E100" s="12"/>
      <c r="F100" s="12"/>
      <c r="G100" s="9">
        <f t="shared" si="14"/>
        <v>0</v>
      </c>
      <c r="H100" s="56"/>
      <c r="I100" s="31"/>
    </row>
    <row r="101" spans="1:9" s="3" customFormat="1" ht="12.95" customHeight="1" x14ac:dyDescent="0.2">
      <c r="A101" s="67" t="s">
        <v>393</v>
      </c>
      <c r="B101" s="8">
        <v>3370</v>
      </c>
      <c r="C101" s="129"/>
      <c r="D101" s="12"/>
      <c r="E101" s="12"/>
      <c r="F101" s="12"/>
      <c r="G101" s="9">
        <f t="shared" si="14"/>
        <v>0</v>
      </c>
      <c r="H101" s="56"/>
      <c r="I101" s="31"/>
    </row>
    <row r="102" spans="1:9" s="3" customFormat="1" ht="12.95" customHeight="1" x14ac:dyDescent="0.2">
      <c r="A102" s="67" t="s">
        <v>366</v>
      </c>
      <c r="B102" s="8">
        <v>3380</v>
      </c>
      <c r="C102" s="228">
        <v>-113</v>
      </c>
      <c r="D102" s="12"/>
      <c r="E102" s="12"/>
      <c r="F102" s="12"/>
      <c r="G102" s="9">
        <f t="shared" si="14"/>
        <v>0</v>
      </c>
      <c r="H102" s="56"/>
      <c r="I102" s="31"/>
    </row>
    <row r="103" spans="1:9" s="3" customFormat="1" ht="12.95" hidden="1" customHeight="1" x14ac:dyDescent="0.2">
      <c r="A103" s="68" t="s">
        <v>394</v>
      </c>
      <c r="B103" s="12" t="s">
        <v>395</v>
      </c>
      <c r="C103" s="228"/>
      <c r="D103" s="12"/>
      <c r="E103" s="12"/>
      <c r="F103" s="12"/>
      <c r="G103" s="9">
        <f t="shared" si="14"/>
        <v>0</v>
      </c>
      <c r="H103" s="56"/>
      <c r="I103" s="31"/>
    </row>
    <row r="104" spans="1:9" s="3" customFormat="1" ht="12.95" hidden="1" customHeight="1" x14ac:dyDescent="0.2">
      <c r="A104" s="68"/>
      <c r="B104" s="12"/>
      <c r="C104" s="129"/>
      <c r="D104" s="12"/>
      <c r="E104" s="12"/>
      <c r="F104" s="12"/>
      <c r="G104" s="9">
        <f t="shared" si="14"/>
        <v>0</v>
      </c>
      <c r="H104" s="56"/>
      <c r="I104" s="31"/>
    </row>
    <row r="105" spans="1:9" s="3" customFormat="1" ht="12.95" customHeight="1" x14ac:dyDescent="0.2">
      <c r="A105" s="66" t="s">
        <v>396</v>
      </c>
      <c r="B105" s="14">
        <v>3395</v>
      </c>
      <c r="C105" s="229">
        <v>-113</v>
      </c>
      <c r="D105" s="12"/>
      <c r="E105" s="12"/>
      <c r="F105" s="12"/>
      <c r="G105" s="9">
        <f t="shared" si="14"/>
        <v>0</v>
      </c>
      <c r="H105" s="56"/>
      <c r="I105" s="31"/>
    </row>
    <row r="106" spans="1:9" s="3" customFormat="1" ht="12.95" customHeight="1" x14ac:dyDescent="0.2">
      <c r="A106" s="66" t="s">
        <v>397</v>
      </c>
      <c r="B106" s="14">
        <v>3400</v>
      </c>
      <c r="C106" s="14">
        <f>SUM(C59,C85,C105)</f>
        <v>196</v>
      </c>
      <c r="D106" s="14">
        <f>SUM(D59,D85,D105)</f>
        <v>1356</v>
      </c>
      <c r="E106" s="317">
        <f>SUM(E59,E85,E105)</f>
        <v>-4629.400000000016</v>
      </c>
      <c r="F106" s="251">
        <f>SUM(F59,F85,F105)</f>
        <v>1356</v>
      </c>
      <c r="G106" s="15">
        <f t="shared" si="14"/>
        <v>5985.400000000016</v>
      </c>
      <c r="H106" s="69">
        <f>(F106*100)/E106</f>
        <v>-29.291052836220576</v>
      </c>
      <c r="I106" s="31"/>
    </row>
    <row r="107" spans="1:9" s="3" customFormat="1" ht="12.95" customHeight="1" x14ac:dyDescent="0.2">
      <c r="A107" s="67" t="s">
        <v>128</v>
      </c>
      <c r="B107" s="8">
        <v>3405</v>
      </c>
      <c r="C107" s="8">
        <v>330</v>
      </c>
      <c r="D107" s="8">
        <v>526</v>
      </c>
      <c r="E107" s="8">
        <v>526</v>
      </c>
      <c r="F107" s="8">
        <v>526</v>
      </c>
      <c r="G107" s="9">
        <f t="shared" si="14"/>
        <v>0</v>
      </c>
      <c r="H107" s="69">
        <f>(F107*100)/E107</f>
        <v>100</v>
      </c>
      <c r="I107" s="31"/>
    </row>
    <row r="108" spans="1:9" s="3" customFormat="1" ht="12.95" customHeight="1" x14ac:dyDescent="0.2">
      <c r="A108" s="67" t="s">
        <v>133</v>
      </c>
      <c r="B108" s="8">
        <v>3410</v>
      </c>
      <c r="C108" s="10"/>
      <c r="D108" s="12"/>
      <c r="E108" s="12"/>
      <c r="F108" s="12"/>
      <c r="G108" s="9">
        <f t="shared" si="14"/>
        <v>0</v>
      </c>
      <c r="H108" s="69"/>
      <c r="I108" s="31"/>
    </row>
    <row r="109" spans="1:9" s="3" customFormat="1" ht="12.95" customHeight="1" thickBot="1" x14ac:dyDescent="0.25">
      <c r="A109" s="166" t="s">
        <v>134</v>
      </c>
      <c r="B109" s="191">
        <v>3415</v>
      </c>
      <c r="C109" s="191">
        <f>SUM(C106:C108)</f>
        <v>526</v>
      </c>
      <c r="D109" s="192">
        <f>SUM(D106:D108)</f>
        <v>1882</v>
      </c>
      <c r="E109" s="192">
        <f>SUM(E106:E108)</f>
        <v>-4103.400000000016</v>
      </c>
      <c r="F109" s="192">
        <f>SUM(F106:F108)</f>
        <v>1882</v>
      </c>
      <c r="G109" s="171">
        <f t="shared" si="14"/>
        <v>5985.400000000016</v>
      </c>
      <c r="H109" s="193">
        <f>(F109*100)/E109</f>
        <v>-45.8644051274551</v>
      </c>
      <c r="I109" s="31"/>
    </row>
    <row r="110" spans="1:9" s="3" customFormat="1" ht="3.75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s="3" customFormat="1" ht="15.75" customHeight="1" x14ac:dyDescent="0.3">
      <c r="A111" s="48" t="s">
        <v>186</v>
      </c>
      <c r="B111" s="60"/>
      <c r="C111" s="49"/>
      <c r="D111" s="49"/>
      <c r="E111" s="60"/>
      <c r="F111" s="386" t="s">
        <v>543</v>
      </c>
      <c r="G111" s="386"/>
      <c r="H111" s="386"/>
      <c r="I111" s="31"/>
    </row>
    <row r="112" spans="1:9" s="3" customFormat="1" ht="12.95" customHeight="1" x14ac:dyDescent="0.2">
      <c r="A112" s="30" t="s">
        <v>187</v>
      </c>
      <c r="B112" s="31"/>
      <c r="C112" s="385" t="s">
        <v>188</v>
      </c>
      <c r="D112" s="385"/>
      <c r="E112" s="31"/>
      <c r="F112" s="385" t="s">
        <v>189</v>
      </c>
      <c r="G112" s="385"/>
      <c r="H112" s="385"/>
      <c r="I112" s="31"/>
    </row>
    <row r="113" spans="1:8" ht="11.45" customHeight="1" x14ac:dyDescent="0.2">
      <c r="A113" s="31"/>
      <c r="B113" s="31"/>
      <c r="E113" s="33"/>
      <c r="F113" s="33"/>
      <c r="G113" s="33"/>
      <c r="H113" s="33"/>
    </row>
    <row r="114" spans="1:8" ht="11.45" customHeight="1" x14ac:dyDescent="0.2">
      <c r="A114" s="31"/>
      <c r="B114" s="31"/>
      <c r="E114" s="33"/>
      <c r="F114" s="33"/>
      <c r="G114" s="33"/>
      <c r="H114" s="33"/>
    </row>
    <row r="115" spans="1:8" ht="11.45" customHeight="1" x14ac:dyDescent="0.2">
      <c r="A115" s="31"/>
      <c r="B115" s="31"/>
      <c r="E115" s="33"/>
      <c r="F115" s="33"/>
      <c r="G115" s="33"/>
      <c r="H115" s="33"/>
    </row>
    <row r="116" spans="1:8" ht="11.45" customHeight="1" x14ac:dyDescent="0.2">
      <c r="A116" s="31"/>
      <c r="B116" s="31"/>
      <c r="E116" s="33"/>
      <c r="F116" s="33"/>
      <c r="G116" s="33"/>
      <c r="H116" s="33"/>
    </row>
    <row r="117" spans="1:8" ht="11.45" customHeight="1" x14ac:dyDescent="0.2">
      <c r="A117" s="31"/>
      <c r="B117" s="31"/>
      <c r="E117" s="33"/>
      <c r="F117" s="33"/>
      <c r="G117" s="33"/>
      <c r="H117" s="33"/>
    </row>
    <row r="118" spans="1:8" ht="11.45" customHeight="1" x14ac:dyDescent="0.2">
      <c r="A118" s="31"/>
      <c r="B118" s="31"/>
      <c r="E118" s="33"/>
      <c r="F118" s="33"/>
      <c r="G118" s="33"/>
      <c r="H118" s="33"/>
    </row>
    <row r="119" spans="1:8" ht="11.45" customHeight="1" x14ac:dyDescent="0.2">
      <c r="A119" s="31"/>
      <c r="B119" s="31"/>
      <c r="E119" s="33"/>
      <c r="F119" s="33"/>
      <c r="G119" s="33"/>
      <c r="H119" s="33"/>
    </row>
    <row r="120" spans="1:8" ht="11.45" customHeight="1" x14ac:dyDescent="0.2">
      <c r="A120" s="31"/>
      <c r="B120" s="31"/>
      <c r="E120" s="33"/>
      <c r="F120" s="33"/>
      <c r="G120" s="33"/>
      <c r="H120" s="33"/>
    </row>
    <row r="121" spans="1:8" ht="11.45" customHeight="1" x14ac:dyDescent="0.2">
      <c r="A121" s="31"/>
      <c r="B121" s="31"/>
      <c r="E121" s="33"/>
      <c r="F121" s="33"/>
      <c r="G121" s="33"/>
      <c r="H121" s="33"/>
    </row>
    <row r="122" spans="1:8" ht="11.45" customHeight="1" x14ac:dyDescent="0.2">
      <c r="A122" s="31"/>
      <c r="B122" s="31"/>
      <c r="E122" s="33"/>
      <c r="F122" s="33"/>
      <c r="G122" s="33"/>
      <c r="H122" s="33"/>
    </row>
    <row r="123" spans="1:8" ht="11.45" customHeight="1" x14ac:dyDescent="0.2">
      <c r="A123" s="31"/>
      <c r="B123" s="31"/>
      <c r="E123" s="33"/>
      <c r="F123" s="33"/>
      <c r="G123" s="33"/>
      <c r="H123" s="33"/>
    </row>
    <row r="124" spans="1:8" ht="11.45" customHeight="1" x14ac:dyDescent="0.2">
      <c r="A124" s="31"/>
      <c r="B124" s="31"/>
      <c r="E124" s="33"/>
      <c r="F124" s="33"/>
      <c r="G124" s="33"/>
      <c r="H124" s="33"/>
    </row>
    <row r="125" spans="1:8" ht="11.45" customHeight="1" x14ac:dyDescent="0.2">
      <c r="A125" s="31"/>
      <c r="B125" s="31"/>
      <c r="E125" s="33"/>
      <c r="F125" s="33"/>
      <c r="G125" s="33"/>
      <c r="H125" s="33"/>
    </row>
    <row r="126" spans="1:8" ht="11.45" customHeight="1" x14ac:dyDescent="0.2">
      <c r="A126" s="31"/>
      <c r="B126" s="31"/>
      <c r="E126" s="33"/>
      <c r="F126" s="33"/>
      <c r="G126" s="33"/>
      <c r="H126" s="33"/>
    </row>
    <row r="127" spans="1:8" ht="11.45" customHeight="1" x14ac:dyDescent="0.2">
      <c r="A127" s="31"/>
      <c r="B127" s="31"/>
      <c r="E127" s="33"/>
      <c r="F127" s="33"/>
      <c r="G127" s="33"/>
      <c r="H127" s="33"/>
    </row>
  </sheetData>
  <mergeCells count="11">
    <mergeCell ref="A1:H1"/>
    <mergeCell ref="A3:A4"/>
    <mergeCell ref="B3:B4"/>
    <mergeCell ref="C3:D3"/>
    <mergeCell ref="E3:H3"/>
    <mergeCell ref="C112:D112"/>
    <mergeCell ref="F112:H112"/>
    <mergeCell ref="A6:H6"/>
    <mergeCell ref="A60:H60"/>
    <mergeCell ref="A86:H86"/>
    <mergeCell ref="F111:H111"/>
  </mergeCells>
  <phoneticPr fontId="0" type="noConversion"/>
  <pageMargins left="0.75" right="0.75" top="0.17" bottom="0.36" header="0.5" footer="0.5"/>
  <pageSetup paperSize="9" scale="74" orientation="landscape" r:id="rId1"/>
  <rowBreaks count="1" manualBreakCount="1">
    <brk id="47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A35"/>
  <sheetViews>
    <sheetView view="pageBreakPreview" zoomScaleNormal="100" workbookViewId="0">
      <selection activeCell="I9" sqref="I9:I10"/>
    </sheetView>
  </sheetViews>
  <sheetFormatPr defaultColWidth="8.7109375" defaultRowHeight="11.45" customHeight="1" x14ac:dyDescent="0.2"/>
  <cols>
    <col min="1" max="1" width="52.42578125" style="6" customWidth="1"/>
    <col min="2" max="2" width="8.7109375" style="6" customWidth="1"/>
    <col min="3" max="3" width="12.7109375" style="6" customWidth="1"/>
    <col min="4" max="4" width="10" style="6" customWidth="1"/>
    <col min="5" max="5" width="9.85546875" style="6" customWidth="1"/>
    <col min="6" max="7" width="12.7109375" style="6" customWidth="1"/>
    <col min="8" max="8" width="10.140625" style="6" customWidth="1"/>
    <col min="9" max="16384" width="8.7109375" style="2"/>
  </cols>
  <sheetData>
    <row r="1" spans="1:27" s="3" customFormat="1" ht="20.25" customHeight="1" x14ac:dyDescent="0.3">
      <c r="A1" s="396" t="s">
        <v>398</v>
      </c>
      <c r="B1" s="396"/>
      <c r="C1" s="396"/>
      <c r="D1" s="396"/>
      <c r="E1" s="396"/>
      <c r="F1" s="396"/>
      <c r="G1" s="396"/>
      <c r="H1" s="396"/>
      <c r="I1" s="31"/>
    </row>
    <row r="2" spans="1:27" s="3" customFormat="1" ht="12.9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27" s="3" customFormat="1" ht="26.1" customHeight="1" x14ac:dyDescent="0.2">
      <c r="A3" s="381" t="s">
        <v>45</v>
      </c>
      <c r="B3" s="370" t="s">
        <v>46</v>
      </c>
      <c r="C3" s="370" t="s">
        <v>47</v>
      </c>
      <c r="D3" s="370"/>
      <c r="E3" s="370" t="s">
        <v>603</v>
      </c>
      <c r="F3" s="370"/>
      <c r="G3" s="370"/>
      <c r="H3" s="371"/>
      <c r="I3" s="31"/>
    </row>
    <row r="4" spans="1:27" s="3" customFormat="1" ht="26.1" customHeight="1" thickBot="1" x14ac:dyDescent="0.25">
      <c r="A4" s="382"/>
      <c r="B4" s="383"/>
      <c r="C4" s="61" t="s">
        <v>48</v>
      </c>
      <c r="D4" s="61" t="s">
        <v>49</v>
      </c>
      <c r="E4" s="61" t="s">
        <v>50</v>
      </c>
      <c r="F4" s="61" t="s">
        <v>51</v>
      </c>
      <c r="G4" s="61" t="s">
        <v>52</v>
      </c>
      <c r="H4" s="62" t="s">
        <v>53</v>
      </c>
      <c r="I4" s="31"/>
    </row>
    <row r="5" spans="1:27" s="3" customFormat="1" ht="12.95" customHeight="1" thickBot="1" x14ac:dyDescent="0.25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>
        <v>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6" customFormat="1" ht="26.1" customHeight="1" x14ac:dyDescent="0.2">
      <c r="A6" s="194" t="s">
        <v>399</v>
      </c>
      <c r="B6" s="195">
        <v>4000</v>
      </c>
      <c r="C6" s="240">
        <f>SUM(C7:C12)</f>
        <v>40342</v>
      </c>
      <c r="D6" s="241">
        <f>SUM(D7:D12)</f>
        <v>5192</v>
      </c>
      <c r="E6" s="241">
        <f>SUM(E7:E12)</f>
        <v>126672.1</v>
      </c>
      <c r="F6" s="241">
        <f>SUM(F7:F12)</f>
        <v>5192</v>
      </c>
      <c r="G6" s="242">
        <f t="shared" ref="G6:G12" si="0">F6-E6</f>
        <v>-121480.1</v>
      </c>
      <c r="H6" s="243">
        <f>F6/E6*100</f>
        <v>4.0987715526939237</v>
      </c>
      <c r="I6" s="38">
        <v>766.30000000000007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6" customFormat="1" ht="12.95" customHeight="1" x14ac:dyDescent="0.2">
      <c r="A7" s="197" t="s">
        <v>137</v>
      </c>
      <c r="B7" s="8">
        <v>4010</v>
      </c>
      <c r="C7" s="36"/>
      <c r="D7" s="37"/>
      <c r="E7" s="37"/>
      <c r="F7" s="37"/>
      <c r="G7" s="9"/>
      <c r="H7" s="196"/>
      <c r="I7" s="38">
        <v>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6" customFormat="1" ht="12.95" customHeight="1" x14ac:dyDescent="0.2">
      <c r="A8" s="197" t="s">
        <v>138</v>
      </c>
      <c r="B8" s="8">
        <v>4020</v>
      </c>
      <c r="C8" s="37">
        <v>93</v>
      </c>
      <c r="D8" s="37">
        <v>66</v>
      </c>
      <c r="E8" s="37">
        <v>691</v>
      </c>
      <c r="F8" s="37">
        <v>66</v>
      </c>
      <c r="G8" s="9">
        <f t="shared" si="0"/>
        <v>-625</v>
      </c>
      <c r="H8" s="196">
        <f>F8/E8*100</f>
        <v>9.5513748191027492</v>
      </c>
      <c r="I8" s="38">
        <v>51.3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6" customFormat="1" ht="12.95" customHeight="1" x14ac:dyDescent="0.2">
      <c r="A9" s="197" t="s">
        <v>139</v>
      </c>
      <c r="B9" s="8">
        <v>4030</v>
      </c>
      <c r="C9" s="36">
        <v>96</v>
      </c>
      <c r="D9" s="37">
        <v>54</v>
      </c>
      <c r="E9" s="37">
        <v>130</v>
      </c>
      <c r="F9" s="37">
        <v>54</v>
      </c>
      <c r="G9" s="9">
        <f t="shared" si="0"/>
        <v>-76</v>
      </c>
      <c r="H9" s="196">
        <f>F9/E9*100</f>
        <v>41.53846153846154</v>
      </c>
      <c r="I9" s="38">
        <v>31.8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6" customFormat="1" ht="12.95" customHeight="1" x14ac:dyDescent="0.2">
      <c r="A10" s="197" t="s">
        <v>140</v>
      </c>
      <c r="B10" s="8">
        <v>4040</v>
      </c>
      <c r="C10" s="36">
        <v>3</v>
      </c>
      <c r="D10" s="36"/>
      <c r="E10" s="37">
        <v>100</v>
      </c>
      <c r="F10" s="36"/>
      <c r="G10" s="9">
        <f t="shared" si="0"/>
        <v>-100</v>
      </c>
      <c r="H10" s="196">
        <f>F10/E10*100</f>
        <v>0</v>
      </c>
      <c r="I10" s="38">
        <v>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6" customFormat="1" ht="27.75" customHeight="1" x14ac:dyDescent="0.2">
      <c r="A11" s="197" t="s">
        <v>141</v>
      </c>
      <c r="B11" s="8">
        <v>4050</v>
      </c>
      <c r="C11" s="36">
        <v>2537</v>
      </c>
      <c r="D11" s="36"/>
      <c r="E11" s="202">
        <v>106745.60000000001</v>
      </c>
      <c r="F11" s="36"/>
      <c r="G11" s="9">
        <f t="shared" si="0"/>
        <v>-106745.60000000001</v>
      </c>
      <c r="H11" s="196">
        <f>F11/E11*100</f>
        <v>0</v>
      </c>
      <c r="I11" s="38"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6" customFormat="1" ht="12.95" customHeight="1" thickBot="1" x14ac:dyDescent="0.25">
      <c r="A12" s="198" t="s">
        <v>142</v>
      </c>
      <c r="B12" s="57">
        <v>4060</v>
      </c>
      <c r="C12" s="199">
        <v>37613</v>
      </c>
      <c r="D12" s="200">
        <v>5072</v>
      </c>
      <c r="E12" s="199">
        <v>19005.5</v>
      </c>
      <c r="F12" s="200">
        <v>5072</v>
      </c>
      <c r="G12" s="58">
        <f t="shared" si="0"/>
        <v>-13933.5</v>
      </c>
      <c r="H12" s="201">
        <f>F12/E12*100</f>
        <v>26.687011654521058</v>
      </c>
      <c r="I12" s="38">
        <v>683.2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3" customFormat="1" ht="12.9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s="3" customFormat="1" ht="12.95" customHeight="1" x14ac:dyDescent="0.2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3" customFormat="1" ht="25.5" customHeight="1" x14ac:dyDescent="0.3">
      <c r="A15" s="48" t="s">
        <v>186</v>
      </c>
      <c r="B15" s="60"/>
      <c r="C15" s="49"/>
      <c r="D15" s="49"/>
      <c r="E15" s="60"/>
      <c r="F15" s="386" t="s">
        <v>543</v>
      </c>
      <c r="G15" s="386"/>
      <c r="H15" s="38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3" customFormat="1" ht="12.95" customHeight="1" x14ac:dyDescent="0.2">
      <c r="A16" s="30" t="s">
        <v>187</v>
      </c>
      <c r="B16" s="31"/>
      <c r="C16" s="384" t="s">
        <v>188</v>
      </c>
      <c r="D16" s="384"/>
      <c r="E16" s="31"/>
      <c r="F16" s="385" t="s">
        <v>189</v>
      </c>
      <c r="G16" s="385"/>
      <c r="H16" s="385"/>
      <c r="I16" s="31"/>
    </row>
    <row r="17" spans="1:9" ht="11.45" customHeight="1" x14ac:dyDescent="0.2">
      <c r="A17" s="38"/>
      <c r="B17" s="38"/>
      <c r="C17" s="38"/>
      <c r="D17" s="38"/>
      <c r="E17" s="38"/>
      <c r="F17" s="38"/>
      <c r="G17" s="38"/>
      <c r="H17" s="38"/>
      <c r="I17" s="34"/>
    </row>
    <row r="18" spans="1:9" ht="11.45" customHeight="1" x14ac:dyDescent="0.2">
      <c r="A18" s="38"/>
      <c r="B18" s="38"/>
      <c r="C18" s="38"/>
      <c r="D18" s="38"/>
      <c r="E18" s="38"/>
      <c r="F18" s="38"/>
      <c r="G18" s="38"/>
      <c r="H18" s="38"/>
      <c r="I18" s="34"/>
    </row>
    <row r="19" spans="1:9" ht="11.45" customHeight="1" x14ac:dyDescent="0.2">
      <c r="A19" s="38"/>
      <c r="B19" s="38"/>
      <c r="C19" s="38"/>
      <c r="D19" s="38"/>
      <c r="E19" s="38"/>
      <c r="F19" s="38"/>
      <c r="G19" s="38"/>
      <c r="H19" s="38"/>
      <c r="I19" s="34"/>
    </row>
    <row r="20" spans="1:9" ht="11.45" customHeight="1" x14ac:dyDescent="0.2">
      <c r="A20" s="38"/>
      <c r="B20" s="38"/>
      <c r="C20" s="38"/>
      <c r="D20" s="38"/>
      <c r="E20" s="38"/>
      <c r="F20" s="38"/>
      <c r="G20" s="38"/>
      <c r="H20" s="38"/>
      <c r="I20" s="34"/>
    </row>
    <row r="21" spans="1:9" ht="11.45" customHeight="1" x14ac:dyDescent="0.2">
      <c r="A21" s="38"/>
      <c r="B21" s="38"/>
      <c r="C21" s="38"/>
      <c r="D21" s="38"/>
      <c r="E21" s="38"/>
      <c r="F21" s="38"/>
      <c r="G21" s="38"/>
      <c r="H21" s="38"/>
      <c r="I21" s="34"/>
    </row>
    <row r="22" spans="1:9" ht="11.45" customHeight="1" x14ac:dyDescent="0.2">
      <c r="A22" s="38"/>
      <c r="B22" s="38"/>
      <c r="C22" s="38"/>
      <c r="D22" s="38"/>
      <c r="E22" s="38"/>
      <c r="F22" s="38"/>
      <c r="G22" s="38"/>
      <c r="H22" s="38"/>
      <c r="I22" s="34"/>
    </row>
    <row r="23" spans="1:9" ht="11.45" customHeight="1" x14ac:dyDescent="0.2">
      <c r="A23" s="38"/>
      <c r="B23" s="38"/>
      <c r="C23" s="38"/>
      <c r="D23" s="38"/>
      <c r="E23" s="38"/>
      <c r="F23" s="38"/>
      <c r="G23" s="38"/>
      <c r="H23" s="38"/>
      <c r="I23" s="34"/>
    </row>
    <row r="24" spans="1:9" ht="11.45" customHeight="1" x14ac:dyDescent="0.2">
      <c r="A24" s="38"/>
      <c r="B24" s="38"/>
      <c r="C24" s="38"/>
      <c r="D24" s="38"/>
      <c r="E24" s="38"/>
      <c r="F24" s="38"/>
      <c r="G24" s="38"/>
      <c r="H24" s="38"/>
      <c r="I24" s="34"/>
    </row>
    <row r="25" spans="1:9" ht="11.45" customHeight="1" x14ac:dyDescent="0.2">
      <c r="A25" s="38"/>
      <c r="B25" s="38"/>
      <c r="C25" s="38"/>
      <c r="D25" s="38"/>
      <c r="E25" s="38"/>
      <c r="F25" s="38"/>
      <c r="G25" s="38"/>
      <c r="H25" s="38"/>
      <c r="I25" s="34"/>
    </row>
    <row r="26" spans="1:9" ht="11.45" customHeight="1" x14ac:dyDescent="0.2">
      <c r="A26" s="38"/>
      <c r="B26" s="38"/>
      <c r="C26" s="38"/>
      <c r="D26" s="38"/>
      <c r="E26" s="38"/>
      <c r="F26" s="38"/>
      <c r="G26" s="38"/>
      <c r="H26" s="38"/>
      <c r="I26" s="34"/>
    </row>
    <row r="27" spans="1:9" ht="11.45" customHeight="1" x14ac:dyDescent="0.2">
      <c r="A27" s="38"/>
      <c r="B27" s="38"/>
      <c r="C27" s="38"/>
      <c r="D27" s="38"/>
      <c r="E27" s="38"/>
      <c r="F27" s="38"/>
      <c r="G27" s="38"/>
      <c r="H27" s="38"/>
      <c r="I27" s="34"/>
    </row>
    <row r="28" spans="1:9" ht="11.45" customHeight="1" x14ac:dyDescent="0.2">
      <c r="A28" s="38"/>
      <c r="B28" s="38"/>
      <c r="C28" s="38"/>
      <c r="D28" s="38"/>
      <c r="E28" s="38"/>
      <c r="F28" s="38"/>
      <c r="G28" s="38"/>
      <c r="H28" s="38"/>
      <c r="I28" s="34"/>
    </row>
    <row r="29" spans="1:9" ht="11.45" customHeight="1" x14ac:dyDescent="0.2">
      <c r="A29" s="38"/>
      <c r="B29" s="38"/>
      <c r="C29" s="38"/>
      <c r="D29" s="38"/>
      <c r="E29" s="38"/>
      <c r="F29" s="38"/>
      <c r="G29" s="38"/>
      <c r="H29" s="38"/>
      <c r="I29" s="34"/>
    </row>
    <row r="30" spans="1:9" ht="11.45" customHeight="1" x14ac:dyDescent="0.2">
      <c r="A30" s="38"/>
      <c r="B30" s="38"/>
      <c r="C30" s="38"/>
      <c r="D30" s="38"/>
      <c r="E30" s="38"/>
      <c r="F30" s="38"/>
      <c r="G30" s="38"/>
      <c r="H30" s="38"/>
    </row>
    <row r="31" spans="1:9" ht="11.45" customHeight="1" x14ac:dyDescent="0.2">
      <c r="A31" s="38"/>
      <c r="B31" s="38"/>
      <c r="C31" s="38"/>
      <c r="D31" s="38"/>
      <c r="E31" s="38"/>
      <c r="F31" s="38"/>
      <c r="G31" s="38"/>
      <c r="H31" s="38"/>
    </row>
    <row r="32" spans="1:9" ht="11.45" customHeight="1" x14ac:dyDescent="0.2">
      <c r="A32" s="38"/>
      <c r="B32" s="38"/>
      <c r="C32" s="38"/>
      <c r="D32" s="38"/>
      <c r="E32" s="38"/>
      <c r="F32" s="38"/>
      <c r="G32" s="38"/>
      <c r="H32" s="38"/>
    </row>
    <row r="33" spans="1:8" ht="11.45" customHeight="1" x14ac:dyDescent="0.2">
      <c r="A33" s="38"/>
      <c r="B33" s="38"/>
      <c r="C33" s="38"/>
      <c r="D33" s="38"/>
      <c r="E33" s="38"/>
      <c r="F33" s="38"/>
      <c r="G33" s="38"/>
      <c r="H33" s="38"/>
    </row>
    <row r="34" spans="1:8" ht="11.45" customHeight="1" x14ac:dyDescent="0.2">
      <c r="A34" s="38"/>
      <c r="B34" s="38"/>
      <c r="C34" s="38"/>
      <c r="D34" s="38"/>
      <c r="E34" s="38"/>
      <c r="F34" s="38"/>
      <c r="G34" s="38"/>
      <c r="H34" s="38"/>
    </row>
    <row r="35" spans="1:8" ht="11.45" customHeight="1" x14ac:dyDescent="0.2">
      <c r="A35" s="38"/>
      <c r="B35" s="38"/>
      <c r="C35" s="38"/>
      <c r="D35" s="38"/>
      <c r="E35" s="38"/>
      <c r="F35" s="38"/>
      <c r="G35" s="38"/>
      <c r="H35" s="38"/>
    </row>
  </sheetData>
  <mergeCells count="8">
    <mergeCell ref="C16:D16"/>
    <mergeCell ref="F16:H16"/>
    <mergeCell ref="A1:H1"/>
    <mergeCell ref="A3:A4"/>
    <mergeCell ref="B3:B4"/>
    <mergeCell ref="C3:D3"/>
    <mergeCell ref="E3:H3"/>
    <mergeCell ref="F15:H15"/>
  </mergeCells>
  <phoneticPr fontId="0" type="noConversion"/>
  <pageMargins left="0.75" right="0.75" top="1" bottom="1" header="0.5" footer="0.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46"/>
  <sheetViews>
    <sheetView view="pageBreakPreview" topLeftCell="A7" zoomScaleNormal="100" workbookViewId="0">
      <selection activeCell="M17" sqref="M17"/>
    </sheetView>
  </sheetViews>
  <sheetFormatPr defaultColWidth="8.7109375" defaultRowHeight="11.45" customHeight="1" x14ac:dyDescent="0.2"/>
  <cols>
    <col min="1" max="1" width="60.140625" style="3" customWidth="1"/>
    <col min="2" max="2" width="8.7109375" style="3" customWidth="1"/>
    <col min="3" max="3" width="12.5703125" style="3" customWidth="1"/>
    <col min="4" max="4" width="12.140625" style="3" customWidth="1"/>
    <col min="5" max="5" width="13.85546875" style="3" customWidth="1"/>
    <col min="6" max="7" width="12.140625" style="3" customWidth="1"/>
    <col min="8" max="8" width="50" style="3" customWidth="1"/>
    <col min="9" max="16384" width="8.7109375" style="2"/>
  </cols>
  <sheetData>
    <row r="1" spans="1:9" s="3" customFormat="1" ht="12.95" customHeight="1" x14ac:dyDescent="0.2">
      <c r="A1" s="379" t="s">
        <v>152</v>
      </c>
      <c r="B1" s="379"/>
      <c r="C1" s="379"/>
      <c r="D1" s="379"/>
      <c r="E1" s="379"/>
      <c r="F1" s="379"/>
      <c r="G1" s="379"/>
      <c r="H1" s="379"/>
      <c r="I1" s="31"/>
    </row>
    <row r="2" spans="1:9" s="3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9" s="3" customFormat="1" ht="26.1" customHeight="1" x14ac:dyDescent="0.2">
      <c r="A3" s="409" t="s">
        <v>45</v>
      </c>
      <c r="B3" s="409" t="s">
        <v>46</v>
      </c>
      <c r="C3" s="409" t="s">
        <v>400</v>
      </c>
      <c r="D3" s="409" t="s">
        <v>47</v>
      </c>
      <c r="E3" s="409"/>
      <c r="F3" s="409" t="s">
        <v>605</v>
      </c>
      <c r="G3" s="409"/>
      <c r="H3" s="409" t="s">
        <v>401</v>
      </c>
      <c r="I3" s="31"/>
    </row>
    <row r="4" spans="1:9" s="3" customFormat="1" ht="12.95" customHeight="1" x14ac:dyDescent="0.2">
      <c r="A4" s="409"/>
      <c r="B4" s="409"/>
      <c r="C4" s="409"/>
      <c r="D4" s="12" t="s">
        <v>48</v>
      </c>
      <c r="E4" s="12" t="s">
        <v>49</v>
      </c>
      <c r="F4" s="12" t="s">
        <v>48</v>
      </c>
      <c r="G4" s="12" t="s">
        <v>49</v>
      </c>
      <c r="H4" s="409"/>
      <c r="I4" s="31"/>
    </row>
    <row r="5" spans="1:9" s="3" customFormat="1" ht="12.95" customHeight="1" x14ac:dyDescent="0.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31"/>
    </row>
    <row r="6" spans="1:9" s="3" customFormat="1" ht="12.95" customHeight="1" x14ac:dyDescent="0.2">
      <c r="A6" s="406" t="s">
        <v>402</v>
      </c>
      <c r="B6" s="406"/>
      <c r="C6" s="406"/>
      <c r="D6" s="406"/>
      <c r="E6" s="406"/>
      <c r="F6" s="406"/>
      <c r="G6" s="406"/>
      <c r="H6" s="406"/>
      <c r="I6" s="31"/>
    </row>
    <row r="7" spans="1:9" s="3" customFormat="1" ht="38.1" customHeight="1" x14ac:dyDescent="0.2">
      <c r="A7" s="35" t="s">
        <v>403</v>
      </c>
      <c r="B7" s="8">
        <v>5000</v>
      </c>
      <c r="C7" s="12" t="s">
        <v>404</v>
      </c>
      <c r="D7" s="37">
        <v>-132.69999999999999</v>
      </c>
      <c r="E7" s="39">
        <f>('Осн. фін. пок.'!D13/'Осн. фін. пок.'!D11)*100</f>
        <v>-133.23120829311284</v>
      </c>
      <c r="F7" s="39">
        <f>D7</f>
        <v>-132.69999999999999</v>
      </c>
      <c r="G7" s="39">
        <f>('Осн. фін. пок.'!F13/'Осн. фін. пок.'!F11)*100</f>
        <v>-133.23120829311284</v>
      </c>
      <c r="H7" s="35"/>
      <c r="I7" s="31"/>
    </row>
    <row r="8" spans="1:9" s="3" customFormat="1" ht="38.1" customHeight="1" x14ac:dyDescent="0.2">
      <c r="A8" s="35" t="s">
        <v>405</v>
      </c>
      <c r="B8" s="8">
        <v>5010</v>
      </c>
      <c r="C8" s="12" t="s">
        <v>404</v>
      </c>
      <c r="D8" s="37">
        <v>-18.5</v>
      </c>
      <c r="E8" s="39">
        <f>('Осн. фін. пок.'!D28/'Осн. фін. пок.'!D11)*100</f>
        <v>-50.761740882192477</v>
      </c>
      <c r="F8" s="39">
        <f t="shared" ref="F8:F11" si="0">D8</f>
        <v>-18.5</v>
      </c>
      <c r="G8" s="39">
        <f>('Осн. фін. пок.'!F28/'Осн. фін. пок.'!F11)*100</f>
        <v>-50.761740882192477</v>
      </c>
      <c r="H8" s="35"/>
      <c r="I8" s="31"/>
    </row>
    <row r="9" spans="1:9" s="3" customFormat="1" ht="38.1" customHeight="1" x14ac:dyDescent="0.2">
      <c r="A9" s="35" t="s">
        <v>406</v>
      </c>
      <c r="B9" s="8">
        <v>5020</v>
      </c>
      <c r="C9" s="12" t="s">
        <v>404</v>
      </c>
      <c r="D9" s="202">
        <v>-0.21</v>
      </c>
      <c r="E9" s="40">
        <f>('Осн. фін. пок.'!D43/'Осн. фін. пок.'!D119)*100</f>
        <v>-4.1250278243143503</v>
      </c>
      <c r="F9" s="39">
        <f t="shared" si="0"/>
        <v>-0.21</v>
      </c>
      <c r="G9" s="40">
        <v>-4.13</v>
      </c>
      <c r="H9" s="35" t="s">
        <v>407</v>
      </c>
      <c r="I9" s="31"/>
    </row>
    <row r="10" spans="1:9" s="3" customFormat="1" ht="38.1" customHeight="1" x14ac:dyDescent="0.2">
      <c r="A10" s="35" t="s">
        <v>408</v>
      </c>
      <c r="B10" s="8">
        <v>5030</v>
      </c>
      <c r="C10" s="12" t="s">
        <v>404</v>
      </c>
      <c r="D10" s="37">
        <v>-0.4</v>
      </c>
      <c r="E10" s="40">
        <f>('Осн. фін. пок.'!D43/'Осн. фін. пок.'!D125)*100</f>
        <v>-9.6257415456956181</v>
      </c>
      <c r="F10" s="39">
        <f t="shared" si="0"/>
        <v>-0.4</v>
      </c>
      <c r="G10" s="40">
        <v>-9.6300000000000008</v>
      </c>
      <c r="H10" s="35"/>
      <c r="I10" s="31"/>
    </row>
    <row r="11" spans="1:9" s="3" customFormat="1" ht="38.1" customHeight="1" x14ac:dyDescent="0.2">
      <c r="A11" s="35" t="s">
        <v>409</v>
      </c>
      <c r="B11" s="8">
        <v>5040</v>
      </c>
      <c r="C11" s="12" t="s">
        <v>404</v>
      </c>
      <c r="D11" s="37">
        <v>-1.9</v>
      </c>
      <c r="E11" s="40">
        <f>('Осн. фін. пок.'!D45/'Осн. фін. пок.'!D11)*100</f>
        <v>-29.554706845175645</v>
      </c>
      <c r="F11" s="39">
        <f t="shared" si="0"/>
        <v>-1.9</v>
      </c>
      <c r="G11" s="40">
        <v>-29.55</v>
      </c>
      <c r="H11" s="35" t="s">
        <v>410</v>
      </c>
      <c r="I11" s="31"/>
    </row>
    <row r="12" spans="1:9" s="3" customFormat="1" ht="12.95" customHeight="1" x14ac:dyDescent="0.2">
      <c r="A12" s="406" t="s">
        <v>411</v>
      </c>
      <c r="B12" s="406"/>
      <c r="C12" s="406"/>
      <c r="D12" s="406"/>
      <c r="E12" s="406"/>
      <c r="F12" s="406"/>
      <c r="G12" s="406"/>
      <c r="H12" s="406"/>
      <c r="I12" s="31"/>
    </row>
    <row r="13" spans="1:9" s="3" customFormat="1" ht="38.1" customHeight="1" x14ac:dyDescent="0.2">
      <c r="A13" s="35" t="s">
        <v>412</v>
      </c>
      <c r="B13" s="8">
        <v>5100</v>
      </c>
      <c r="C13" s="12"/>
      <c r="D13" s="37">
        <v>-24.3</v>
      </c>
      <c r="E13" s="37">
        <f>('Осн. фін. пок.'!D120+'Осн. фін. пок.'!D121)/'Осн. фін. пок.'!D28</f>
        <v>-8.0658123191401412</v>
      </c>
      <c r="F13" s="37">
        <f>D13</f>
        <v>-24.3</v>
      </c>
      <c r="G13" s="37">
        <v>-8.1</v>
      </c>
      <c r="H13" s="35"/>
      <c r="I13" s="31"/>
    </row>
    <row r="14" spans="1:9" s="3" customFormat="1" ht="38.1" customHeight="1" x14ac:dyDescent="0.2">
      <c r="A14" s="35" t="s">
        <v>413</v>
      </c>
      <c r="B14" s="8">
        <v>5110</v>
      </c>
      <c r="C14" s="12" t="s">
        <v>414</v>
      </c>
      <c r="D14" s="37">
        <v>1</v>
      </c>
      <c r="E14" s="37">
        <f>'Осн. фін. пок.'!D125/('Осн. фін. пок.'!D120+'Осн. фін. пок.'!D121)</f>
        <v>0.74990774529501003</v>
      </c>
      <c r="F14" s="37">
        <f t="shared" ref="F14:F15" si="1">D14</f>
        <v>1</v>
      </c>
      <c r="G14" s="37">
        <v>0.7</v>
      </c>
      <c r="H14" s="35" t="s">
        <v>415</v>
      </c>
      <c r="I14" s="31"/>
    </row>
    <row r="15" spans="1:9" s="3" customFormat="1" ht="38.1" customHeight="1" x14ac:dyDescent="0.2">
      <c r="A15" s="35" t="s">
        <v>416</v>
      </c>
      <c r="B15" s="8">
        <v>5120</v>
      </c>
      <c r="C15" s="12" t="s">
        <v>414</v>
      </c>
      <c r="D15" s="37">
        <v>0.2</v>
      </c>
      <c r="E15" s="37">
        <f>'Осн. фін. пок.'!D117/'Осн. фін. пок.'!D121</f>
        <v>0.1258661691746279</v>
      </c>
      <c r="F15" s="37">
        <f t="shared" si="1"/>
        <v>0.2</v>
      </c>
      <c r="G15" s="37">
        <v>0.1</v>
      </c>
      <c r="H15" s="35" t="s">
        <v>417</v>
      </c>
      <c r="I15" s="31"/>
    </row>
    <row r="16" spans="1:9" s="3" customFormat="1" ht="12.95" customHeight="1" x14ac:dyDescent="0.2">
      <c r="A16" s="406" t="s">
        <v>418</v>
      </c>
      <c r="B16" s="406"/>
      <c r="C16" s="406"/>
      <c r="D16" s="406"/>
      <c r="E16" s="406"/>
      <c r="F16" s="406"/>
      <c r="G16" s="406"/>
      <c r="H16" s="406"/>
      <c r="I16" s="31"/>
    </row>
    <row r="17" spans="1:9" s="3" customFormat="1" ht="26.1" customHeight="1" x14ac:dyDescent="0.2">
      <c r="A17" s="35" t="s">
        <v>419</v>
      </c>
      <c r="B17" s="8">
        <v>5200</v>
      </c>
      <c r="C17" s="12"/>
      <c r="D17" s="36">
        <v>0</v>
      </c>
      <c r="E17" s="36">
        <v>0.05</v>
      </c>
      <c r="F17" s="36">
        <f>D17</f>
        <v>0</v>
      </c>
      <c r="G17" s="36">
        <v>0.05</v>
      </c>
      <c r="H17" s="35"/>
      <c r="I17" s="31"/>
    </row>
    <row r="18" spans="1:9" s="3" customFormat="1" ht="51" customHeight="1" x14ac:dyDescent="0.2">
      <c r="A18" s="35" t="s">
        <v>420</v>
      </c>
      <c r="B18" s="8">
        <v>5210</v>
      </c>
      <c r="C18" s="12"/>
      <c r="D18" s="36">
        <v>0.1</v>
      </c>
      <c r="E18" s="36">
        <v>1.7999999999999999E-2</v>
      </c>
      <c r="F18" s="36">
        <f t="shared" ref="F18:F19" si="2">D18</f>
        <v>0.1</v>
      </c>
      <c r="G18" s="36">
        <v>1.7999999999999999E-2</v>
      </c>
      <c r="H18" s="35"/>
      <c r="I18" s="31"/>
    </row>
    <row r="19" spans="1:9" s="3" customFormat="1" ht="38.1" customHeight="1" x14ac:dyDescent="0.2">
      <c r="A19" s="35" t="s">
        <v>421</v>
      </c>
      <c r="B19" s="8">
        <v>5220</v>
      </c>
      <c r="C19" s="12" t="s">
        <v>422</v>
      </c>
      <c r="D19" s="37">
        <v>0.6</v>
      </c>
      <c r="E19" s="37">
        <f>'Осн. фін. пок.'!D116/'Осн. фін. пок.'!D115</f>
        <v>0.66286085254542748</v>
      </c>
      <c r="F19" s="36">
        <f t="shared" si="2"/>
        <v>0.6</v>
      </c>
      <c r="G19" s="37">
        <v>0.7</v>
      </c>
      <c r="H19" s="35" t="s">
        <v>423</v>
      </c>
      <c r="I19" s="31"/>
    </row>
    <row r="20" spans="1:9" s="3" customFormat="1" ht="12.95" customHeight="1" x14ac:dyDescent="0.2">
      <c r="A20" s="406" t="s">
        <v>424</v>
      </c>
      <c r="B20" s="406"/>
      <c r="C20" s="406"/>
      <c r="D20" s="406"/>
      <c r="E20" s="406"/>
      <c r="F20" s="406"/>
      <c r="G20" s="406"/>
      <c r="H20" s="406"/>
      <c r="I20" s="31"/>
    </row>
    <row r="21" spans="1:9" s="3" customFormat="1" ht="51" customHeight="1" x14ac:dyDescent="0.2">
      <c r="A21" s="35" t="s">
        <v>425</v>
      </c>
      <c r="B21" s="8">
        <v>5300</v>
      </c>
      <c r="C21" s="12"/>
      <c r="D21" s="36"/>
      <c r="E21" s="36"/>
      <c r="F21" s="36"/>
      <c r="G21" s="36"/>
      <c r="H21" s="35"/>
      <c r="I21" s="31"/>
    </row>
    <row r="22" spans="1:9" s="3" customFormat="1" ht="12.9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</row>
    <row r="23" spans="1:9" s="3" customFormat="1" ht="12.95" customHeight="1" x14ac:dyDescent="0.3">
      <c r="A23" s="53"/>
      <c r="B23" s="54"/>
      <c r="C23" s="54"/>
      <c r="D23" s="54"/>
      <c r="E23" s="54"/>
      <c r="F23" s="54"/>
      <c r="G23" s="54"/>
      <c r="H23" s="54"/>
      <c r="I23" s="54"/>
    </row>
    <row r="24" spans="1:9" s="3" customFormat="1" ht="19.5" customHeight="1" x14ac:dyDescent="0.3">
      <c r="A24" s="55" t="s">
        <v>186</v>
      </c>
      <c r="B24" s="54"/>
      <c r="C24" s="407"/>
      <c r="D24" s="407"/>
      <c r="E24" s="407"/>
      <c r="F24" s="54"/>
      <c r="G24" s="408" t="s">
        <v>543</v>
      </c>
      <c r="H24" s="408"/>
      <c r="I24" s="408"/>
    </row>
    <row r="25" spans="1:9" s="3" customFormat="1" ht="12.95" customHeight="1" x14ac:dyDescent="0.2">
      <c r="A25" s="30" t="s">
        <v>187</v>
      </c>
      <c r="B25" s="31"/>
      <c r="C25" s="384" t="s">
        <v>188</v>
      </c>
      <c r="D25" s="384"/>
      <c r="E25" s="384"/>
      <c r="F25" s="31"/>
      <c r="G25" s="384" t="s">
        <v>189</v>
      </c>
      <c r="H25" s="384"/>
      <c r="I25" s="50"/>
    </row>
    <row r="26" spans="1:9" ht="11.45" customHeight="1" x14ac:dyDescent="0.2">
      <c r="A26" s="50"/>
      <c r="B26" s="50"/>
      <c r="C26" s="50"/>
      <c r="D26" s="50"/>
      <c r="E26" s="50"/>
      <c r="F26" s="50"/>
      <c r="G26" s="50"/>
      <c r="H26" s="50"/>
      <c r="I26" s="51"/>
    </row>
    <row r="27" spans="1:9" ht="11.45" customHeight="1" x14ac:dyDescent="0.2">
      <c r="A27" s="31"/>
      <c r="B27" s="31"/>
      <c r="C27" s="31"/>
      <c r="D27" s="31"/>
      <c r="E27" s="31"/>
      <c r="F27" s="31"/>
      <c r="G27" s="31"/>
      <c r="H27" s="31"/>
      <c r="I27" s="34"/>
    </row>
    <row r="28" spans="1:9" ht="11.45" customHeight="1" x14ac:dyDescent="0.2">
      <c r="A28" s="31"/>
      <c r="B28" s="31"/>
      <c r="C28" s="31"/>
      <c r="D28" s="31"/>
      <c r="E28" s="31"/>
      <c r="F28" s="31"/>
      <c r="G28" s="31"/>
      <c r="H28" s="31"/>
      <c r="I28" s="34"/>
    </row>
    <row r="29" spans="1:9" ht="11.45" customHeight="1" x14ac:dyDescent="0.2">
      <c r="A29" s="31"/>
      <c r="B29" s="31"/>
      <c r="C29" s="31"/>
      <c r="D29" s="31"/>
      <c r="E29" s="31"/>
      <c r="F29" s="31"/>
      <c r="G29" s="31"/>
      <c r="H29" s="31"/>
      <c r="I29" s="34"/>
    </row>
    <row r="30" spans="1:9" ht="11.45" customHeight="1" x14ac:dyDescent="0.2">
      <c r="A30" s="31"/>
      <c r="B30" s="31"/>
      <c r="C30" s="31"/>
      <c r="D30" s="31"/>
      <c r="E30" s="31"/>
      <c r="F30" s="31"/>
      <c r="G30" s="31"/>
      <c r="H30" s="31"/>
      <c r="I30" s="34"/>
    </row>
    <row r="31" spans="1:9" ht="11.45" customHeight="1" x14ac:dyDescent="0.2">
      <c r="A31" s="31"/>
      <c r="B31" s="31"/>
      <c r="C31" s="31"/>
      <c r="D31" s="31"/>
      <c r="E31" s="31"/>
      <c r="F31" s="31"/>
      <c r="G31" s="31"/>
      <c r="H31" s="31"/>
      <c r="I31" s="34"/>
    </row>
    <row r="32" spans="1:9" ht="11.45" customHeight="1" x14ac:dyDescent="0.2">
      <c r="A32" s="31"/>
      <c r="B32" s="31"/>
      <c r="C32" s="31"/>
      <c r="D32" s="31"/>
      <c r="E32" s="31"/>
      <c r="F32" s="31"/>
      <c r="G32" s="31"/>
      <c r="H32" s="31"/>
      <c r="I32" s="34"/>
    </row>
    <row r="33" spans="1:9" ht="11.45" customHeight="1" x14ac:dyDescent="0.2">
      <c r="A33" s="31"/>
      <c r="B33" s="31"/>
      <c r="C33" s="31"/>
      <c r="D33" s="31"/>
      <c r="E33" s="31"/>
      <c r="F33" s="31"/>
      <c r="G33" s="31"/>
      <c r="H33" s="31"/>
      <c r="I33" s="34"/>
    </row>
    <row r="34" spans="1:9" ht="11.45" customHeight="1" x14ac:dyDescent="0.2">
      <c r="A34" s="31"/>
      <c r="B34" s="31"/>
      <c r="C34" s="31"/>
      <c r="D34" s="31"/>
      <c r="E34" s="31"/>
      <c r="F34" s="31"/>
      <c r="G34" s="31"/>
      <c r="H34" s="31"/>
      <c r="I34" s="34"/>
    </row>
    <row r="35" spans="1:9" ht="11.45" customHeight="1" x14ac:dyDescent="0.2">
      <c r="A35" s="31"/>
      <c r="B35" s="31"/>
      <c r="C35" s="31"/>
      <c r="D35" s="31"/>
      <c r="E35" s="31"/>
      <c r="F35" s="31"/>
      <c r="G35" s="31"/>
      <c r="H35" s="31"/>
      <c r="I35" s="34"/>
    </row>
    <row r="36" spans="1:9" ht="11.45" customHeight="1" x14ac:dyDescent="0.2">
      <c r="A36" s="31"/>
      <c r="B36" s="31"/>
      <c r="C36" s="31"/>
      <c r="D36" s="31"/>
      <c r="E36" s="31"/>
      <c r="F36" s="31"/>
      <c r="G36" s="31"/>
      <c r="H36" s="31"/>
      <c r="I36" s="34"/>
    </row>
    <row r="37" spans="1:9" ht="11.45" customHeight="1" x14ac:dyDescent="0.2">
      <c r="A37" s="31"/>
      <c r="B37" s="31"/>
      <c r="C37" s="31"/>
      <c r="D37" s="31"/>
      <c r="E37" s="31"/>
      <c r="F37" s="31"/>
      <c r="G37" s="31"/>
      <c r="H37" s="31"/>
      <c r="I37" s="34"/>
    </row>
    <row r="38" spans="1:9" ht="11.45" customHeight="1" x14ac:dyDescent="0.2">
      <c r="A38" s="31"/>
      <c r="B38" s="31"/>
      <c r="C38" s="31"/>
      <c r="D38" s="31"/>
      <c r="E38" s="31"/>
      <c r="F38" s="31"/>
      <c r="G38" s="31"/>
      <c r="H38" s="31"/>
      <c r="I38" s="34"/>
    </row>
    <row r="39" spans="1:9" ht="11.45" customHeight="1" x14ac:dyDescent="0.2">
      <c r="A39" s="31"/>
      <c r="B39" s="31"/>
      <c r="C39" s="31"/>
      <c r="D39" s="31"/>
      <c r="E39" s="31"/>
      <c r="F39" s="31"/>
      <c r="G39" s="31"/>
      <c r="H39" s="31"/>
      <c r="I39" s="34"/>
    </row>
    <row r="40" spans="1:9" ht="11.45" customHeight="1" x14ac:dyDescent="0.2">
      <c r="A40" s="31"/>
      <c r="B40" s="31"/>
      <c r="C40" s="31"/>
      <c r="D40" s="31"/>
      <c r="E40" s="31"/>
      <c r="F40" s="31"/>
      <c r="G40" s="31"/>
      <c r="H40" s="31"/>
      <c r="I40" s="34"/>
    </row>
    <row r="41" spans="1:9" ht="11.45" customHeight="1" x14ac:dyDescent="0.2">
      <c r="A41" s="31"/>
      <c r="B41" s="31"/>
      <c r="C41" s="31"/>
      <c r="D41" s="31"/>
      <c r="E41" s="31"/>
      <c r="F41" s="31"/>
      <c r="G41" s="31"/>
      <c r="H41" s="31"/>
      <c r="I41" s="34"/>
    </row>
    <row r="42" spans="1:9" ht="11.45" customHeight="1" x14ac:dyDescent="0.2">
      <c r="A42" s="31"/>
      <c r="B42" s="31"/>
      <c r="C42" s="31"/>
      <c r="D42" s="31"/>
      <c r="E42" s="31"/>
      <c r="F42" s="31"/>
      <c r="G42" s="31"/>
      <c r="H42" s="31"/>
      <c r="I42" s="34"/>
    </row>
    <row r="43" spans="1:9" ht="11.45" customHeight="1" x14ac:dyDescent="0.2">
      <c r="A43" s="31"/>
      <c r="B43" s="31"/>
      <c r="C43" s="31"/>
      <c r="D43" s="31"/>
      <c r="E43" s="31"/>
      <c r="F43" s="31"/>
      <c r="G43" s="31"/>
      <c r="H43" s="31"/>
      <c r="I43" s="34"/>
    </row>
    <row r="44" spans="1:9" ht="11.45" customHeight="1" x14ac:dyDescent="0.2">
      <c r="A44" s="31"/>
      <c r="B44" s="31"/>
      <c r="C44" s="31"/>
      <c r="D44" s="31"/>
      <c r="E44" s="31"/>
      <c r="F44" s="31"/>
      <c r="G44" s="31"/>
      <c r="H44" s="31"/>
      <c r="I44" s="34"/>
    </row>
    <row r="45" spans="1:9" ht="11.45" customHeight="1" x14ac:dyDescent="0.2">
      <c r="A45" s="31"/>
      <c r="B45" s="31"/>
      <c r="C45" s="31"/>
      <c r="D45" s="31"/>
      <c r="E45" s="31"/>
      <c r="F45" s="31"/>
      <c r="G45" s="31"/>
      <c r="H45" s="31"/>
      <c r="I45" s="34"/>
    </row>
    <row r="46" spans="1:9" ht="11.45" customHeight="1" x14ac:dyDescent="0.2">
      <c r="A46" s="31"/>
      <c r="B46" s="31"/>
      <c r="C46" s="31"/>
      <c r="D46" s="31"/>
      <c r="E46" s="31"/>
      <c r="F46" s="31"/>
      <c r="G46" s="31"/>
      <c r="H46" s="31"/>
      <c r="I46" s="34"/>
    </row>
  </sheetData>
  <mergeCells count="15">
    <mergeCell ref="A1:H1"/>
    <mergeCell ref="A3:A4"/>
    <mergeCell ref="B3:B4"/>
    <mergeCell ref="C3:C4"/>
    <mergeCell ref="D3:E3"/>
    <mergeCell ref="F3:G3"/>
    <mergeCell ref="H3:H4"/>
    <mergeCell ref="C25:E25"/>
    <mergeCell ref="G25:H25"/>
    <mergeCell ref="A6:H6"/>
    <mergeCell ref="A12:H12"/>
    <mergeCell ref="A16:H16"/>
    <mergeCell ref="A20:H20"/>
    <mergeCell ref="C24:E24"/>
    <mergeCell ref="G24:I24"/>
  </mergeCells>
  <phoneticPr fontId="0" type="noConversion"/>
  <pageMargins left="0.75" right="0.75" top="0.25" bottom="0.26" header="0.23" footer="0.18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83"/>
  <sheetViews>
    <sheetView view="pageBreakPreview" topLeftCell="A37" zoomScaleNormal="100" workbookViewId="0">
      <selection activeCell="F66" sqref="F66:G66"/>
    </sheetView>
  </sheetViews>
  <sheetFormatPr defaultColWidth="8.7109375" defaultRowHeight="11.45" customHeight="1" x14ac:dyDescent="0.2"/>
  <cols>
    <col min="1" max="1" width="27.5703125" style="3" customWidth="1"/>
    <col min="2" max="5" width="8.7109375" style="3" customWidth="1"/>
    <col min="6" max="15" width="13.5703125" style="3" customWidth="1"/>
    <col min="16" max="17" width="8.7109375" style="2"/>
    <col min="18" max="29" width="4.28515625" style="2" customWidth="1"/>
    <col min="30" max="33" width="3.5703125" style="2" customWidth="1"/>
    <col min="34" max="16384" width="8.7109375" style="2"/>
  </cols>
  <sheetData>
    <row r="1" spans="1:33" s="3" customFormat="1" ht="12.95" customHeight="1" x14ac:dyDescent="0.2">
      <c r="A1" s="379" t="s">
        <v>426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1"/>
    </row>
    <row r="2" spans="1:33" s="3" customFormat="1" ht="12.95" customHeight="1" x14ac:dyDescent="0.2">
      <c r="A2" s="379" t="s">
        <v>545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1"/>
    </row>
    <row r="3" spans="1:33" s="3" customFormat="1" ht="12.95" customHeight="1" x14ac:dyDescent="0.2">
      <c r="A3" s="379" t="s">
        <v>43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1"/>
    </row>
    <row r="4" spans="1:33" s="3" customFormat="1" ht="12.95" customHeight="1" x14ac:dyDescent="0.2">
      <c r="A4" s="427" t="s">
        <v>427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31"/>
    </row>
    <row r="5" spans="1:33" s="3" customFormat="1" ht="12.95" customHeight="1" x14ac:dyDescent="0.2">
      <c r="A5" s="417" t="s">
        <v>428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31"/>
    </row>
    <row r="6" spans="1:33" s="3" customFormat="1" ht="5.0999999999999996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33" s="3" customFormat="1" ht="12.95" customHeight="1" x14ac:dyDescent="0.2">
      <c r="A7" s="421" t="s">
        <v>429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31"/>
    </row>
    <row r="8" spans="1:33" s="3" customFormat="1" ht="6.9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33" s="3" customFormat="1" ht="63" customHeight="1" x14ac:dyDescent="0.2">
      <c r="A9" s="414" t="s">
        <v>45</v>
      </c>
      <c r="B9" s="414"/>
      <c r="C9" s="414"/>
      <c r="D9" s="414"/>
      <c r="E9" s="414"/>
      <c r="F9" s="409" t="s">
        <v>430</v>
      </c>
      <c r="G9" s="409"/>
      <c r="H9" s="409" t="s">
        <v>431</v>
      </c>
      <c r="I9" s="409"/>
      <c r="J9" s="409" t="s">
        <v>432</v>
      </c>
      <c r="K9" s="409"/>
      <c r="L9" s="409" t="s">
        <v>433</v>
      </c>
      <c r="M9" s="409"/>
      <c r="N9" s="409" t="s">
        <v>434</v>
      </c>
      <c r="O9" s="409"/>
      <c r="P9" s="31"/>
    </row>
    <row r="10" spans="1:33" s="3" customFormat="1" ht="12.95" customHeight="1" x14ac:dyDescent="0.2">
      <c r="A10" s="428">
        <v>1</v>
      </c>
      <c r="B10" s="428"/>
      <c r="C10" s="428"/>
      <c r="D10" s="428"/>
      <c r="E10" s="428"/>
      <c r="F10" s="415">
        <v>2</v>
      </c>
      <c r="G10" s="415"/>
      <c r="H10" s="415">
        <v>3</v>
      </c>
      <c r="I10" s="415"/>
      <c r="J10" s="415">
        <v>4</v>
      </c>
      <c r="K10" s="415"/>
      <c r="L10" s="415">
        <v>5</v>
      </c>
      <c r="M10" s="415"/>
      <c r="N10" s="415">
        <v>6</v>
      </c>
      <c r="O10" s="415"/>
      <c r="P10" s="31"/>
      <c r="R10" s="3" t="s">
        <v>606</v>
      </c>
      <c r="T10" s="3" t="s">
        <v>51</v>
      </c>
    </row>
    <row r="11" spans="1:33" s="3" customFormat="1" ht="51" customHeight="1" x14ac:dyDescent="0.2">
      <c r="A11" s="424" t="s">
        <v>435</v>
      </c>
      <c r="B11" s="424"/>
      <c r="C11" s="424"/>
      <c r="D11" s="424"/>
      <c r="E11" s="424"/>
      <c r="F11" s="426">
        <f>SUM(F12:G14)</f>
        <v>736</v>
      </c>
      <c r="G11" s="426"/>
      <c r="H11" s="426">
        <f>SUM(H12:I14)</f>
        <v>573</v>
      </c>
      <c r="I11" s="426"/>
      <c r="J11" s="426">
        <f>SUM(J12:K14)</f>
        <v>531</v>
      </c>
      <c r="K11" s="426"/>
      <c r="L11" s="426">
        <f>SUM(L12:M14)</f>
        <v>-42</v>
      </c>
      <c r="M11" s="426"/>
      <c r="N11" s="425">
        <f>J11/H11*100</f>
        <v>92.670157068062835</v>
      </c>
      <c r="O11" s="425"/>
      <c r="P11" s="31"/>
      <c r="R11" s="428">
        <f>SUM(R12:S14)</f>
        <v>666</v>
      </c>
      <c r="S11" s="429"/>
      <c r="T11" s="428">
        <f>SUM(T12:U14)</f>
        <v>666</v>
      </c>
      <c r="U11" s="429"/>
      <c r="V11" s="428">
        <f>SUM(V12:W14)</f>
        <v>664</v>
      </c>
      <c r="W11" s="429"/>
      <c r="X11" s="428">
        <f>SUM(X12:Y14)</f>
        <v>664</v>
      </c>
      <c r="Y11" s="429"/>
      <c r="Z11" s="428">
        <f>SUM(Z12:AA14)</f>
        <v>573</v>
      </c>
      <c r="AA11" s="429"/>
      <c r="AB11" s="428">
        <f>SUM(AB12:AC14)</f>
        <v>598</v>
      </c>
      <c r="AC11" s="429"/>
      <c r="AD11" s="436">
        <f>SUM(AD12:AE14)</f>
        <v>573</v>
      </c>
      <c r="AE11" s="437"/>
      <c r="AF11" s="436">
        <f>SUM(AF12:AG14)</f>
        <v>531</v>
      </c>
      <c r="AG11" s="437"/>
    </row>
    <row r="12" spans="1:33" s="3" customFormat="1" ht="12.95" customHeight="1" x14ac:dyDescent="0.2">
      <c r="A12" s="423" t="s">
        <v>182</v>
      </c>
      <c r="B12" s="423"/>
      <c r="C12" s="423"/>
      <c r="D12" s="423"/>
      <c r="E12" s="423"/>
      <c r="F12" s="415">
        <v>1</v>
      </c>
      <c r="G12" s="415"/>
      <c r="H12" s="415">
        <v>1</v>
      </c>
      <c r="I12" s="415"/>
      <c r="J12" s="415">
        <v>1</v>
      </c>
      <c r="K12" s="415"/>
      <c r="L12" s="422">
        <f t="shared" ref="L12:L26" si="0">J12-H12</f>
        <v>0</v>
      </c>
      <c r="M12" s="422"/>
      <c r="N12" s="419">
        <f>J12/H12*100</f>
        <v>100</v>
      </c>
      <c r="O12" s="419"/>
      <c r="P12" s="31"/>
      <c r="R12" s="428">
        <v>1</v>
      </c>
      <c r="S12" s="429"/>
      <c r="T12" s="428">
        <v>1</v>
      </c>
      <c r="U12" s="429"/>
      <c r="V12" s="428">
        <v>1</v>
      </c>
      <c r="W12" s="429"/>
      <c r="X12" s="428">
        <v>1</v>
      </c>
      <c r="Y12" s="429"/>
      <c r="Z12" s="428">
        <v>1</v>
      </c>
      <c r="AA12" s="429"/>
      <c r="AB12" s="428">
        <v>1</v>
      </c>
      <c r="AC12" s="429"/>
      <c r="AD12" s="428">
        <v>1</v>
      </c>
      <c r="AE12" s="429"/>
      <c r="AF12" s="428">
        <v>1</v>
      </c>
      <c r="AG12" s="429"/>
    </row>
    <row r="13" spans="1:33" s="3" customFormat="1" ht="12.95" customHeight="1" x14ac:dyDescent="0.2">
      <c r="A13" s="423" t="s">
        <v>183</v>
      </c>
      <c r="B13" s="423"/>
      <c r="C13" s="423"/>
      <c r="D13" s="423"/>
      <c r="E13" s="423"/>
      <c r="F13" s="415">
        <v>113</v>
      </c>
      <c r="G13" s="415"/>
      <c r="H13" s="415">
        <v>90</v>
      </c>
      <c r="I13" s="415"/>
      <c r="J13" s="415">
        <v>90</v>
      </c>
      <c r="K13" s="415"/>
      <c r="L13" s="422">
        <f t="shared" si="0"/>
        <v>0</v>
      </c>
      <c r="M13" s="422"/>
      <c r="N13" s="419">
        <f>J13/H13*100</f>
        <v>100</v>
      </c>
      <c r="O13" s="419"/>
      <c r="P13" s="31"/>
      <c r="R13" s="428">
        <v>105</v>
      </c>
      <c r="S13" s="429"/>
      <c r="T13" s="428">
        <v>105</v>
      </c>
      <c r="U13" s="429"/>
      <c r="V13" s="428">
        <v>105</v>
      </c>
      <c r="W13" s="429"/>
      <c r="X13" s="428">
        <v>105</v>
      </c>
      <c r="Y13" s="429"/>
      <c r="Z13" s="428">
        <v>90</v>
      </c>
      <c r="AA13" s="429"/>
      <c r="AB13" s="428">
        <v>94</v>
      </c>
      <c r="AC13" s="429"/>
      <c r="AD13" s="428">
        <v>90</v>
      </c>
      <c r="AE13" s="429"/>
      <c r="AF13" s="428">
        <v>90</v>
      </c>
      <c r="AG13" s="429"/>
    </row>
    <row r="14" spans="1:33" s="3" customFormat="1" ht="12.95" customHeight="1" x14ac:dyDescent="0.2">
      <c r="A14" s="423" t="s">
        <v>184</v>
      </c>
      <c r="B14" s="423"/>
      <c r="C14" s="423"/>
      <c r="D14" s="423"/>
      <c r="E14" s="423"/>
      <c r="F14" s="415">
        <v>622</v>
      </c>
      <c r="G14" s="415"/>
      <c r="H14" s="415">
        <v>482</v>
      </c>
      <c r="I14" s="415"/>
      <c r="J14" s="415">
        <v>440</v>
      </c>
      <c r="K14" s="415"/>
      <c r="L14" s="422">
        <f t="shared" si="0"/>
        <v>-42</v>
      </c>
      <c r="M14" s="422"/>
      <c r="N14" s="419">
        <f>J14/H14*100</f>
        <v>91.286307053941911</v>
      </c>
      <c r="O14" s="419"/>
      <c r="P14" s="31"/>
      <c r="R14" s="428">
        <v>560</v>
      </c>
      <c r="S14" s="429"/>
      <c r="T14" s="428">
        <v>560</v>
      </c>
      <c r="U14" s="429"/>
      <c r="V14" s="428">
        <v>558</v>
      </c>
      <c r="W14" s="429"/>
      <c r="X14" s="428">
        <v>558</v>
      </c>
      <c r="Y14" s="429"/>
      <c r="Z14" s="428">
        <v>482</v>
      </c>
      <c r="AA14" s="429"/>
      <c r="AB14" s="428">
        <v>503</v>
      </c>
      <c r="AC14" s="429"/>
      <c r="AD14" s="428">
        <v>482</v>
      </c>
      <c r="AE14" s="429"/>
      <c r="AF14" s="428">
        <v>440</v>
      </c>
      <c r="AG14" s="429"/>
    </row>
    <row r="15" spans="1:33" s="3" customFormat="1" ht="26.1" customHeight="1" x14ac:dyDescent="0.2">
      <c r="A15" s="424" t="s">
        <v>436</v>
      </c>
      <c r="B15" s="424"/>
      <c r="C15" s="424"/>
      <c r="D15" s="424"/>
      <c r="E15" s="424"/>
      <c r="F15" s="426">
        <f>SUM(F16:G18)</f>
        <v>39977</v>
      </c>
      <c r="G15" s="426"/>
      <c r="H15" s="426">
        <f>SUM(H16:I18)</f>
        <v>45667</v>
      </c>
      <c r="I15" s="426"/>
      <c r="J15" s="426">
        <f>SUM(J16:K18)</f>
        <v>50188</v>
      </c>
      <c r="K15" s="426"/>
      <c r="L15" s="426">
        <f>SUM(L16:M18)</f>
        <v>4520.9999999999982</v>
      </c>
      <c r="M15" s="426"/>
      <c r="N15" s="426"/>
      <c r="O15" s="426"/>
      <c r="P15" s="31"/>
      <c r="R15" s="428">
        <f>SUM(R16:S18)</f>
        <v>13264</v>
      </c>
      <c r="S15" s="429"/>
      <c r="T15" s="428">
        <f>SUM(T16:U18)</f>
        <v>13264</v>
      </c>
      <c r="U15" s="429"/>
      <c r="V15" s="428">
        <f>SUM(V16:W18)</f>
        <v>12600</v>
      </c>
      <c r="W15" s="429"/>
      <c r="X15" s="428">
        <f>SUM(X16:Y18)</f>
        <v>12600</v>
      </c>
      <c r="Y15" s="429"/>
      <c r="Z15" s="428">
        <f>SUM(Z16:AA18)</f>
        <v>9879</v>
      </c>
      <c r="AA15" s="429"/>
      <c r="AB15" s="428">
        <f>SUM(AB16:AC18)</f>
        <v>12338</v>
      </c>
      <c r="AC15" s="429"/>
      <c r="AD15" s="436">
        <f>SUM(AD16:AE18)</f>
        <v>9880</v>
      </c>
      <c r="AE15" s="437"/>
      <c r="AF15" s="436">
        <f>SUM(AF16:AG18)</f>
        <v>11986</v>
      </c>
      <c r="AG15" s="437"/>
    </row>
    <row r="16" spans="1:33" s="3" customFormat="1" ht="12.95" customHeight="1" x14ac:dyDescent="0.2">
      <c r="A16" s="423" t="s">
        <v>182</v>
      </c>
      <c r="B16" s="423"/>
      <c r="C16" s="423"/>
      <c r="D16" s="423"/>
      <c r="E16" s="423"/>
      <c r="F16" s="415">
        <v>264</v>
      </c>
      <c r="G16" s="415"/>
      <c r="H16" s="419">
        <v>180</v>
      </c>
      <c r="I16" s="419"/>
      <c r="J16" s="419">
        <f>T16+X16+AB16+AF16</f>
        <v>172.4</v>
      </c>
      <c r="K16" s="419"/>
      <c r="L16" s="422">
        <f t="shared" si="0"/>
        <v>-7.5999999999999943</v>
      </c>
      <c r="M16" s="422"/>
      <c r="N16" s="419">
        <f>J16/H16*100</f>
        <v>95.777777777777786</v>
      </c>
      <c r="O16" s="419"/>
      <c r="P16" s="31"/>
      <c r="R16" s="430">
        <v>44</v>
      </c>
      <c r="S16" s="431"/>
      <c r="T16" s="430">
        <v>44</v>
      </c>
      <c r="U16" s="431"/>
      <c r="V16" s="430">
        <v>42</v>
      </c>
      <c r="W16" s="431"/>
      <c r="X16" s="430">
        <v>42</v>
      </c>
      <c r="Y16" s="431"/>
      <c r="Z16" s="430">
        <v>42</v>
      </c>
      <c r="AA16" s="431"/>
      <c r="AB16" s="430">
        <v>42.9</v>
      </c>
      <c r="AC16" s="431"/>
      <c r="AD16" s="430">
        <v>42</v>
      </c>
      <c r="AE16" s="431"/>
      <c r="AF16" s="430">
        <v>43.5</v>
      </c>
      <c r="AG16" s="431"/>
    </row>
    <row r="17" spans="1:33" s="3" customFormat="1" ht="12.95" customHeight="1" x14ac:dyDescent="0.2">
      <c r="A17" s="423" t="s">
        <v>183</v>
      </c>
      <c r="B17" s="423"/>
      <c r="C17" s="423"/>
      <c r="D17" s="423"/>
      <c r="E17" s="423"/>
      <c r="F17" s="415">
        <v>8748</v>
      </c>
      <c r="G17" s="415"/>
      <c r="H17" s="419">
        <v>9487</v>
      </c>
      <c r="I17" s="419"/>
      <c r="J17" s="419">
        <f>T17+X17+AB17+AF17</f>
        <v>10309.5</v>
      </c>
      <c r="K17" s="419"/>
      <c r="L17" s="422">
        <f t="shared" si="0"/>
        <v>822.5</v>
      </c>
      <c r="M17" s="422"/>
      <c r="N17" s="419">
        <f>J17/H17*100</f>
        <v>108.66975861705492</v>
      </c>
      <c r="O17" s="419"/>
      <c r="P17" s="31"/>
      <c r="R17" s="430">
        <v>2875</v>
      </c>
      <c r="S17" s="431"/>
      <c r="T17" s="430">
        <v>2875</v>
      </c>
      <c r="U17" s="431"/>
      <c r="V17" s="430">
        <v>2545</v>
      </c>
      <c r="W17" s="431"/>
      <c r="X17" s="430">
        <v>2545</v>
      </c>
      <c r="Y17" s="431"/>
      <c r="Z17" s="430">
        <v>2500</v>
      </c>
      <c r="AA17" s="431"/>
      <c r="AB17" s="430">
        <v>2284</v>
      </c>
      <c r="AC17" s="431"/>
      <c r="AD17" s="430">
        <v>2500</v>
      </c>
      <c r="AE17" s="431"/>
      <c r="AF17" s="430">
        <v>2605.5</v>
      </c>
      <c r="AG17" s="431"/>
    </row>
    <row r="18" spans="1:33" s="3" customFormat="1" ht="12.95" customHeight="1" x14ac:dyDescent="0.2">
      <c r="A18" s="423" t="s">
        <v>184</v>
      </c>
      <c r="B18" s="423"/>
      <c r="C18" s="423"/>
      <c r="D18" s="423"/>
      <c r="E18" s="423"/>
      <c r="F18" s="415">
        <v>30965</v>
      </c>
      <c r="G18" s="415"/>
      <c r="H18" s="419">
        <v>36000</v>
      </c>
      <c r="I18" s="419"/>
      <c r="J18" s="419">
        <f>T18+X18+AB18+AF18</f>
        <v>39706.1</v>
      </c>
      <c r="K18" s="419"/>
      <c r="L18" s="422">
        <f t="shared" si="0"/>
        <v>3706.0999999999985</v>
      </c>
      <c r="M18" s="422"/>
      <c r="N18" s="419">
        <f>J18/H18*100</f>
        <v>110.29472222222221</v>
      </c>
      <c r="O18" s="419"/>
      <c r="P18" s="31"/>
      <c r="R18" s="430">
        <v>10345</v>
      </c>
      <c r="S18" s="431"/>
      <c r="T18" s="430">
        <v>10345</v>
      </c>
      <c r="U18" s="431"/>
      <c r="V18" s="430">
        <v>10013</v>
      </c>
      <c r="W18" s="431"/>
      <c r="X18" s="430">
        <v>10013</v>
      </c>
      <c r="Y18" s="431"/>
      <c r="Z18" s="430">
        <v>7337</v>
      </c>
      <c r="AA18" s="431"/>
      <c r="AB18" s="430">
        <v>10011.1</v>
      </c>
      <c r="AC18" s="431"/>
      <c r="AD18" s="430">
        <v>7338</v>
      </c>
      <c r="AE18" s="431"/>
      <c r="AF18" s="430">
        <v>9337</v>
      </c>
      <c r="AG18" s="431"/>
    </row>
    <row r="19" spans="1:33" s="3" customFormat="1" ht="26.1" customHeight="1" x14ac:dyDescent="0.2">
      <c r="A19" s="424" t="s">
        <v>437</v>
      </c>
      <c r="B19" s="424"/>
      <c r="C19" s="424"/>
      <c r="D19" s="424"/>
      <c r="E19" s="424"/>
      <c r="F19" s="426">
        <f>SUM(F20:G22)</f>
        <v>39854</v>
      </c>
      <c r="G19" s="426"/>
      <c r="H19" s="426">
        <f>SUM(H20:I22)</f>
        <v>45667</v>
      </c>
      <c r="I19" s="426"/>
      <c r="J19" s="426">
        <f>SUM(J20:K22)</f>
        <v>49985</v>
      </c>
      <c r="K19" s="426"/>
      <c r="L19" s="426" t="s">
        <v>513</v>
      </c>
      <c r="M19" s="426"/>
      <c r="N19" s="426" t="s">
        <v>513</v>
      </c>
      <c r="O19" s="426"/>
      <c r="P19" s="304">
        <f>'I. Формування фін. рез.'!E133</f>
        <v>45667</v>
      </c>
      <c r="Q19" s="304">
        <f>'I. Формування фін. рез.'!F133</f>
        <v>49985</v>
      </c>
      <c r="R19" s="428">
        <f>SUM('[1]I. Формування фін. рез.'!N133)</f>
        <v>0</v>
      </c>
      <c r="S19" s="429"/>
      <c r="T19" s="430">
        <f>SUM('[1]I. Формування фін. рез.'!P133)</f>
        <v>0</v>
      </c>
      <c r="U19" s="431"/>
      <c r="V19" s="428">
        <f>SUM(V20:W22)</f>
        <v>13079</v>
      </c>
      <c r="W19" s="429"/>
      <c r="X19" s="428">
        <f>SUM(X20:Y22)</f>
        <v>13079</v>
      </c>
      <c r="Y19" s="429"/>
      <c r="Z19" s="428">
        <f>SUM(Z20:AA22)</f>
        <v>9879</v>
      </c>
      <c r="AA19" s="429"/>
      <c r="AB19" s="428">
        <f>SUM(AB20:AC22)</f>
        <v>12091.1</v>
      </c>
      <c r="AC19" s="429"/>
      <c r="AD19" s="436">
        <f>SUM(AD20:AE22)</f>
        <v>9880</v>
      </c>
      <c r="AE19" s="437"/>
      <c r="AF19" s="436">
        <f>SUM(AF20:AG22)</f>
        <v>11986</v>
      </c>
      <c r="AG19" s="437"/>
    </row>
    <row r="20" spans="1:33" s="3" customFormat="1" ht="12.95" customHeight="1" x14ac:dyDescent="0.2">
      <c r="A20" s="423" t="s">
        <v>182</v>
      </c>
      <c r="B20" s="423"/>
      <c r="C20" s="423"/>
      <c r="D20" s="423"/>
      <c r="E20" s="423"/>
      <c r="F20" s="419">
        <v>264</v>
      </c>
      <c r="G20" s="419"/>
      <c r="H20" s="419">
        <v>180</v>
      </c>
      <c r="I20" s="419"/>
      <c r="J20" s="419">
        <f>T20+X20+AB20+AF20</f>
        <v>210.5</v>
      </c>
      <c r="K20" s="419"/>
      <c r="L20" s="422">
        <f t="shared" si="0"/>
        <v>30.5</v>
      </c>
      <c r="M20" s="422"/>
      <c r="N20" s="419">
        <f>J20/H20*100</f>
        <v>116.94444444444446</v>
      </c>
      <c r="O20" s="419"/>
      <c r="P20" s="31"/>
      <c r="R20" s="430">
        <v>63</v>
      </c>
      <c r="S20" s="431"/>
      <c r="T20" s="434">
        <v>63</v>
      </c>
      <c r="U20" s="435"/>
      <c r="V20" s="430">
        <v>62</v>
      </c>
      <c r="W20" s="431"/>
      <c r="X20" s="430">
        <v>62</v>
      </c>
      <c r="Y20" s="431"/>
      <c r="Z20" s="430">
        <v>42</v>
      </c>
      <c r="AA20" s="431"/>
      <c r="AB20" s="430">
        <v>42</v>
      </c>
      <c r="AC20" s="431"/>
      <c r="AD20" s="430">
        <v>42</v>
      </c>
      <c r="AE20" s="431"/>
      <c r="AF20" s="430">
        <v>43.5</v>
      </c>
      <c r="AG20" s="431"/>
    </row>
    <row r="21" spans="1:33" s="3" customFormat="1" ht="12.95" customHeight="1" x14ac:dyDescent="0.2">
      <c r="A21" s="423" t="s">
        <v>183</v>
      </c>
      <c r="B21" s="423"/>
      <c r="C21" s="423"/>
      <c r="D21" s="423"/>
      <c r="E21" s="423"/>
      <c r="F21" s="419">
        <v>8695</v>
      </c>
      <c r="G21" s="419"/>
      <c r="H21" s="419">
        <v>9487</v>
      </c>
      <c r="I21" s="419"/>
      <c r="J21" s="419">
        <f>T21+X21+AB21+AF21</f>
        <v>10393.200000000001</v>
      </c>
      <c r="K21" s="419"/>
      <c r="L21" s="422">
        <f t="shared" si="0"/>
        <v>906.20000000000073</v>
      </c>
      <c r="M21" s="422"/>
      <c r="N21" s="419">
        <f>J21/H21*100</f>
        <v>109.55201855170233</v>
      </c>
      <c r="O21" s="419"/>
      <c r="P21" s="31"/>
      <c r="R21" s="430">
        <v>2692</v>
      </c>
      <c r="S21" s="431"/>
      <c r="T21" s="434">
        <v>2692</v>
      </c>
      <c r="U21" s="435"/>
      <c r="V21" s="430">
        <v>2812</v>
      </c>
      <c r="W21" s="431"/>
      <c r="X21" s="430">
        <v>2812</v>
      </c>
      <c r="Y21" s="431"/>
      <c r="Z21" s="430">
        <v>2500</v>
      </c>
      <c r="AA21" s="431"/>
      <c r="AB21" s="430">
        <v>2284</v>
      </c>
      <c r="AC21" s="431"/>
      <c r="AD21" s="430">
        <v>2500</v>
      </c>
      <c r="AE21" s="431"/>
      <c r="AF21" s="430">
        <v>2605.1999999999998</v>
      </c>
      <c r="AG21" s="431"/>
    </row>
    <row r="22" spans="1:33" s="3" customFormat="1" ht="12.95" customHeight="1" x14ac:dyDescent="0.2">
      <c r="A22" s="423" t="s">
        <v>184</v>
      </c>
      <c r="B22" s="423"/>
      <c r="C22" s="423"/>
      <c r="D22" s="423"/>
      <c r="E22" s="423"/>
      <c r="F22" s="419">
        <v>30895</v>
      </c>
      <c r="G22" s="419"/>
      <c r="H22" s="419">
        <v>36000</v>
      </c>
      <c r="I22" s="419"/>
      <c r="J22" s="419">
        <v>39381.300000000003</v>
      </c>
      <c r="K22" s="419"/>
      <c r="L22" s="422">
        <f t="shared" si="0"/>
        <v>3381.3000000000029</v>
      </c>
      <c r="M22" s="422"/>
      <c r="N22" s="419">
        <f>J22/H22*100</f>
        <v>109.3925</v>
      </c>
      <c r="O22" s="419"/>
      <c r="P22" s="31"/>
      <c r="R22" s="430">
        <v>10074</v>
      </c>
      <c r="S22" s="431"/>
      <c r="T22" s="434">
        <v>10074</v>
      </c>
      <c r="U22" s="435"/>
      <c r="V22" s="430">
        <v>10205</v>
      </c>
      <c r="W22" s="431"/>
      <c r="X22" s="430">
        <v>10205</v>
      </c>
      <c r="Y22" s="431"/>
      <c r="Z22" s="430">
        <v>7337</v>
      </c>
      <c r="AA22" s="431"/>
      <c r="AB22" s="430">
        <v>9765.1</v>
      </c>
      <c r="AC22" s="431"/>
      <c r="AD22" s="430">
        <v>7338</v>
      </c>
      <c r="AE22" s="431"/>
      <c r="AF22" s="430">
        <v>9337.2999999999993</v>
      </c>
      <c r="AG22" s="431"/>
    </row>
    <row r="23" spans="1:33" s="3" customFormat="1" ht="38.1" customHeight="1" x14ac:dyDescent="0.2">
      <c r="A23" s="424" t="s">
        <v>438</v>
      </c>
      <c r="B23" s="424"/>
      <c r="C23" s="424"/>
      <c r="D23" s="424"/>
      <c r="E23" s="424"/>
      <c r="F23" s="425">
        <f>F19/F11/12*1000</f>
        <v>4512.454710144928</v>
      </c>
      <c r="G23" s="425"/>
      <c r="H23" s="425">
        <f t="shared" ref="H23" si="1">H19/H11/12*1000</f>
        <v>6641.506689936009</v>
      </c>
      <c r="I23" s="425"/>
      <c r="J23" s="425">
        <f t="shared" ref="J23" si="2">J19/J11/12*1000</f>
        <v>7844.475831763968</v>
      </c>
      <c r="K23" s="425"/>
      <c r="L23" s="426" t="s">
        <v>513</v>
      </c>
      <c r="M23" s="426"/>
      <c r="N23" s="426" t="s">
        <v>513</v>
      </c>
      <c r="O23" s="426"/>
      <c r="P23" s="31"/>
      <c r="R23" s="430">
        <f>R19/R11/3*1000</f>
        <v>0</v>
      </c>
      <c r="S23" s="431"/>
      <c r="T23" s="430">
        <f>T19/T11/3*1000</f>
        <v>0</v>
      </c>
      <c r="U23" s="431"/>
      <c r="V23" s="430">
        <f>V19/V11/3*1000</f>
        <v>6565.7630522088357</v>
      </c>
      <c r="W23" s="431"/>
      <c r="X23" s="430">
        <f>X19/X11/3*1000</f>
        <v>6565.7630522088357</v>
      </c>
      <c r="Y23" s="431"/>
      <c r="Z23" s="430">
        <f>Z19/Z11/3*1000</f>
        <v>5746.9458987783592</v>
      </c>
      <c r="AA23" s="431"/>
      <c r="AB23" s="430">
        <f>AB19/AB11/3*1000</f>
        <v>6739.7435897435898</v>
      </c>
      <c r="AC23" s="431"/>
      <c r="AD23" s="438">
        <f>AD19/AD11/3*1000</f>
        <v>5747.5276323443868</v>
      </c>
      <c r="AE23" s="439"/>
      <c r="AF23" s="438">
        <f>AF19/AF11/3*1000</f>
        <v>7524.1682360326431</v>
      </c>
      <c r="AG23" s="439"/>
    </row>
    <row r="24" spans="1:33" s="3" customFormat="1" ht="12.95" customHeight="1" x14ac:dyDescent="0.2">
      <c r="A24" s="423" t="s">
        <v>182</v>
      </c>
      <c r="B24" s="423"/>
      <c r="C24" s="423"/>
      <c r="D24" s="423"/>
      <c r="E24" s="423"/>
      <c r="F24" s="419">
        <f>F20/F12/12*1000</f>
        <v>22000</v>
      </c>
      <c r="G24" s="419"/>
      <c r="H24" s="419">
        <f t="shared" ref="H24" si="3">H20/H12/12*1000</f>
        <v>15000</v>
      </c>
      <c r="I24" s="419"/>
      <c r="J24" s="419">
        <f t="shared" ref="J24" si="4">J20/J12/12*1000</f>
        <v>17541.666666666668</v>
      </c>
      <c r="K24" s="419"/>
      <c r="L24" s="420">
        <f t="shared" si="0"/>
        <v>2541.6666666666679</v>
      </c>
      <c r="M24" s="420"/>
      <c r="N24" s="419">
        <f>J24/H24*100</f>
        <v>116.94444444444446</v>
      </c>
      <c r="O24" s="419"/>
      <c r="P24" s="31"/>
      <c r="R24" s="432">
        <f>R20/R12/3*1000</f>
        <v>21000</v>
      </c>
      <c r="S24" s="433"/>
      <c r="T24" s="432">
        <f>T20/T12/3*1000</f>
        <v>21000</v>
      </c>
      <c r="U24" s="433"/>
      <c r="V24" s="432">
        <f>V20/V12/3*1000</f>
        <v>20666.666666666668</v>
      </c>
      <c r="W24" s="433"/>
      <c r="X24" s="432">
        <f>X20/X12/3*1000</f>
        <v>20666.666666666668</v>
      </c>
      <c r="Y24" s="433"/>
      <c r="Z24" s="432">
        <f>Z20/Z12/3*1000</f>
        <v>14000</v>
      </c>
      <c r="AA24" s="433"/>
      <c r="AB24" s="432">
        <f>AB20/AB12/3*1000</f>
        <v>14000</v>
      </c>
      <c r="AC24" s="433"/>
      <c r="AD24" s="432">
        <f>AD20/AD12/3*1000</f>
        <v>14000</v>
      </c>
      <c r="AE24" s="433"/>
      <c r="AF24" s="432">
        <f>AF20/AF12/3*1000</f>
        <v>14500</v>
      </c>
      <c r="AG24" s="433"/>
    </row>
    <row r="25" spans="1:33" s="3" customFormat="1" ht="12.95" customHeight="1" x14ac:dyDescent="0.2">
      <c r="A25" s="423" t="s">
        <v>183</v>
      </c>
      <c r="B25" s="423"/>
      <c r="C25" s="423"/>
      <c r="D25" s="423"/>
      <c r="E25" s="423"/>
      <c r="F25" s="419">
        <f t="shared" ref="F25:F26" si="5">F21/F13/12*1000</f>
        <v>6412.2418879056049</v>
      </c>
      <c r="G25" s="419"/>
      <c r="H25" s="419">
        <f t="shared" ref="H25" si="6">H21/H13/12*1000</f>
        <v>8784.2592592592591</v>
      </c>
      <c r="I25" s="419"/>
      <c r="J25" s="419">
        <f t="shared" ref="J25" si="7">J21/J13/12*1000</f>
        <v>9623.3333333333339</v>
      </c>
      <c r="K25" s="419"/>
      <c r="L25" s="420">
        <f t="shared" si="0"/>
        <v>839.07407407407482</v>
      </c>
      <c r="M25" s="420"/>
      <c r="N25" s="419">
        <f>J25/H25*100</f>
        <v>109.55201855170233</v>
      </c>
      <c r="O25" s="419"/>
      <c r="P25" s="31"/>
      <c r="R25" s="432">
        <f>R21/R13/3*1000</f>
        <v>8546.0317460317456</v>
      </c>
      <c r="S25" s="433"/>
      <c r="T25" s="432">
        <f>T21/T13/3*1000</f>
        <v>8546.0317460317456</v>
      </c>
      <c r="U25" s="433"/>
      <c r="V25" s="432">
        <f>V21/V13/3*1000</f>
        <v>8926.9841269841272</v>
      </c>
      <c r="W25" s="433"/>
      <c r="X25" s="432">
        <f>X21/X13/3*1000</f>
        <v>8926.9841269841272</v>
      </c>
      <c r="Y25" s="433"/>
      <c r="Z25" s="432">
        <f>Z21/Z13/3*1000</f>
        <v>9259.2592592592591</v>
      </c>
      <c r="AA25" s="433"/>
      <c r="AB25" s="432">
        <f>AB21/AB13/3*1000</f>
        <v>8099.2907801418442</v>
      </c>
      <c r="AC25" s="433"/>
      <c r="AD25" s="432">
        <f>AD21/AD13/3*1000</f>
        <v>9259.2592592592591</v>
      </c>
      <c r="AE25" s="433"/>
      <c r="AF25" s="432">
        <f>AF21/AF13/3*1000</f>
        <v>9648.8888888888887</v>
      </c>
      <c r="AG25" s="433"/>
    </row>
    <row r="26" spans="1:33" s="3" customFormat="1" ht="12.95" customHeight="1" x14ac:dyDescent="0.2">
      <c r="A26" s="423" t="s">
        <v>184</v>
      </c>
      <c r="B26" s="423"/>
      <c r="C26" s="423"/>
      <c r="D26" s="423"/>
      <c r="E26" s="423"/>
      <c r="F26" s="419">
        <f t="shared" si="5"/>
        <v>4139.2015005359062</v>
      </c>
      <c r="G26" s="419"/>
      <c r="H26" s="419">
        <f t="shared" ref="H26" si="8">H22/H14/12*1000</f>
        <v>6224.0663900414938</v>
      </c>
      <c r="I26" s="419"/>
      <c r="J26" s="419">
        <f t="shared" ref="J26" si="9">J22/J14/12*1000</f>
        <v>7458.5795454545469</v>
      </c>
      <c r="K26" s="419"/>
      <c r="L26" s="420">
        <f t="shared" si="0"/>
        <v>1234.513155413053</v>
      </c>
      <c r="M26" s="420"/>
      <c r="N26" s="419"/>
      <c r="O26" s="419"/>
      <c r="P26" s="31"/>
      <c r="R26" s="432">
        <f>R22/R14/3*1000</f>
        <v>5996.4285714285706</v>
      </c>
      <c r="S26" s="433"/>
      <c r="T26" s="432">
        <f>T22/T14/3*1000</f>
        <v>5996.4285714285706</v>
      </c>
      <c r="U26" s="433"/>
      <c r="V26" s="432">
        <f>V22/V14/3*1000</f>
        <v>6096.1768219832738</v>
      </c>
      <c r="W26" s="433"/>
      <c r="X26" s="432">
        <f>X22/X14/3*1000</f>
        <v>6096.1768219832738</v>
      </c>
      <c r="Y26" s="433"/>
      <c r="Z26" s="432">
        <f>Z22/Z14/3*1000</f>
        <v>5073.9972337482704</v>
      </c>
      <c r="AA26" s="433"/>
      <c r="AB26" s="432">
        <f>AB22/AB14/3*1000</f>
        <v>6471.2392312789934</v>
      </c>
      <c r="AC26" s="433"/>
      <c r="AD26" s="432">
        <f>AD22/AD14/3*1000</f>
        <v>5074.6887966804979</v>
      </c>
      <c r="AE26" s="433"/>
      <c r="AF26" s="432">
        <f>AF22/AF14/3*1000</f>
        <v>7073.712121212121</v>
      </c>
      <c r="AG26" s="433"/>
    </row>
    <row r="27" spans="1:33" s="3" customFormat="1" ht="12.9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33" s="3" customFormat="1" ht="12.95" customHeight="1" x14ac:dyDescent="0.2">
      <c r="A28" s="421" t="s">
        <v>439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31"/>
    </row>
    <row r="29" spans="1:33" s="3" customFormat="1" ht="12.9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33" s="3" customFormat="1" ht="12.95" customHeight="1" x14ac:dyDescent="0.2">
      <c r="A30" s="417" t="s">
        <v>440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31"/>
    </row>
    <row r="31" spans="1:33" s="3" customFormat="1" ht="9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33" s="3" customFormat="1" ht="12.95" customHeight="1" x14ac:dyDescent="0.2">
      <c r="A32" s="12" t="s">
        <v>441</v>
      </c>
      <c r="B32" s="409" t="s">
        <v>442</v>
      </c>
      <c r="C32" s="409"/>
      <c r="D32" s="409"/>
      <c r="E32" s="409"/>
      <c r="F32" s="409" t="s">
        <v>443</v>
      </c>
      <c r="G32" s="409"/>
      <c r="H32" s="409"/>
      <c r="I32" s="409"/>
      <c r="J32" s="409"/>
      <c r="K32" s="409"/>
      <c r="L32" s="409"/>
      <c r="M32" s="409"/>
      <c r="N32" s="409"/>
      <c r="O32" s="409"/>
      <c r="P32" s="31"/>
    </row>
    <row r="33" spans="1:16" s="3" customFormat="1" ht="12.95" customHeight="1" x14ac:dyDescent="0.2">
      <c r="A33" s="8">
        <v>1</v>
      </c>
      <c r="B33" s="415">
        <v>2</v>
      </c>
      <c r="C33" s="415"/>
      <c r="D33" s="415"/>
      <c r="E33" s="415"/>
      <c r="F33" s="415">
        <v>3</v>
      </c>
      <c r="G33" s="415"/>
      <c r="H33" s="415"/>
      <c r="I33" s="415"/>
      <c r="J33" s="415"/>
      <c r="K33" s="415"/>
      <c r="L33" s="415"/>
      <c r="M33" s="415"/>
      <c r="N33" s="415"/>
      <c r="O33" s="415"/>
      <c r="P33" s="31"/>
    </row>
    <row r="34" spans="1:16" s="3" customFormat="1" ht="12.95" customHeight="1" x14ac:dyDescent="0.2">
      <c r="A34" s="12" t="s">
        <v>13</v>
      </c>
      <c r="B34" s="410" t="s">
        <v>444</v>
      </c>
      <c r="C34" s="410"/>
      <c r="D34" s="410"/>
      <c r="E34" s="410"/>
      <c r="F34" s="410" t="s">
        <v>445</v>
      </c>
      <c r="G34" s="410"/>
      <c r="H34" s="410"/>
      <c r="I34" s="410"/>
      <c r="J34" s="410"/>
      <c r="K34" s="410"/>
      <c r="L34" s="410"/>
      <c r="M34" s="410"/>
      <c r="N34" s="410"/>
      <c r="O34" s="410"/>
      <c r="P34" s="31"/>
    </row>
    <row r="35" spans="1:16" s="3" customFormat="1" ht="12.95" hidden="1" customHeight="1" x14ac:dyDescent="0.2">
      <c r="A35" s="12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31"/>
    </row>
    <row r="36" spans="1:16" s="3" customFormat="1" ht="12.9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3" customFormat="1" ht="12.95" customHeight="1" x14ac:dyDescent="0.2">
      <c r="A37" s="417" t="s">
        <v>446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31"/>
    </row>
    <row r="38" spans="1:16" s="3" customFormat="1" ht="9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3" customFormat="1" ht="12.95" customHeight="1" x14ac:dyDescent="0.2">
      <c r="A39" s="409" t="s">
        <v>447</v>
      </c>
      <c r="B39" s="409"/>
      <c r="C39" s="409"/>
      <c r="D39" s="409" t="s">
        <v>448</v>
      </c>
      <c r="E39" s="409"/>
      <c r="F39" s="409"/>
      <c r="G39" s="409" t="s">
        <v>449</v>
      </c>
      <c r="H39" s="409"/>
      <c r="I39" s="409"/>
      <c r="J39" s="409" t="s">
        <v>450</v>
      </c>
      <c r="K39" s="409"/>
      <c r="L39" s="409"/>
      <c r="M39" s="412" t="s">
        <v>451</v>
      </c>
      <c r="N39" s="412"/>
      <c r="O39" s="409" t="s">
        <v>452</v>
      </c>
      <c r="P39" s="31"/>
    </row>
    <row r="40" spans="1:16" s="3" customFormat="1" ht="114" customHeight="1" x14ac:dyDescent="0.2">
      <c r="A40" s="409"/>
      <c r="B40" s="409"/>
      <c r="C40" s="409"/>
      <c r="D40" s="12" t="s">
        <v>453</v>
      </c>
      <c r="E40" s="12" t="s">
        <v>454</v>
      </c>
      <c r="F40" s="12" t="s">
        <v>455</v>
      </c>
      <c r="G40" s="12" t="s">
        <v>453</v>
      </c>
      <c r="H40" s="12" t="s">
        <v>454</v>
      </c>
      <c r="I40" s="12" t="s">
        <v>455</v>
      </c>
      <c r="J40" s="12" t="s">
        <v>453</v>
      </c>
      <c r="K40" s="12" t="s">
        <v>454</v>
      </c>
      <c r="L40" s="12" t="s">
        <v>455</v>
      </c>
      <c r="M40" s="12" t="s">
        <v>456</v>
      </c>
      <c r="N40" s="12" t="s">
        <v>457</v>
      </c>
      <c r="O40" s="409"/>
      <c r="P40" s="31"/>
    </row>
    <row r="41" spans="1:16" s="3" customFormat="1" ht="12.95" customHeight="1" x14ac:dyDescent="0.2">
      <c r="A41" s="415">
        <v>1</v>
      </c>
      <c r="B41" s="415"/>
      <c r="C41" s="415"/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  <c r="N41" s="8">
        <v>12</v>
      </c>
      <c r="O41" s="8">
        <v>13</v>
      </c>
      <c r="P41" s="31"/>
    </row>
    <row r="42" spans="1:16" s="3" customFormat="1" ht="26.1" customHeight="1" x14ac:dyDescent="0.2">
      <c r="A42" s="410" t="s">
        <v>445</v>
      </c>
      <c r="B42" s="410"/>
      <c r="C42" s="410"/>
      <c r="D42" s="203"/>
      <c r="E42" s="204"/>
      <c r="F42" s="204"/>
      <c r="G42" s="203"/>
      <c r="H42" s="204"/>
      <c r="I42" s="204"/>
      <c r="J42" s="203"/>
      <c r="K42" s="204"/>
      <c r="L42" s="204"/>
      <c r="M42" s="205"/>
      <c r="N42" s="204"/>
      <c r="O42" s="204"/>
      <c r="P42" s="31"/>
    </row>
    <row r="43" spans="1:16" s="3" customFormat="1" ht="12.95" hidden="1" customHeight="1" x14ac:dyDescent="0.2">
      <c r="A43" s="410"/>
      <c r="B43" s="410"/>
      <c r="C43" s="410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31"/>
    </row>
    <row r="44" spans="1:16" s="3" customFormat="1" ht="12.95" customHeight="1" x14ac:dyDescent="0.2">
      <c r="A44" s="409" t="s">
        <v>98</v>
      </c>
      <c r="B44" s="409"/>
      <c r="C44" s="409"/>
      <c r="D44" s="203">
        <f>'I. Формування фін. рез.'!E7</f>
        <v>34861</v>
      </c>
      <c r="E44" s="204"/>
      <c r="F44" s="204"/>
      <c r="G44" s="203">
        <f>SUM('I. Формування фін. рез.'!F7)</f>
        <v>23827</v>
      </c>
      <c r="H44" s="204"/>
      <c r="I44" s="204"/>
      <c r="J44" s="203">
        <f>G44-D44</f>
        <v>-11034</v>
      </c>
      <c r="K44" s="204"/>
      <c r="L44" s="204"/>
      <c r="M44" s="205"/>
      <c r="N44" s="204"/>
      <c r="O44" s="204"/>
      <c r="P44" s="31"/>
    </row>
    <row r="45" spans="1:16" s="3" customFormat="1" ht="12.9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3" customFormat="1" ht="12.95" customHeight="1" x14ac:dyDescent="0.2">
      <c r="A46" s="417" t="s">
        <v>458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31"/>
    </row>
    <row r="47" spans="1:16" s="3" customFormat="1" ht="8.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s="3" customFormat="1" ht="38.1" customHeight="1" x14ac:dyDescent="0.2">
      <c r="A48" s="12" t="s">
        <v>459</v>
      </c>
      <c r="B48" s="409" t="s">
        <v>460</v>
      </c>
      <c r="C48" s="409"/>
      <c r="D48" s="409" t="s">
        <v>461</v>
      </c>
      <c r="E48" s="409"/>
      <c r="F48" s="409" t="s">
        <v>462</v>
      </c>
      <c r="G48" s="409"/>
      <c r="H48" s="409" t="s">
        <v>463</v>
      </c>
      <c r="I48" s="409"/>
      <c r="J48" s="409"/>
      <c r="K48" s="409" t="s">
        <v>464</v>
      </c>
      <c r="L48" s="409"/>
      <c r="M48" s="409" t="s">
        <v>465</v>
      </c>
      <c r="N48" s="409"/>
      <c r="O48" s="409"/>
      <c r="P48" s="31"/>
    </row>
    <row r="49" spans="1:16" s="3" customFormat="1" ht="12.95" customHeight="1" x14ac:dyDescent="0.2">
      <c r="A49" s="8">
        <v>1</v>
      </c>
      <c r="B49" s="415">
        <v>2</v>
      </c>
      <c r="C49" s="415"/>
      <c r="D49" s="415">
        <v>3</v>
      </c>
      <c r="E49" s="415"/>
      <c r="F49" s="415">
        <v>4</v>
      </c>
      <c r="G49" s="415"/>
      <c r="H49" s="415">
        <v>5</v>
      </c>
      <c r="I49" s="415"/>
      <c r="J49" s="415"/>
      <c r="K49" s="415">
        <v>6</v>
      </c>
      <c r="L49" s="415"/>
      <c r="M49" s="415">
        <v>7</v>
      </c>
      <c r="N49" s="415"/>
      <c r="O49" s="415"/>
      <c r="P49" s="31"/>
    </row>
    <row r="50" spans="1:16" s="3" customFormat="1" ht="12.95" hidden="1" customHeight="1" x14ac:dyDescent="0.2">
      <c r="A50" s="35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31"/>
    </row>
    <row r="51" spans="1:16" s="3" customFormat="1" ht="12.95" customHeight="1" x14ac:dyDescent="0.2">
      <c r="A51" s="12" t="s">
        <v>98</v>
      </c>
      <c r="B51" s="409" t="s">
        <v>154</v>
      </c>
      <c r="C51" s="409"/>
      <c r="D51" s="409" t="s">
        <v>154</v>
      </c>
      <c r="E51" s="409"/>
      <c r="F51" s="409" t="s">
        <v>154</v>
      </c>
      <c r="G51" s="409"/>
      <c r="H51" s="409"/>
      <c r="I51" s="409"/>
      <c r="J51" s="409"/>
      <c r="K51" s="418">
        <v>2990</v>
      </c>
      <c r="L51" s="418"/>
      <c r="M51" s="409"/>
      <c r="N51" s="409"/>
      <c r="O51" s="409"/>
      <c r="P51" s="31"/>
    </row>
    <row r="52" spans="1:16" s="3" customFormat="1" ht="12.9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" customFormat="1" ht="12.95" customHeight="1" x14ac:dyDescent="0.2">
      <c r="A53" s="417" t="s">
        <v>466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31"/>
    </row>
    <row r="54" spans="1:16" s="3" customFormat="1" ht="9.9499999999999993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s="3" customFormat="1" ht="26.1" customHeight="1" x14ac:dyDescent="0.2">
      <c r="A55" s="416" t="s">
        <v>467</v>
      </c>
      <c r="B55" s="416"/>
      <c r="C55" s="416"/>
      <c r="D55" s="416" t="s">
        <v>468</v>
      </c>
      <c r="E55" s="416"/>
      <c r="F55" s="409" t="s">
        <v>469</v>
      </c>
      <c r="G55" s="409"/>
      <c r="H55" s="409"/>
      <c r="I55" s="409"/>
      <c r="J55" s="416" t="s">
        <v>470</v>
      </c>
      <c r="K55" s="416"/>
      <c r="L55" s="416"/>
      <c r="M55" s="416"/>
      <c r="N55" s="398" t="s">
        <v>471</v>
      </c>
      <c r="O55" s="398"/>
      <c r="P55" s="31"/>
    </row>
    <row r="56" spans="1:16" s="3" customFormat="1" ht="24.95" customHeight="1" x14ac:dyDescent="0.2">
      <c r="A56" s="416"/>
      <c r="B56" s="416"/>
      <c r="C56" s="416"/>
      <c r="D56" s="416"/>
      <c r="E56" s="416"/>
      <c r="F56" s="416" t="s">
        <v>50</v>
      </c>
      <c r="G56" s="416"/>
      <c r="H56" s="416" t="s">
        <v>51</v>
      </c>
      <c r="I56" s="416"/>
      <c r="J56" s="416" t="s">
        <v>50</v>
      </c>
      <c r="K56" s="416"/>
      <c r="L56" s="416" t="s">
        <v>51</v>
      </c>
      <c r="M56" s="416"/>
      <c r="N56" s="398"/>
      <c r="O56" s="398"/>
      <c r="P56" s="31"/>
    </row>
    <row r="57" spans="1:16" s="3" customFormat="1" ht="12.95" customHeight="1" x14ac:dyDescent="0.2">
      <c r="A57" s="415">
        <v>1</v>
      </c>
      <c r="B57" s="415"/>
      <c r="C57" s="415"/>
      <c r="D57" s="415">
        <v>2</v>
      </c>
      <c r="E57" s="415"/>
      <c r="F57" s="415">
        <v>3</v>
      </c>
      <c r="G57" s="415"/>
      <c r="H57" s="415">
        <v>4</v>
      </c>
      <c r="I57" s="415"/>
      <c r="J57" s="415">
        <v>5</v>
      </c>
      <c r="K57" s="415"/>
      <c r="L57" s="415">
        <v>6</v>
      </c>
      <c r="M57" s="415"/>
      <c r="N57" s="415">
        <v>7</v>
      </c>
      <c r="O57" s="415"/>
      <c r="P57" s="31"/>
    </row>
    <row r="58" spans="1:16" s="3" customFormat="1" ht="12.95" customHeight="1" x14ac:dyDescent="0.2">
      <c r="A58" s="410" t="s">
        <v>472</v>
      </c>
      <c r="B58" s="410"/>
      <c r="C58" s="410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31"/>
    </row>
    <row r="59" spans="1:16" s="3" customFormat="1" ht="12.95" customHeight="1" x14ac:dyDescent="0.2">
      <c r="A59" s="410" t="s">
        <v>473</v>
      </c>
      <c r="B59" s="410"/>
      <c r="C59" s="410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31"/>
    </row>
    <row r="60" spans="1:16" s="3" customFormat="1" ht="12.95" hidden="1" customHeight="1" x14ac:dyDescent="0.2">
      <c r="A60" s="410"/>
      <c r="B60" s="410"/>
      <c r="C60" s="410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31"/>
    </row>
    <row r="61" spans="1:16" s="3" customFormat="1" ht="12.95" customHeight="1" x14ac:dyDescent="0.2">
      <c r="A61" s="410" t="s">
        <v>474</v>
      </c>
      <c r="B61" s="410"/>
      <c r="C61" s="410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31"/>
    </row>
    <row r="62" spans="1:16" s="3" customFormat="1" ht="12.95" customHeight="1" x14ac:dyDescent="0.2">
      <c r="A62" s="410" t="s">
        <v>473</v>
      </c>
      <c r="B62" s="410"/>
      <c r="C62" s="410"/>
      <c r="D62" s="413"/>
      <c r="E62" s="413"/>
      <c r="F62" s="412"/>
      <c r="G62" s="412"/>
      <c r="H62" s="414"/>
      <c r="I62" s="414"/>
      <c r="J62" s="413"/>
      <c r="K62" s="413"/>
      <c r="L62" s="412"/>
      <c r="M62" s="412"/>
      <c r="N62" s="412"/>
      <c r="O62" s="412"/>
      <c r="P62" s="31"/>
    </row>
    <row r="63" spans="1:16" s="3" customFormat="1" ht="12.95" hidden="1" customHeight="1" x14ac:dyDescent="0.2">
      <c r="A63" s="410"/>
      <c r="B63" s="410"/>
      <c r="C63" s="410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31"/>
    </row>
    <row r="64" spans="1:16" s="3" customFormat="1" ht="12.95" customHeight="1" x14ac:dyDescent="0.2">
      <c r="A64" s="410" t="s">
        <v>475</v>
      </c>
      <c r="B64" s="410"/>
      <c r="C64" s="410"/>
      <c r="D64" s="411"/>
      <c r="E64" s="411"/>
      <c r="F64" s="411"/>
      <c r="G64" s="411"/>
      <c r="H64" s="409"/>
      <c r="I64" s="409"/>
      <c r="J64" s="411"/>
      <c r="K64" s="411"/>
      <c r="L64" s="409"/>
      <c r="M64" s="409"/>
      <c r="N64" s="411"/>
      <c r="O64" s="411"/>
      <c r="P64" s="31"/>
    </row>
    <row r="65" spans="1:16" s="3" customFormat="1" ht="12.95" customHeight="1" x14ac:dyDescent="0.2">
      <c r="A65" s="410" t="s">
        <v>473</v>
      </c>
      <c r="B65" s="410"/>
      <c r="C65" s="410"/>
      <c r="D65" s="413"/>
      <c r="E65" s="413"/>
      <c r="F65" s="412"/>
      <c r="G65" s="412"/>
      <c r="H65" s="414"/>
      <c r="I65" s="414"/>
      <c r="J65" s="413"/>
      <c r="K65" s="413"/>
      <c r="L65" s="412"/>
      <c r="M65" s="412"/>
      <c r="N65" s="412"/>
      <c r="O65" s="412"/>
      <c r="P65" s="31"/>
    </row>
    <row r="66" spans="1:16" s="3" customFormat="1" ht="12.95" customHeight="1" x14ac:dyDescent="0.2">
      <c r="A66" s="410" t="s">
        <v>394</v>
      </c>
      <c r="B66" s="410"/>
      <c r="C66" s="410"/>
      <c r="D66" s="411">
        <v>1000</v>
      </c>
      <c r="E66" s="411"/>
      <c r="F66" s="411">
        <v>2000</v>
      </c>
      <c r="G66" s="411"/>
      <c r="H66" s="409">
        <v>2000</v>
      </c>
      <c r="I66" s="409"/>
      <c r="J66" s="411"/>
      <c r="K66" s="411"/>
      <c r="L66" s="409">
        <v>100</v>
      </c>
      <c r="M66" s="409"/>
      <c r="N66" s="411">
        <f>D66+H66-L66</f>
        <v>2900</v>
      </c>
      <c r="O66" s="411"/>
      <c r="P66" s="31"/>
    </row>
    <row r="67" spans="1:16" s="3" customFormat="1" ht="12.95" hidden="1" customHeight="1" x14ac:dyDescent="0.2">
      <c r="A67" s="410"/>
      <c r="B67" s="410"/>
      <c r="C67" s="410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31"/>
    </row>
    <row r="68" spans="1:16" s="3" customFormat="1" ht="12.95" customHeight="1" x14ac:dyDescent="0.2">
      <c r="A68" s="410" t="s">
        <v>98</v>
      </c>
      <c r="B68" s="410"/>
      <c r="C68" s="410"/>
      <c r="D68" s="411"/>
      <c r="E68" s="411"/>
      <c r="F68" s="411"/>
      <c r="G68" s="411"/>
      <c r="H68" s="409"/>
      <c r="I68" s="409"/>
      <c r="J68" s="411"/>
      <c r="K68" s="411"/>
      <c r="L68" s="409"/>
      <c r="M68" s="409"/>
      <c r="N68" s="411"/>
      <c r="O68" s="411"/>
      <c r="P68" s="31"/>
    </row>
    <row r="69" spans="1:16" ht="11.4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4"/>
    </row>
    <row r="70" spans="1:16" ht="11.4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4"/>
    </row>
    <row r="71" spans="1:16" ht="11.4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4"/>
    </row>
    <row r="72" spans="1:16" ht="11.4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4"/>
    </row>
    <row r="73" spans="1:16" ht="11.4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4"/>
    </row>
    <row r="74" spans="1:16" ht="11.4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4"/>
    </row>
    <row r="75" spans="1:16" ht="11.4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4"/>
    </row>
    <row r="76" spans="1:16" ht="11.4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4"/>
    </row>
    <row r="77" spans="1:16" ht="11.4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4"/>
    </row>
    <row r="78" spans="1:16" ht="11.4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4"/>
    </row>
    <row r="79" spans="1:16" ht="11.4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4"/>
    </row>
    <row r="80" spans="1:16" ht="11.4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4"/>
    </row>
    <row r="81" spans="1:16" ht="11.4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4"/>
    </row>
    <row r="82" spans="1:16" ht="11.4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4"/>
    </row>
    <row r="83" spans="1:16" ht="11.45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4"/>
    </row>
  </sheetData>
  <mergeCells count="382">
    <mergeCell ref="AD26:AE26"/>
    <mergeCell ref="AF26:AG26"/>
    <mergeCell ref="AD21:AE21"/>
    <mergeCell ref="AF21:AG21"/>
    <mergeCell ref="AD22:AE22"/>
    <mergeCell ref="AF22:AG22"/>
    <mergeCell ref="AD23:AE23"/>
    <mergeCell ref="AF23:AG23"/>
    <mergeCell ref="AD24:AE24"/>
    <mergeCell ref="AF24:AG24"/>
    <mergeCell ref="AD25:AE25"/>
    <mergeCell ref="AF25:AG25"/>
    <mergeCell ref="AD16:AE16"/>
    <mergeCell ref="AF16:AG16"/>
    <mergeCell ref="AD17:AE17"/>
    <mergeCell ref="AF17:AG17"/>
    <mergeCell ref="AD18:AE18"/>
    <mergeCell ref="AF18:AG18"/>
    <mergeCell ref="AD19:AE19"/>
    <mergeCell ref="AF19:AG19"/>
    <mergeCell ref="AD20:AE20"/>
    <mergeCell ref="AF20:AG20"/>
    <mergeCell ref="AD11:AE11"/>
    <mergeCell ref="AF11:AG11"/>
    <mergeCell ref="AD12:AE12"/>
    <mergeCell ref="AF12:AG12"/>
    <mergeCell ref="AD13:AE13"/>
    <mergeCell ref="AF13:AG13"/>
    <mergeCell ref="AD14:AE14"/>
    <mergeCell ref="AF14:AG14"/>
    <mergeCell ref="AD15:AE15"/>
    <mergeCell ref="AF15:AG15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X26:Y26"/>
    <mergeCell ref="Z11:AA11"/>
    <mergeCell ref="AB11:AC11"/>
    <mergeCell ref="Z12:AA12"/>
    <mergeCell ref="AB12:AC12"/>
    <mergeCell ref="Z13:AA13"/>
    <mergeCell ref="AB13:AC13"/>
    <mergeCell ref="Z14:AA14"/>
    <mergeCell ref="AB14:AC14"/>
    <mergeCell ref="Z15:AA15"/>
    <mergeCell ref="AB15:AC15"/>
    <mergeCell ref="Z16:AA16"/>
    <mergeCell ref="AB16:AC16"/>
    <mergeCell ref="Z17:AA17"/>
    <mergeCell ref="AB17:AC17"/>
    <mergeCell ref="Z18:AA18"/>
    <mergeCell ref="AB18:AC18"/>
    <mergeCell ref="Z19:AA19"/>
    <mergeCell ref="AB19:AC19"/>
    <mergeCell ref="Z20:AA20"/>
    <mergeCell ref="AB20:AC20"/>
    <mergeCell ref="Z21:AA21"/>
    <mergeCell ref="AB21:AC21"/>
    <mergeCell ref="Z22:AA22"/>
    <mergeCell ref="X21:Y21"/>
    <mergeCell ref="V22:W22"/>
    <mergeCell ref="X22:Y22"/>
    <mergeCell ref="V23:W23"/>
    <mergeCell ref="X23:Y23"/>
    <mergeCell ref="V24:W24"/>
    <mergeCell ref="X24:Y24"/>
    <mergeCell ref="V25:W25"/>
    <mergeCell ref="X25:Y25"/>
    <mergeCell ref="X16:Y16"/>
    <mergeCell ref="V17:W17"/>
    <mergeCell ref="X17:Y17"/>
    <mergeCell ref="V18:W18"/>
    <mergeCell ref="X18:Y18"/>
    <mergeCell ref="V19:W19"/>
    <mergeCell ref="X19:Y19"/>
    <mergeCell ref="V20:W20"/>
    <mergeCell ref="X20:Y20"/>
    <mergeCell ref="X11:Y11"/>
    <mergeCell ref="V12:W12"/>
    <mergeCell ref="X12:Y12"/>
    <mergeCell ref="V13:W13"/>
    <mergeCell ref="X13:Y13"/>
    <mergeCell ref="V14:W14"/>
    <mergeCell ref="X14:Y14"/>
    <mergeCell ref="V15:W15"/>
    <mergeCell ref="X15:Y15"/>
    <mergeCell ref="R23:S23"/>
    <mergeCell ref="T23:U23"/>
    <mergeCell ref="R24:S24"/>
    <mergeCell ref="T24:U24"/>
    <mergeCell ref="R25:S25"/>
    <mergeCell ref="T25:U25"/>
    <mergeCell ref="R26:S26"/>
    <mergeCell ref="T26:U26"/>
    <mergeCell ref="V11:W11"/>
    <mergeCell ref="V16:W16"/>
    <mergeCell ref="V21:W21"/>
    <mergeCell ref="V26:W26"/>
    <mergeCell ref="R20:S20"/>
    <mergeCell ref="T20:U20"/>
    <mergeCell ref="R21:S21"/>
    <mergeCell ref="T21:U21"/>
    <mergeCell ref="R22:S22"/>
    <mergeCell ref="T22:U22"/>
    <mergeCell ref="R11:S11"/>
    <mergeCell ref="T11:U11"/>
    <mergeCell ref="R12:S12"/>
    <mergeCell ref="T12:U12"/>
    <mergeCell ref="R13:S13"/>
    <mergeCell ref="T13:U13"/>
    <mergeCell ref="R14:S14"/>
    <mergeCell ref="T14:U14"/>
    <mergeCell ref="R15:S15"/>
    <mergeCell ref="T15:U15"/>
    <mergeCell ref="R16:S16"/>
    <mergeCell ref="T16:U16"/>
    <mergeCell ref="R17:S17"/>
    <mergeCell ref="T17:U17"/>
    <mergeCell ref="R18:S18"/>
    <mergeCell ref="T18:U18"/>
    <mergeCell ref="R19:S19"/>
    <mergeCell ref="T19:U19"/>
    <mergeCell ref="L9:M9"/>
    <mergeCell ref="J9:K9"/>
    <mergeCell ref="H9:I9"/>
    <mergeCell ref="A9:E9"/>
    <mergeCell ref="F9:G9"/>
    <mergeCell ref="N9:O9"/>
    <mergeCell ref="H10:I10"/>
    <mergeCell ref="N11:O11"/>
    <mergeCell ref="N16:O16"/>
    <mergeCell ref="F14:G14"/>
    <mergeCell ref="H14:I14"/>
    <mergeCell ref="L16:M16"/>
    <mergeCell ref="J16:K16"/>
    <mergeCell ref="L14:M14"/>
    <mergeCell ref="L15:M15"/>
    <mergeCell ref="N14:O14"/>
    <mergeCell ref="J14:K14"/>
    <mergeCell ref="N15:O15"/>
    <mergeCell ref="A15:E15"/>
    <mergeCell ref="F15:G15"/>
    <mergeCell ref="J15:K15"/>
    <mergeCell ref="H12:I12"/>
    <mergeCell ref="A1:O1"/>
    <mergeCell ref="A2:O2"/>
    <mergeCell ref="A3:O3"/>
    <mergeCell ref="A4:O4"/>
    <mergeCell ref="N10:O10"/>
    <mergeCell ref="J10:K10"/>
    <mergeCell ref="A12:E12"/>
    <mergeCell ref="A13:E13"/>
    <mergeCell ref="F12:G12"/>
    <mergeCell ref="A10:E10"/>
    <mergeCell ref="A11:E11"/>
    <mergeCell ref="F11:G11"/>
    <mergeCell ref="F10:G10"/>
    <mergeCell ref="L10:M10"/>
    <mergeCell ref="A5:O5"/>
    <mergeCell ref="A7:O7"/>
    <mergeCell ref="N13:O13"/>
    <mergeCell ref="L13:M13"/>
    <mergeCell ref="H11:I11"/>
    <mergeCell ref="N12:O12"/>
    <mergeCell ref="L12:M12"/>
    <mergeCell ref="L11:M11"/>
    <mergeCell ref="J12:K12"/>
    <mergeCell ref="J11:K11"/>
    <mergeCell ref="F13:G13"/>
    <mergeCell ref="F20:G20"/>
    <mergeCell ref="A14:E14"/>
    <mergeCell ref="J13:K13"/>
    <mergeCell ref="F16:G16"/>
    <mergeCell ref="N20:O20"/>
    <mergeCell ref="J17:K17"/>
    <mergeCell ref="J20:K20"/>
    <mergeCell ref="J19:K19"/>
    <mergeCell ref="J18:K18"/>
    <mergeCell ref="N18:O18"/>
    <mergeCell ref="L18:M18"/>
    <mergeCell ref="N17:O17"/>
    <mergeCell ref="N19:O19"/>
    <mergeCell ref="L17:M17"/>
    <mergeCell ref="L19:M19"/>
    <mergeCell ref="H13:I13"/>
    <mergeCell ref="H15:I15"/>
    <mergeCell ref="A21:E21"/>
    <mergeCell ref="A19:E19"/>
    <mergeCell ref="A18:E18"/>
    <mergeCell ref="A17:E17"/>
    <mergeCell ref="A20:E20"/>
    <mergeCell ref="H17:I17"/>
    <mergeCell ref="A16:E16"/>
    <mergeCell ref="L21:M21"/>
    <mergeCell ref="L23:M23"/>
    <mergeCell ref="J21:K21"/>
    <mergeCell ref="L20:M20"/>
    <mergeCell ref="F21:G21"/>
    <mergeCell ref="H21:I21"/>
    <mergeCell ref="H18:I18"/>
    <mergeCell ref="F19:G19"/>
    <mergeCell ref="H19:I19"/>
    <mergeCell ref="H20:I20"/>
    <mergeCell ref="F17:G17"/>
    <mergeCell ref="F18:G18"/>
    <mergeCell ref="H16:I16"/>
    <mergeCell ref="L24:M24"/>
    <mergeCell ref="F22:G22"/>
    <mergeCell ref="H23:I23"/>
    <mergeCell ref="J23:K23"/>
    <mergeCell ref="A22:E22"/>
    <mergeCell ref="F23:G23"/>
    <mergeCell ref="H22:I22"/>
    <mergeCell ref="N24:O24"/>
    <mergeCell ref="J24:K24"/>
    <mergeCell ref="J22:K22"/>
    <mergeCell ref="N23:O23"/>
    <mergeCell ref="N22:O22"/>
    <mergeCell ref="N21:O21"/>
    <mergeCell ref="L22:M22"/>
    <mergeCell ref="O39:O40"/>
    <mergeCell ref="A39:C40"/>
    <mergeCell ref="F26:G26"/>
    <mergeCell ref="N26:O26"/>
    <mergeCell ref="L26:M26"/>
    <mergeCell ref="A26:E26"/>
    <mergeCell ref="F35:O35"/>
    <mergeCell ref="B34:E34"/>
    <mergeCell ref="F34:O34"/>
    <mergeCell ref="A37:O37"/>
    <mergeCell ref="H24:I24"/>
    <mergeCell ref="F25:G25"/>
    <mergeCell ref="A24:E24"/>
    <mergeCell ref="D39:F39"/>
    <mergeCell ref="A25:E25"/>
    <mergeCell ref="H25:I25"/>
    <mergeCell ref="A30:O30"/>
    <mergeCell ref="B33:E33"/>
    <mergeCell ref="J26:K26"/>
    <mergeCell ref="B35:E35"/>
    <mergeCell ref="A23:E23"/>
    <mergeCell ref="F24:G24"/>
    <mergeCell ref="M39:N39"/>
    <mergeCell ref="A43:C43"/>
    <mergeCell ref="M49:O49"/>
    <mergeCell ref="F49:G49"/>
    <mergeCell ref="F33:O33"/>
    <mergeCell ref="N25:O25"/>
    <mergeCell ref="H26:I26"/>
    <mergeCell ref="L25:M25"/>
    <mergeCell ref="J25:K25"/>
    <mergeCell ref="B32:E32"/>
    <mergeCell ref="F32:O32"/>
    <mergeCell ref="A28:O28"/>
    <mergeCell ref="G39:I39"/>
    <mergeCell ref="J39:L39"/>
    <mergeCell ref="F48:G48"/>
    <mergeCell ref="B48:C48"/>
    <mergeCell ref="M48:O48"/>
    <mergeCell ref="A46:O46"/>
    <mergeCell ref="B49:C49"/>
    <mergeCell ref="D49:E49"/>
    <mergeCell ref="K49:L49"/>
    <mergeCell ref="A41:C41"/>
    <mergeCell ref="A44:C44"/>
    <mergeCell ref="A42:C42"/>
    <mergeCell ref="D48:E48"/>
    <mergeCell ref="H48:J48"/>
    <mergeCell ref="L56:M56"/>
    <mergeCell ref="J56:K56"/>
    <mergeCell ref="K48:L48"/>
    <mergeCell ref="H56:I56"/>
    <mergeCell ref="A55:C56"/>
    <mergeCell ref="M50:O50"/>
    <mergeCell ref="A53:O53"/>
    <mergeCell ref="B50:C50"/>
    <mergeCell ref="H50:J50"/>
    <mergeCell ref="F50:G50"/>
    <mergeCell ref="D55:E56"/>
    <mergeCell ref="F56:G56"/>
    <mergeCell ref="K51:L51"/>
    <mergeCell ref="N55:O56"/>
    <mergeCell ref="B51:C51"/>
    <mergeCell ref="F55:I55"/>
    <mergeCell ref="M51:O51"/>
    <mergeCell ref="J55:M55"/>
    <mergeCell ref="D51:E51"/>
    <mergeCell ref="F51:G51"/>
    <mergeCell ref="H51:J51"/>
    <mergeCell ref="K50:L50"/>
    <mergeCell ref="H49:J49"/>
    <mergeCell ref="D50:E50"/>
    <mergeCell ref="L62:M62"/>
    <mergeCell ref="A59:C59"/>
    <mergeCell ref="F59:G59"/>
    <mergeCell ref="A60:C60"/>
    <mergeCell ref="L59:M59"/>
    <mergeCell ref="A61:C61"/>
    <mergeCell ref="D60:E60"/>
    <mergeCell ref="A57:C57"/>
    <mergeCell ref="A58:C58"/>
    <mergeCell ref="D57:E57"/>
    <mergeCell ref="D58:E58"/>
    <mergeCell ref="H62:I62"/>
    <mergeCell ref="J62:K62"/>
    <mergeCell ref="A62:C62"/>
    <mergeCell ref="N57:O57"/>
    <mergeCell ref="N58:O58"/>
    <mergeCell ref="H57:I57"/>
    <mergeCell ref="J58:K58"/>
    <mergeCell ref="L58:M58"/>
    <mergeCell ref="L57:M57"/>
    <mergeCell ref="J57:K57"/>
    <mergeCell ref="H58:I58"/>
    <mergeCell ref="F61:G61"/>
    <mergeCell ref="H61:I61"/>
    <mergeCell ref="F58:G58"/>
    <mergeCell ref="F57:G57"/>
    <mergeCell ref="J59:K59"/>
    <mergeCell ref="N62:O62"/>
    <mergeCell ref="D59:E59"/>
    <mergeCell ref="H59:I59"/>
    <mergeCell ref="J60:K60"/>
    <mergeCell ref="F60:G60"/>
    <mergeCell ref="L60:M60"/>
    <mergeCell ref="D61:E61"/>
    <mergeCell ref="H60:I60"/>
    <mergeCell ref="J61:K61"/>
    <mergeCell ref="N61:O61"/>
    <mergeCell ref="N59:O59"/>
    <mergeCell ref="N60:O60"/>
    <mergeCell ref="L61:M61"/>
    <mergeCell ref="F62:G62"/>
    <mergeCell ref="D62:E62"/>
    <mergeCell ref="N63:O63"/>
    <mergeCell ref="L63:M63"/>
    <mergeCell ref="N65:O65"/>
    <mergeCell ref="J65:K65"/>
    <mergeCell ref="N64:O64"/>
    <mergeCell ref="D64:E64"/>
    <mergeCell ref="A65:C65"/>
    <mergeCell ref="F65:G65"/>
    <mergeCell ref="L65:M65"/>
    <mergeCell ref="L64:M64"/>
    <mergeCell ref="H64:I64"/>
    <mergeCell ref="J63:K63"/>
    <mergeCell ref="H65:I65"/>
    <mergeCell ref="D65:E65"/>
    <mergeCell ref="F64:G64"/>
    <mergeCell ref="F63:G63"/>
    <mergeCell ref="J64:K64"/>
    <mergeCell ref="H63:I63"/>
    <mergeCell ref="A66:C66"/>
    <mergeCell ref="A67:C67"/>
    <mergeCell ref="D67:E67"/>
    <mergeCell ref="H67:I67"/>
    <mergeCell ref="A63:C63"/>
    <mergeCell ref="D63:E63"/>
    <mergeCell ref="A64:C64"/>
    <mergeCell ref="N68:O68"/>
    <mergeCell ref="J67:K67"/>
    <mergeCell ref="L68:M68"/>
    <mergeCell ref="L67:M67"/>
    <mergeCell ref="J68:K68"/>
    <mergeCell ref="A68:C68"/>
    <mergeCell ref="D68:E68"/>
    <mergeCell ref="F68:G68"/>
    <mergeCell ref="H68:I68"/>
    <mergeCell ref="F67:G67"/>
    <mergeCell ref="N66:O66"/>
    <mergeCell ref="D66:E66"/>
    <mergeCell ref="L66:M66"/>
    <mergeCell ref="J66:K66"/>
    <mergeCell ref="F66:G66"/>
    <mergeCell ref="N67:O67"/>
    <mergeCell ref="H66:I66"/>
  </mergeCells>
  <phoneticPr fontId="0" type="noConversion"/>
  <pageMargins left="0.75" right="0.75" top="0.53" bottom="0.36" header="0.5" footer="0.26"/>
  <pageSetup paperSize="9" scale="65" orientation="landscape" r:id="rId1"/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E84"/>
  <sheetViews>
    <sheetView view="pageBreakPreview" topLeftCell="A35" zoomScaleNormal="100" workbookViewId="0">
      <selection activeCell="W55" sqref="W55"/>
    </sheetView>
  </sheetViews>
  <sheetFormatPr defaultColWidth="8.7109375" defaultRowHeight="11.45" customHeight="1" x14ac:dyDescent="0.2"/>
  <cols>
    <col min="1" max="1" width="4.5703125" style="7" customWidth="1"/>
    <col min="2" max="2" width="13" style="7" customWidth="1"/>
    <col min="3" max="3" width="6.7109375" style="7" customWidth="1"/>
    <col min="4" max="4" width="3.28515625" style="7" customWidth="1"/>
    <col min="5" max="5" width="6.7109375" style="7" customWidth="1"/>
    <col min="6" max="6" width="2.5703125" style="7" customWidth="1"/>
    <col min="7" max="7" width="6.7109375" style="7" customWidth="1"/>
    <col min="8" max="8" width="3.28515625" style="7" customWidth="1"/>
    <col min="9" max="9" width="6.7109375" style="7" customWidth="1"/>
    <col min="10" max="10" width="1.28515625" style="7" customWidth="1"/>
    <col min="11" max="11" width="5.5703125" style="7" customWidth="1"/>
    <col min="12" max="12" width="6.85546875" style="7" customWidth="1"/>
    <col min="13" max="14" width="6.7109375" style="7" customWidth="1"/>
    <col min="15" max="15" width="11.140625" style="7" customWidth="1"/>
    <col min="16" max="16" width="10.42578125" style="7" customWidth="1"/>
    <col min="17" max="17" width="8.5703125" style="7" customWidth="1"/>
    <col min="18" max="18" width="10" style="7" customWidth="1"/>
    <col min="19" max="19" width="7.5703125" style="7" customWidth="1"/>
    <col min="20" max="27" width="6.7109375" style="7" customWidth="1"/>
    <col min="28" max="28" width="9.5703125" style="7" customWidth="1"/>
    <col min="29" max="29" width="6.7109375" style="7" customWidth="1"/>
    <col min="30" max="30" width="8.7109375" style="7" customWidth="1"/>
    <col min="31" max="31" width="8.85546875" style="7" customWidth="1"/>
    <col min="32" max="16384" width="8.7109375" style="2"/>
  </cols>
  <sheetData>
    <row r="1" spans="1:31" s="7" customFormat="1" ht="12.9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7" customFormat="1" ht="12.95" customHeight="1" x14ac:dyDescent="0.2">
      <c r="A2" s="41"/>
      <c r="B2" s="417" t="s">
        <v>476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31" s="7" customFormat="1" ht="12.95" customHeight="1" thickBo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7" customFormat="1" ht="12.95" customHeight="1" x14ac:dyDescent="0.2">
      <c r="A4" s="381" t="s">
        <v>477</v>
      </c>
      <c r="B4" s="370" t="s">
        <v>478</v>
      </c>
      <c r="C4" s="370" t="s">
        <v>479</v>
      </c>
      <c r="D4" s="370"/>
      <c r="E4" s="370"/>
      <c r="F4" s="370"/>
      <c r="G4" s="481" t="s">
        <v>480</v>
      </c>
      <c r="H4" s="481"/>
      <c r="I4" s="481"/>
      <c r="J4" s="481"/>
      <c r="K4" s="481"/>
      <c r="L4" s="481"/>
      <c r="M4" s="481"/>
      <c r="N4" s="481"/>
      <c r="O4" s="481"/>
      <c r="P4" s="372" t="s">
        <v>481</v>
      </c>
      <c r="Q4" s="372"/>
      <c r="R4" s="372"/>
      <c r="S4" s="372"/>
      <c r="T4" s="372"/>
      <c r="U4" s="372"/>
      <c r="V4" s="372"/>
      <c r="W4" s="372"/>
      <c r="X4" s="372"/>
      <c r="Y4" s="372"/>
      <c r="Z4" s="370" t="s">
        <v>482</v>
      </c>
      <c r="AA4" s="370"/>
      <c r="AB4" s="370"/>
      <c r="AC4" s="370" t="s">
        <v>483</v>
      </c>
      <c r="AD4" s="370"/>
      <c r="AE4" s="371"/>
    </row>
    <row r="5" spans="1:31" s="7" customFormat="1" ht="38.1" customHeight="1" x14ac:dyDescent="0.2">
      <c r="A5" s="467"/>
      <c r="B5" s="409"/>
      <c r="C5" s="409"/>
      <c r="D5" s="409"/>
      <c r="E5" s="409"/>
      <c r="F5" s="409"/>
      <c r="G5" s="416"/>
      <c r="H5" s="416"/>
      <c r="I5" s="416"/>
      <c r="J5" s="416"/>
      <c r="K5" s="416"/>
      <c r="L5" s="416"/>
      <c r="M5" s="416"/>
      <c r="N5" s="416"/>
      <c r="O5" s="416"/>
      <c r="P5" s="478" t="s">
        <v>484</v>
      </c>
      <c r="Q5" s="478"/>
      <c r="R5" s="478"/>
      <c r="S5" s="478"/>
      <c r="T5" s="409" t="s">
        <v>485</v>
      </c>
      <c r="U5" s="409"/>
      <c r="V5" s="409"/>
      <c r="W5" s="409" t="s">
        <v>486</v>
      </c>
      <c r="X5" s="409"/>
      <c r="Y5" s="409"/>
      <c r="Z5" s="409"/>
      <c r="AA5" s="409"/>
      <c r="AB5" s="409"/>
      <c r="AC5" s="409"/>
      <c r="AD5" s="409"/>
      <c r="AE5" s="469"/>
    </row>
    <row r="6" spans="1:31" s="7" customFormat="1" ht="12.95" customHeight="1" x14ac:dyDescent="0.2">
      <c r="A6" s="153">
        <v>1</v>
      </c>
      <c r="B6" s="8">
        <v>2</v>
      </c>
      <c r="C6" s="415">
        <v>3</v>
      </c>
      <c r="D6" s="415"/>
      <c r="E6" s="415"/>
      <c r="F6" s="415"/>
      <c r="G6" s="483">
        <v>4</v>
      </c>
      <c r="H6" s="483"/>
      <c r="I6" s="483"/>
      <c r="J6" s="483"/>
      <c r="K6" s="483"/>
      <c r="L6" s="483"/>
      <c r="M6" s="483"/>
      <c r="N6" s="483"/>
      <c r="O6" s="483"/>
      <c r="P6" s="415">
        <v>5</v>
      </c>
      <c r="Q6" s="415"/>
      <c r="R6" s="415"/>
      <c r="S6" s="415"/>
      <c r="T6" s="415">
        <v>6</v>
      </c>
      <c r="U6" s="415"/>
      <c r="V6" s="415"/>
      <c r="W6" s="415">
        <v>7</v>
      </c>
      <c r="X6" s="415"/>
      <c r="Y6" s="415"/>
      <c r="Z6" s="415">
        <v>8</v>
      </c>
      <c r="AA6" s="415"/>
      <c r="AB6" s="415"/>
      <c r="AC6" s="415">
        <v>9</v>
      </c>
      <c r="AD6" s="415"/>
      <c r="AE6" s="474"/>
    </row>
    <row r="7" spans="1:31" s="7" customFormat="1" ht="12.95" customHeight="1" x14ac:dyDescent="0.2">
      <c r="A7" s="153">
        <v>1</v>
      </c>
      <c r="B7" s="12" t="s">
        <v>487</v>
      </c>
      <c r="C7" s="468">
        <v>2005</v>
      </c>
      <c r="D7" s="468"/>
      <c r="E7" s="468"/>
      <c r="F7" s="468"/>
      <c r="G7" s="416" t="s">
        <v>488</v>
      </c>
      <c r="H7" s="416"/>
      <c r="I7" s="416"/>
      <c r="J7" s="416"/>
      <c r="K7" s="416"/>
      <c r="L7" s="416"/>
      <c r="M7" s="416"/>
      <c r="N7" s="416"/>
      <c r="O7" s="416"/>
      <c r="P7" s="419"/>
      <c r="Q7" s="419"/>
      <c r="R7" s="419"/>
      <c r="S7" s="419"/>
      <c r="T7" s="419"/>
      <c r="U7" s="419"/>
      <c r="V7" s="419"/>
      <c r="W7" s="409"/>
      <c r="X7" s="409"/>
      <c r="Y7" s="409"/>
      <c r="Z7" s="471">
        <f>W7-T7</f>
        <v>0</v>
      </c>
      <c r="AA7" s="471"/>
      <c r="AB7" s="471"/>
      <c r="AC7" s="409"/>
      <c r="AD7" s="409"/>
      <c r="AE7" s="469"/>
    </row>
    <row r="8" spans="1:31" s="7" customFormat="1" ht="12.95" customHeight="1" x14ac:dyDescent="0.2">
      <c r="A8" s="153">
        <v>2</v>
      </c>
      <c r="B8" s="12" t="s">
        <v>489</v>
      </c>
      <c r="C8" s="468">
        <v>2007</v>
      </c>
      <c r="D8" s="468"/>
      <c r="E8" s="468"/>
      <c r="F8" s="468"/>
      <c r="G8" s="416" t="s">
        <v>490</v>
      </c>
      <c r="H8" s="416"/>
      <c r="I8" s="416"/>
      <c r="J8" s="416"/>
      <c r="K8" s="416"/>
      <c r="L8" s="416"/>
      <c r="M8" s="416"/>
      <c r="N8" s="416"/>
      <c r="O8" s="416"/>
      <c r="P8" s="415">
        <v>399</v>
      </c>
      <c r="Q8" s="415"/>
      <c r="R8" s="415"/>
      <c r="S8" s="415"/>
      <c r="T8" s="419">
        <v>40</v>
      </c>
      <c r="U8" s="419"/>
      <c r="V8" s="419"/>
      <c r="W8" s="419">
        <v>47.1</v>
      </c>
      <c r="X8" s="419"/>
      <c r="Y8" s="419"/>
      <c r="Z8" s="471">
        <f>W8-T8</f>
        <v>7.1000000000000014</v>
      </c>
      <c r="AA8" s="471"/>
      <c r="AB8" s="471"/>
      <c r="AC8" s="419">
        <f>W8/T8*100</f>
        <v>117.75</v>
      </c>
      <c r="AD8" s="419"/>
      <c r="AE8" s="470"/>
    </row>
    <row r="9" spans="1:31" s="7" customFormat="1" ht="12.95" customHeight="1" x14ac:dyDescent="0.2">
      <c r="A9" s="153">
        <v>3</v>
      </c>
      <c r="B9" s="12" t="s">
        <v>491</v>
      </c>
      <c r="C9" s="468">
        <v>2012</v>
      </c>
      <c r="D9" s="468"/>
      <c r="E9" s="468"/>
      <c r="F9" s="468"/>
      <c r="G9" s="416" t="s">
        <v>490</v>
      </c>
      <c r="H9" s="416"/>
      <c r="I9" s="416"/>
      <c r="J9" s="416"/>
      <c r="K9" s="416"/>
      <c r="L9" s="416"/>
      <c r="M9" s="416"/>
      <c r="N9" s="416"/>
      <c r="O9" s="416"/>
      <c r="P9" s="415"/>
      <c r="Q9" s="415"/>
      <c r="R9" s="415"/>
      <c r="S9" s="415"/>
      <c r="T9" s="419"/>
      <c r="U9" s="419"/>
      <c r="V9" s="419"/>
      <c r="W9" s="419"/>
      <c r="X9" s="419"/>
      <c r="Y9" s="419"/>
      <c r="Z9" s="471">
        <f t="shared" ref="Z9:Z15" si="0">W9-T9</f>
        <v>0</v>
      </c>
      <c r="AA9" s="471"/>
      <c r="AB9" s="471"/>
      <c r="AC9" s="419"/>
      <c r="AD9" s="419"/>
      <c r="AE9" s="470"/>
    </row>
    <row r="10" spans="1:31" s="7" customFormat="1" ht="12.95" customHeight="1" x14ac:dyDescent="0.2">
      <c r="A10" s="153">
        <v>4</v>
      </c>
      <c r="B10" s="12" t="s">
        <v>492</v>
      </c>
      <c r="C10" s="468">
        <v>2001</v>
      </c>
      <c r="D10" s="468"/>
      <c r="E10" s="468"/>
      <c r="F10" s="468"/>
      <c r="G10" s="416" t="s">
        <v>493</v>
      </c>
      <c r="H10" s="416"/>
      <c r="I10" s="416"/>
      <c r="J10" s="416"/>
      <c r="K10" s="416"/>
      <c r="L10" s="416"/>
      <c r="M10" s="416"/>
      <c r="N10" s="416"/>
      <c r="O10" s="416"/>
      <c r="P10" s="415">
        <v>72</v>
      </c>
      <c r="Q10" s="415"/>
      <c r="R10" s="415"/>
      <c r="S10" s="415"/>
      <c r="T10" s="419">
        <v>75</v>
      </c>
      <c r="U10" s="419"/>
      <c r="V10" s="419"/>
      <c r="W10" s="409">
        <v>144.19999999999999</v>
      </c>
      <c r="X10" s="409"/>
      <c r="Y10" s="409"/>
      <c r="Z10" s="471">
        <f t="shared" si="0"/>
        <v>69.199999999999989</v>
      </c>
      <c r="AA10" s="471"/>
      <c r="AB10" s="471"/>
      <c r="AC10" s="419">
        <f>W10/T10*100</f>
        <v>192.26666666666665</v>
      </c>
      <c r="AD10" s="419"/>
      <c r="AE10" s="470"/>
    </row>
    <row r="11" spans="1:31" s="7" customFormat="1" ht="12.95" customHeight="1" x14ac:dyDescent="0.2">
      <c r="A11" s="153">
        <v>5</v>
      </c>
      <c r="B11" s="12" t="s">
        <v>494</v>
      </c>
      <c r="C11" s="468">
        <v>1991</v>
      </c>
      <c r="D11" s="468"/>
      <c r="E11" s="468"/>
      <c r="F11" s="468"/>
      <c r="G11" s="416" t="s">
        <v>495</v>
      </c>
      <c r="H11" s="416"/>
      <c r="I11" s="416"/>
      <c r="J11" s="416"/>
      <c r="K11" s="416"/>
      <c r="L11" s="416"/>
      <c r="M11" s="416"/>
      <c r="N11" s="416"/>
      <c r="O11" s="416"/>
      <c r="P11" s="415">
        <v>22</v>
      </c>
      <c r="Q11" s="415"/>
      <c r="R11" s="415"/>
      <c r="S11" s="415"/>
      <c r="T11" s="419">
        <v>25</v>
      </c>
      <c r="U11" s="419"/>
      <c r="V11" s="419"/>
      <c r="W11" s="419">
        <v>39.700000000000003</v>
      </c>
      <c r="X11" s="419"/>
      <c r="Y11" s="419"/>
      <c r="Z11" s="471">
        <f t="shared" si="0"/>
        <v>14.700000000000003</v>
      </c>
      <c r="AA11" s="471"/>
      <c r="AB11" s="471"/>
      <c r="AC11" s="419">
        <f>W11/T11*100</f>
        <v>158.80000000000001</v>
      </c>
      <c r="AD11" s="419"/>
      <c r="AE11" s="470"/>
    </row>
    <row r="12" spans="1:31" s="7" customFormat="1" ht="12.95" customHeight="1" x14ac:dyDescent="0.2">
      <c r="A12" s="153">
        <v>6</v>
      </c>
      <c r="B12" s="12" t="s">
        <v>496</v>
      </c>
      <c r="C12" s="468">
        <v>1999</v>
      </c>
      <c r="D12" s="468"/>
      <c r="E12" s="468"/>
      <c r="F12" s="468"/>
      <c r="G12" s="416" t="s">
        <v>497</v>
      </c>
      <c r="H12" s="416"/>
      <c r="I12" s="416"/>
      <c r="J12" s="416"/>
      <c r="K12" s="416"/>
      <c r="L12" s="416"/>
      <c r="M12" s="416"/>
      <c r="N12" s="416"/>
      <c r="O12" s="416"/>
      <c r="P12" s="415"/>
      <c r="Q12" s="415"/>
      <c r="R12" s="415"/>
      <c r="S12" s="415"/>
      <c r="T12" s="419"/>
      <c r="U12" s="419"/>
      <c r="V12" s="419"/>
      <c r="W12" s="409"/>
      <c r="X12" s="409"/>
      <c r="Y12" s="409"/>
      <c r="Z12" s="471">
        <f t="shared" si="0"/>
        <v>0</v>
      </c>
      <c r="AA12" s="471"/>
      <c r="AB12" s="471"/>
      <c r="AC12" s="419"/>
      <c r="AD12" s="419"/>
      <c r="AE12" s="470"/>
    </row>
    <row r="13" spans="1:31" s="7" customFormat="1" ht="12.95" customHeight="1" x14ac:dyDescent="0.2">
      <c r="A13" s="153">
        <v>7</v>
      </c>
      <c r="B13" s="12" t="s">
        <v>498</v>
      </c>
      <c r="C13" s="468">
        <v>2008</v>
      </c>
      <c r="D13" s="468"/>
      <c r="E13" s="468"/>
      <c r="F13" s="468"/>
      <c r="G13" s="416" t="s">
        <v>499</v>
      </c>
      <c r="H13" s="416"/>
      <c r="I13" s="416"/>
      <c r="J13" s="416"/>
      <c r="K13" s="416"/>
      <c r="L13" s="416"/>
      <c r="M13" s="416"/>
      <c r="N13" s="416"/>
      <c r="O13" s="416"/>
      <c r="P13" s="415">
        <v>165</v>
      </c>
      <c r="Q13" s="415"/>
      <c r="R13" s="415"/>
      <c r="S13" s="415"/>
      <c r="T13" s="419">
        <v>121</v>
      </c>
      <c r="U13" s="419"/>
      <c r="V13" s="419"/>
      <c r="W13" s="419">
        <v>180</v>
      </c>
      <c r="X13" s="419"/>
      <c r="Y13" s="419"/>
      <c r="Z13" s="471">
        <f t="shared" si="0"/>
        <v>59</v>
      </c>
      <c r="AA13" s="471"/>
      <c r="AB13" s="471"/>
      <c r="AC13" s="419">
        <f>W13/T13*100</f>
        <v>148.7603305785124</v>
      </c>
      <c r="AD13" s="419"/>
      <c r="AE13" s="470"/>
    </row>
    <row r="14" spans="1:31" s="7" customFormat="1" ht="12.95" customHeight="1" x14ac:dyDescent="0.2">
      <c r="A14" s="153">
        <v>8</v>
      </c>
      <c r="B14" s="12" t="s">
        <v>500</v>
      </c>
      <c r="C14" s="468">
        <v>2005</v>
      </c>
      <c r="D14" s="468"/>
      <c r="E14" s="468"/>
      <c r="F14" s="468"/>
      <c r="G14" s="416" t="s">
        <v>490</v>
      </c>
      <c r="H14" s="416"/>
      <c r="I14" s="416"/>
      <c r="J14" s="416"/>
      <c r="K14" s="416"/>
      <c r="L14" s="416"/>
      <c r="M14" s="416"/>
      <c r="N14" s="416"/>
      <c r="O14" s="416"/>
      <c r="P14" s="415">
        <v>5</v>
      </c>
      <c r="Q14" s="415"/>
      <c r="R14" s="415"/>
      <c r="S14" s="415"/>
      <c r="T14" s="419">
        <v>44.6</v>
      </c>
      <c r="U14" s="419"/>
      <c r="V14" s="419"/>
      <c r="W14" s="419">
        <v>79</v>
      </c>
      <c r="X14" s="419"/>
      <c r="Y14" s="419"/>
      <c r="Z14" s="471">
        <f t="shared" si="0"/>
        <v>34.4</v>
      </c>
      <c r="AA14" s="471"/>
      <c r="AB14" s="471"/>
      <c r="AC14" s="419">
        <f>W14/T14*100</f>
        <v>177.13004484304932</v>
      </c>
      <c r="AD14" s="419"/>
      <c r="AE14" s="470"/>
    </row>
    <row r="15" spans="1:31" s="7" customFormat="1" ht="12.95" customHeight="1" x14ac:dyDescent="0.2">
      <c r="A15" s="153"/>
      <c r="B15" s="12"/>
      <c r="C15" s="468"/>
      <c r="D15" s="468"/>
      <c r="E15" s="468"/>
      <c r="F15" s="468"/>
      <c r="G15" s="416"/>
      <c r="H15" s="416"/>
      <c r="I15" s="416"/>
      <c r="J15" s="416"/>
      <c r="K15" s="416"/>
      <c r="L15" s="416"/>
      <c r="M15" s="416"/>
      <c r="N15" s="416"/>
      <c r="O15" s="416"/>
      <c r="P15" s="419"/>
      <c r="Q15" s="419"/>
      <c r="R15" s="419"/>
      <c r="S15" s="419"/>
      <c r="T15" s="419"/>
      <c r="U15" s="419"/>
      <c r="V15" s="419"/>
      <c r="W15" s="409"/>
      <c r="X15" s="409"/>
      <c r="Y15" s="409"/>
      <c r="Z15" s="471">
        <f t="shared" si="0"/>
        <v>0</v>
      </c>
      <c r="AA15" s="471"/>
      <c r="AB15" s="471"/>
      <c r="AC15" s="419"/>
      <c r="AD15" s="419"/>
      <c r="AE15" s="470"/>
    </row>
    <row r="16" spans="1:31" s="7" customFormat="1" ht="12.95" hidden="1" customHeight="1" x14ac:dyDescent="0.2">
      <c r="A16" s="206"/>
      <c r="B16" s="12"/>
      <c r="C16" s="409"/>
      <c r="D16" s="409"/>
      <c r="E16" s="409"/>
      <c r="F16" s="409"/>
      <c r="G16" s="416"/>
      <c r="H16" s="416"/>
      <c r="I16" s="416"/>
      <c r="J16" s="416"/>
      <c r="K16" s="416"/>
      <c r="L16" s="416"/>
      <c r="M16" s="416"/>
      <c r="N16" s="416"/>
      <c r="O16" s="416"/>
      <c r="P16" s="419">
        <v>0</v>
      </c>
      <c r="Q16" s="419"/>
      <c r="R16" s="419"/>
      <c r="S16" s="419"/>
      <c r="T16" s="415"/>
      <c r="U16" s="415"/>
      <c r="V16" s="415"/>
      <c r="W16" s="409"/>
      <c r="X16" s="409"/>
      <c r="Y16" s="409"/>
      <c r="Z16" s="471">
        <f>W16-T16</f>
        <v>0</v>
      </c>
      <c r="AA16" s="471"/>
      <c r="AB16" s="471"/>
      <c r="AC16" s="419" t="e">
        <f>W16/T16*100</f>
        <v>#DIV/0!</v>
      </c>
      <c r="AD16" s="419"/>
      <c r="AE16" s="470"/>
    </row>
    <row r="17" spans="1:31" s="7" customFormat="1" ht="12.95" customHeight="1" thickBot="1" x14ac:dyDescent="0.25">
      <c r="A17" s="382" t="s">
        <v>98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477">
        <f>SUM(P7:S15)</f>
        <v>663</v>
      </c>
      <c r="Q17" s="477"/>
      <c r="R17" s="477"/>
      <c r="S17" s="477"/>
      <c r="T17" s="476">
        <f>SUM(T8:V15)</f>
        <v>305.60000000000002</v>
      </c>
      <c r="U17" s="476"/>
      <c r="V17" s="476"/>
      <c r="W17" s="476">
        <f>SUM(W8:Y15)</f>
        <v>490</v>
      </c>
      <c r="X17" s="476"/>
      <c r="Y17" s="476"/>
      <c r="Z17" s="475">
        <f>W17-T17</f>
        <v>184.39999999999998</v>
      </c>
      <c r="AA17" s="475"/>
      <c r="AB17" s="475"/>
      <c r="AC17" s="472">
        <f>W17/T17*100</f>
        <v>160.34031413612564</v>
      </c>
      <c r="AD17" s="472"/>
      <c r="AE17" s="473"/>
    </row>
    <row r="18" spans="1:31" s="7" customFormat="1" ht="12.9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7" customFormat="1" ht="12.95" customHeight="1" x14ac:dyDescent="0.2">
      <c r="A19" s="41"/>
      <c r="B19" s="417" t="s">
        <v>501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</row>
    <row r="20" spans="1:31" s="7" customFormat="1" ht="12.9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7" customFormat="1" ht="12.95" customHeight="1" x14ac:dyDescent="0.2">
      <c r="A21" s="381" t="s">
        <v>477</v>
      </c>
      <c r="B21" s="370" t="s">
        <v>502</v>
      </c>
      <c r="C21" s="370" t="s">
        <v>478</v>
      </c>
      <c r="D21" s="370"/>
      <c r="E21" s="370"/>
      <c r="F21" s="370"/>
      <c r="G21" s="370" t="s">
        <v>480</v>
      </c>
      <c r="H21" s="370"/>
      <c r="I21" s="370"/>
      <c r="J21" s="370"/>
      <c r="K21" s="370"/>
      <c r="L21" s="370"/>
      <c r="M21" s="370"/>
      <c r="N21" s="370"/>
      <c r="O21" s="370"/>
      <c r="P21" s="370"/>
      <c r="Q21" s="370" t="s">
        <v>503</v>
      </c>
      <c r="R21" s="370"/>
      <c r="S21" s="370"/>
      <c r="T21" s="370"/>
      <c r="U21" s="370"/>
      <c r="V21" s="370" t="s">
        <v>481</v>
      </c>
      <c r="W21" s="370"/>
      <c r="X21" s="370"/>
      <c r="Y21" s="370"/>
      <c r="Z21" s="370"/>
      <c r="AA21" s="370"/>
      <c r="AB21" s="370" t="s">
        <v>482</v>
      </c>
      <c r="AC21" s="370"/>
      <c r="AD21" s="370" t="s">
        <v>483</v>
      </c>
      <c r="AE21" s="371"/>
    </row>
    <row r="22" spans="1:31" s="7" customFormat="1" ht="51" customHeight="1" x14ac:dyDescent="0.2">
      <c r="A22" s="467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 t="s">
        <v>484</v>
      </c>
      <c r="W22" s="409"/>
      <c r="X22" s="409" t="s">
        <v>485</v>
      </c>
      <c r="Y22" s="409"/>
      <c r="Z22" s="409" t="s">
        <v>486</v>
      </c>
      <c r="AA22" s="409"/>
      <c r="AB22" s="409"/>
      <c r="AC22" s="409"/>
      <c r="AD22" s="409"/>
      <c r="AE22" s="469"/>
    </row>
    <row r="23" spans="1:31" s="7" customFormat="1" ht="12.95" customHeight="1" x14ac:dyDescent="0.2">
      <c r="A23" s="153">
        <v>1</v>
      </c>
      <c r="B23" s="8">
        <v>2</v>
      </c>
      <c r="C23" s="415">
        <v>3</v>
      </c>
      <c r="D23" s="415"/>
      <c r="E23" s="415"/>
      <c r="F23" s="415"/>
      <c r="G23" s="415">
        <v>4</v>
      </c>
      <c r="H23" s="415"/>
      <c r="I23" s="415"/>
      <c r="J23" s="415"/>
      <c r="K23" s="415"/>
      <c r="L23" s="415"/>
      <c r="M23" s="415"/>
      <c r="N23" s="415"/>
      <c r="O23" s="415"/>
      <c r="P23" s="415"/>
      <c r="Q23" s="415">
        <v>5</v>
      </c>
      <c r="R23" s="415"/>
      <c r="S23" s="415"/>
      <c r="T23" s="415"/>
      <c r="U23" s="415"/>
      <c r="V23" s="415">
        <v>6</v>
      </c>
      <c r="W23" s="415"/>
      <c r="X23" s="415">
        <v>7</v>
      </c>
      <c r="Y23" s="415"/>
      <c r="Z23" s="415">
        <v>8</v>
      </c>
      <c r="AA23" s="415"/>
      <c r="AB23" s="415">
        <v>9</v>
      </c>
      <c r="AC23" s="415"/>
      <c r="AD23" s="415">
        <v>10</v>
      </c>
      <c r="AE23" s="474"/>
    </row>
    <row r="24" spans="1:31" s="7" customFormat="1" ht="12.95" hidden="1" customHeight="1" x14ac:dyDescent="0.2">
      <c r="A24" s="206"/>
      <c r="B24" s="12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 t="s">
        <v>61</v>
      </c>
      <c r="W24" s="409"/>
      <c r="X24" s="409" t="s">
        <v>61</v>
      </c>
      <c r="Y24" s="409"/>
      <c r="Z24" s="409" t="s">
        <v>61</v>
      </c>
      <c r="AA24" s="409"/>
      <c r="AB24" s="409" t="s">
        <v>61</v>
      </c>
      <c r="AC24" s="409"/>
      <c r="AD24" s="409" t="s">
        <v>61</v>
      </c>
      <c r="AE24" s="469"/>
    </row>
    <row r="25" spans="1:31" s="7" customFormat="1" ht="12.95" customHeight="1" thickBot="1" x14ac:dyDescent="0.25">
      <c r="A25" s="382" t="s">
        <v>98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 t="s">
        <v>61</v>
      </c>
      <c r="W25" s="383"/>
      <c r="X25" s="383" t="s">
        <v>61</v>
      </c>
      <c r="Y25" s="383"/>
      <c r="Z25" s="383" t="s">
        <v>61</v>
      </c>
      <c r="AA25" s="383"/>
      <c r="AB25" s="383" t="s">
        <v>61</v>
      </c>
      <c r="AC25" s="383"/>
      <c r="AD25" s="383" t="s">
        <v>61</v>
      </c>
      <c r="AE25" s="466"/>
    </row>
    <row r="26" spans="1:31" s="7" customFormat="1" ht="12.9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7" customFormat="1" ht="12.95" customHeight="1" x14ac:dyDescent="0.2">
      <c r="A27" s="41"/>
      <c r="B27" s="417" t="s">
        <v>504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</row>
    <row r="28" spans="1:31" s="7" customFormat="1" ht="12.95" customHeight="1" thickBot="1" x14ac:dyDescent="0.25">
      <c r="A28" s="4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421" t="s">
        <v>505</v>
      </c>
      <c r="AC28" s="421"/>
      <c r="AD28" s="421"/>
      <c r="AE28" s="29"/>
    </row>
    <row r="29" spans="1:31" s="7" customFormat="1" ht="12.95" customHeight="1" x14ac:dyDescent="0.2">
      <c r="A29" s="381" t="s">
        <v>477</v>
      </c>
      <c r="B29" s="370" t="s">
        <v>506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2" t="s">
        <v>507</v>
      </c>
      <c r="M29" s="372"/>
      <c r="N29" s="372"/>
      <c r="O29" s="372"/>
      <c r="P29" s="372" t="s">
        <v>508</v>
      </c>
      <c r="Q29" s="372"/>
      <c r="R29" s="372"/>
      <c r="S29" s="372"/>
      <c r="T29" s="372" t="s">
        <v>509</v>
      </c>
      <c r="U29" s="372"/>
      <c r="V29" s="372"/>
      <c r="W29" s="372"/>
      <c r="X29" s="372" t="s">
        <v>510</v>
      </c>
      <c r="Y29" s="372"/>
      <c r="Z29" s="372"/>
      <c r="AA29" s="372"/>
      <c r="AB29" s="370" t="s">
        <v>98</v>
      </c>
      <c r="AC29" s="370"/>
      <c r="AD29" s="370"/>
      <c r="AE29" s="371"/>
    </row>
    <row r="30" spans="1:31" s="7" customFormat="1" ht="12.95" customHeight="1" x14ac:dyDescent="0.2">
      <c r="A30" s="467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12" t="s">
        <v>50</v>
      </c>
      <c r="M30" s="12" t="s">
        <v>51</v>
      </c>
      <c r="N30" s="12" t="s">
        <v>52</v>
      </c>
      <c r="O30" s="12" t="s">
        <v>53</v>
      </c>
      <c r="P30" s="12" t="s">
        <v>50</v>
      </c>
      <c r="Q30" s="12" t="s">
        <v>51</v>
      </c>
      <c r="R30" s="12" t="s">
        <v>52</v>
      </c>
      <c r="S30" s="12" t="s">
        <v>53</v>
      </c>
      <c r="T30" s="12" t="s">
        <v>50</v>
      </c>
      <c r="U30" s="12" t="s">
        <v>51</v>
      </c>
      <c r="V30" s="12" t="s">
        <v>52</v>
      </c>
      <c r="W30" s="12" t="s">
        <v>53</v>
      </c>
      <c r="X30" s="12" t="s">
        <v>50</v>
      </c>
      <c r="Y30" s="12" t="s">
        <v>51</v>
      </c>
      <c r="Z30" s="12" t="s">
        <v>52</v>
      </c>
      <c r="AA30" s="12" t="s">
        <v>53</v>
      </c>
      <c r="AB30" s="12" t="s">
        <v>50</v>
      </c>
      <c r="AC30" s="12" t="s">
        <v>51</v>
      </c>
      <c r="AD30" s="12" t="s">
        <v>52</v>
      </c>
      <c r="AE30" s="79" t="s">
        <v>53</v>
      </c>
    </row>
    <row r="31" spans="1:31" s="7" customFormat="1" ht="12.95" customHeight="1" x14ac:dyDescent="0.2">
      <c r="A31" s="153">
        <v>1</v>
      </c>
      <c r="B31" s="415">
        <v>2</v>
      </c>
      <c r="C31" s="415"/>
      <c r="D31" s="415"/>
      <c r="E31" s="415"/>
      <c r="F31" s="415"/>
      <c r="G31" s="415"/>
      <c r="H31" s="415"/>
      <c r="I31" s="415"/>
      <c r="J31" s="415"/>
      <c r="K31" s="415"/>
      <c r="L31" s="8">
        <v>3</v>
      </c>
      <c r="M31" s="8">
        <v>4</v>
      </c>
      <c r="N31" s="8">
        <v>5</v>
      </c>
      <c r="O31" s="8">
        <v>6</v>
      </c>
      <c r="P31" s="8">
        <v>7</v>
      </c>
      <c r="Q31" s="8">
        <v>8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  <c r="Y31" s="8">
        <v>16</v>
      </c>
      <c r="Z31" s="8">
        <v>17</v>
      </c>
      <c r="AA31" s="8">
        <v>18</v>
      </c>
      <c r="AB31" s="8">
        <v>19</v>
      </c>
      <c r="AC31" s="8">
        <v>20</v>
      </c>
      <c r="AD31" s="8">
        <v>21</v>
      </c>
      <c r="AE31" s="207">
        <v>22</v>
      </c>
    </row>
    <row r="32" spans="1:31" s="7" customFormat="1" ht="12.95" customHeight="1" x14ac:dyDescent="0.2">
      <c r="A32" s="208" t="s">
        <v>511</v>
      </c>
      <c r="B32" s="406" t="s">
        <v>512</v>
      </c>
      <c r="C32" s="406"/>
      <c r="D32" s="406"/>
      <c r="E32" s="406"/>
      <c r="F32" s="406"/>
      <c r="G32" s="406"/>
      <c r="H32" s="406"/>
      <c r="I32" s="406"/>
      <c r="J32" s="406"/>
      <c r="K32" s="40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9"/>
      <c r="Y32" s="12"/>
      <c r="Z32" s="209"/>
      <c r="AA32" s="12"/>
      <c r="AB32" s="9">
        <f>L32+P32+T32+X32</f>
        <v>0</v>
      </c>
      <c r="AC32" s="9">
        <f>M32+Q32+U32+Y32</f>
        <v>0</v>
      </c>
      <c r="AD32" s="209">
        <f>AC32-AB32</f>
        <v>0</v>
      </c>
      <c r="AE32" s="79"/>
    </row>
    <row r="33" spans="1:31" s="7" customFormat="1" ht="12.95" customHeight="1" x14ac:dyDescent="0.2">
      <c r="A33" s="208" t="s">
        <v>514</v>
      </c>
      <c r="B33" s="406" t="s">
        <v>515</v>
      </c>
      <c r="C33" s="406"/>
      <c r="D33" s="406"/>
      <c r="E33" s="406"/>
      <c r="F33" s="406"/>
      <c r="G33" s="406"/>
      <c r="H33" s="406"/>
      <c r="I33" s="406"/>
      <c r="J33" s="406"/>
      <c r="K33" s="406"/>
      <c r="L33" s="129"/>
      <c r="M33" s="129"/>
      <c r="N33" s="129"/>
      <c r="O33" s="129"/>
      <c r="P33" s="129"/>
      <c r="Q33" s="129"/>
      <c r="R33" s="129"/>
      <c r="S33" s="129"/>
      <c r="T33" s="210">
        <f>SUM(T34:T43)</f>
        <v>691</v>
      </c>
      <c r="U33" s="211">
        <f>SUM(U34:U43)</f>
        <v>66</v>
      </c>
      <c r="V33" s="17">
        <f>U33-T33</f>
        <v>-625</v>
      </c>
      <c r="W33" s="17"/>
      <c r="X33" s="129"/>
      <c r="Y33" s="129"/>
      <c r="Z33" s="129"/>
      <c r="AA33" s="129"/>
      <c r="AB33" s="15">
        <f t="shared" ref="AB33:AB60" si="1">L33+P33+T33+X33</f>
        <v>691</v>
      </c>
      <c r="AC33" s="15">
        <f t="shared" ref="AC33:AC60" si="2">M33+Q33+U33+Y33</f>
        <v>66</v>
      </c>
      <c r="AD33" s="212">
        <f t="shared" ref="AD33:AD60" si="3">AC33-AB33</f>
        <v>-625</v>
      </c>
      <c r="AE33" s="69">
        <f t="shared" ref="AE33:AE56" si="4">AC33/AB33*100</f>
        <v>9.5513748191027492</v>
      </c>
    </row>
    <row r="34" spans="1:31" s="7" customFormat="1" ht="12.95" customHeight="1" x14ac:dyDescent="0.2">
      <c r="A34" s="153">
        <v>1</v>
      </c>
      <c r="B34" s="482" t="s">
        <v>567</v>
      </c>
      <c r="C34" s="410"/>
      <c r="D34" s="410"/>
      <c r="E34" s="410"/>
      <c r="F34" s="410"/>
      <c r="G34" s="410"/>
      <c r="H34" s="410"/>
      <c r="I34" s="410"/>
      <c r="J34" s="410"/>
      <c r="K34" s="410"/>
      <c r="L34" s="12"/>
      <c r="M34" s="12"/>
      <c r="N34" s="12"/>
      <c r="O34" s="12"/>
      <c r="P34" s="12"/>
      <c r="Q34" s="12"/>
      <c r="R34" s="12"/>
      <c r="S34" s="12"/>
      <c r="T34" s="213">
        <v>295</v>
      </c>
      <c r="U34" s="12"/>
      <c r="V34" s="10">
        <f t="shared" ref="V34:V48" si="5">U34-T34</f>
        <v>-295</v>
      </c>
      <c r="W34" s="12"/>
      <c r="X34" s="12"/>
      <c r="Y34" s="12"/>
      <c r="Z34" s="12"/>
      <c r="AA34" s="12"/>
      <c r="AB34" s="9">
        <f t="shared" si="1"/>
        <v>295</v>
      </c>
      <c r="AC34" s="9">
        <f t="shared" si="2"/>
        <v>0</v>
      </c>
      <c r="AD34" s="209">
        <f t="shared" si="3"/>
        <v>-295</v>
      </c>
      <c r="AE34" s="56">
        <f t="shared" si="4"/>
        <v>0</v>
      </c>
    </row>
    <row r="35" spans="1:31" s="7" customFormat="1" ht="12.95" customHeight="1" x14ac:dyDescent="0.2">
      <c r="A35" s="153">
        <v>2</v>
      </c>
      <c r="B35" s="410" t="s">
        <v>516</v>
      </c>
      <c r="C35" s="410"/>
      <c r="D35" s="410"/>
      <c r="E35" s="410"/>
      <c r="F35" s="410"/>
      <c r="G35" s="410"/>
      <c r="H35" s="410"/>
      <c r="I35" s="410"/>
      <c r="J35" s="410"/>
      <c r="K35" s="410"/>
      <c r="L35" s="12"/>
      <c r="M35" s="12"/>
      <c r="N35" s="12"/>
      <c r="O35" s="12"/>
      <c r="P35" s="12"/>
      <c r="Q35" s="12"/>
      <c r="R35" s="12"/>
      <c r="S35" s="12"/>
      <c r="T35" s="213">
        <v>125</v>
      </c>
      <c r="U35" s="10">
        <v>24</v>
      </c>
      <c r="V35" s="10">
        <f t="shared" si="5"/>
        <v>-101</v>
      </c>
      <c r="W35" s="12"/>
      <c r="X35" s="12"/>
      <c r="Y35" s="12"/>
      <c r="Z35" s="12"/>
      <c r="AA35" s="12"/>
      <c r="AB35" s="9">
        <f t="shared" si="1"/>
        <v>125</v>
      </c>
      <c r="AC35" s="9">
        <f t="shared" si="2"/>
        <v>24</v>
      </c>
      <c r="AD35" s="209">
        <f t="shared" si="3"/>
        <v>-101</v>
      </c>
      <c r="AE35" s="56">
        <f t="shared" si="4"/>
        <v>19.2</v>
      </c>
    </row>
    <row r="36" spans="1:31" s="7" customFormat="1" ht="12.95" customHeight="1" x14ac:dyDescent="0.2">
      <c r="A36" s="153">
        <v>3</v>
      </c>
      <c r="B36" s="410" t="s">
        <v>568</v>
      </c>
      <c r="C36" s="410"/>
      <c r="D36" s="410"/>
      <c r="E36" s="410"/>
      <c r="F36" s="410"/>
      <c r="G36" s="410"/>
      <c r="H36" s="410"/>
      <c r="I36" s="410"/>
      <c r="J36" s="410"/>
      <c r="K36" s="410"/>
      <c r="L36" s="12"/>
      <c r="M36" s="12"/>
      <c r="N36" s="12"/>
      <c r="O36" s="12"/>
      <c r="P36" s="12"/>
      <c r="Q36" s="12"/>
      <c r="R36" s="12"/>
      <c r="S36" s="12"/>
      <c r="T36" s="213"/>
      <c r="U36" s="12"/>
      <c r="V36" s="10"/>
      <c r="W36" s="12"/>
      <c r="X36" s="12"/>
      <c r="Y36" s="12"/>
      <c r="Z36" s="12"/>
      <c r="AA36" s="12"/>
      <c r="AB36" s="9">
        <f t="shared" si="1"/>
        <v>0</v>
      </c>
      <c r="AC36" s="9">
        <f t="shared" si="2"/>
        <v>0</v>
      </c>
      <c r="AD36" s="209">
        <f t="shared" si="3"/>
        <v>0</v>
      </c>
      <c r="AE36" s="79"/>
    </row>
    <row r="37" spans="1:31" s="7" customFormat="1" ht="12.95" customHeight="1" x14ac:dyDescent="0.2">
      <c r="A37" s="153">
        <v>4</v>
      </c>
      <c r="B37" s="410" t="s">
        <v>601</v>
      </c>
      <c r="C37" s="410"/>
      <c r="D37" s="410"/>
      <c r="E37" s="410"/>
      <c r="F37" s="410"/>
      <c r="G37" s="410"/>
      <c r="H37" s="410"/>
      <c r="I37" s="410"/>
      <c r="J37" s="410"/>
      <c r="K37" s="410"/>
      <c r="L37" s="12"/>
      <c r="M37" s="12"/>
      <c r="N37" s="12"/>
      <c r="O37" s="12"/>
      <c r="P37" s="12"/>
      <c r="Q37" s="12"/>
      <c r="R37" s="12"/>
      <c r="S37" s="12"/>
      <c r="T37" s="213">
        <v>80</v>
      </c>
      <c r="U37" s="12">
        <v>42</v>
      </c>
      <c r="V37" s="10">
        <f t="shared" si="5"/>
        <v>-38</v>
      </c>
      <c r="W37" s="12"/>
      <c r="X37" s="12"/>
      <c r="Y37" s="12"/>
      <c r="Z37" s="12"/>
      <c r="AA37" s="12"/>
      <c r="AB37" s="9">
        <f t="shared" si="1"/>
        <v>80</v>
      </c>
      <c r="AC37" s="9">
        <f t="shared" si="2"/>
        <v>42</v>
      </c>
      <c r="AD37" s="209">
        <f t="shared" si="3"/>
        <v>-38</v>
      </c>
      <c r="AE37" s="79">
        <f t="shared" si="4"/>
        <v>52.5</v>
      </c>
    </row>
    <row r="38" spans="1:31" s="7" customFormat="1" ht="12.95" customHeight="1" x14ac:dyDescent="0.2">
      <c r="A38" s="153">
        <v>5</v>
      </c>
      <c r="B38" s="458" t="s">
        <v>583</v>
      </c>
      <c r="C38" s="459"/>
      <c r="D38" s="459"/>
      <c r="E38" s="459"/>
      <c r="F38" s="459"/>
      <c r="G38" s="449"/>
      <c r="H38" s="449"/>
      <c r="I38" s="449"/>
      <c r="J38" s="449"/>
      <c r="K38" s="450"/>
      <c r="L38" s="12"/>
      <c r="M38" s="12"/>
      <c r="N38" s="12"/>
      <c r="O38" s="12"/>
      <c r="P38" s="12"/>
      <c r="Q38" s="12"/>
      <c r="R38" s="12"/>
      <c r="S38" s="12"/>
      <c r="T38" s="213"/>
      <c r="U38" s="10"/>
      <c r="V38" s="10"/>
      <c r="W38" s="10"/>
      <c r="X38" s="12"/>
      <c r="Y38" s="12"/>
      <c r="Z38" s="12"/>
      <c r="AA38" s="12"/>
      <c r="AB38" s="9">
        <f t="shared" si="1"/>
        <v>0</v>
      </c>
      <c r="AC38" s="9">
        <f t="shared" si="2"/>
        <v>0</v>
      </c>
      <c r="AD38" s="209">
        <f t="shared" si="3"/>
        <v>0</v>
      </c>
      <c r="AE38" s="79"/>
    </row>
    <row r="39" spans="1:31" s="7" customFormat="1" ht="12.95" customHeight="1" x14ac:dyDescent="0.2">
      <c r="A39" s="153">
        <v>6</v>
      </c>
      <c r="B39" s="458" t="s">
        <v>569</v>
      </c>
      <c r="C39" s="459"/>
      <c r="D39" s="459"/>
      <c r="E39" s="459"/>
      <c r="F39" s="459"/>
      <c r="G39" s="460"/>
      <c r="H39" s="460"/>
      <c r="I39" s="460"/>
      <c r="J39" s="460"/>
      <c r="K39" s="461"/>
      <c r="L39" s="12"/>
      <c r="M39" s="12"/>
      <c r="N39" s="12"/>
      <c r="O39" s="12"/>
      <c r="P39" s="12"/>
      <c r="Q39" s="12"/>
      <c r="R39" s="12"/>
      <c r="S39" s="12"/>
      <c r="T39" s="213"/>
      <c r="U39" s="12"/>
      <c r="V39" s="10"/>
      <c r="W39" s="12"/>
      <c r="X39" s="12"/>
      <c r="Y39" s="12"/>
      <c r="Z39" s="12"/>
      <c r="AA39" s="12"/>
      <c r="AB39" s="9">
        <f t="shared" si="1"/>
        <v>0</v>
      </c>
      <c r="AC39" s="9">
        <f t="shared" si="2"/>
        <v>0</v>
      </c>
      <c r="AD39" s="209">
        <f t="shared" si="3"/>
        <v>0</v>
      </c>
      <c r="AE39" s="79"/>
    </row>
    <row r="40" spans="1:31" s="7" customFormat="1" ht="12.95" customHeight="1" x14ac:dyDescent="0.2">
      <c r="A40" s="153">
        <v>7</v>
      </c>
      <c r="B40" s="458" t="s">
        <v>570</v>
      </c>
      <c r="C40" s="459"/>
      <c r="D40" s="459"/>
      <c r="E40" s="459"/>
      <c r="F40" s="459"/>
      <c r="G40" s="449"/>
      <c r="H40" s="449"/>
      <c r="I40" s="449"/>
      <c r="J40" s="449"/>
      <c r="K40" s="450"/>
      <c r="L40" s="12"/>
      <c r="M40" s="12"/>
      <c r="N40" s="12"/>
      <c r="O40" s="12"/>
      <c r="P40" s="12"/>
      <c r="Q40" s="12"/>
      <c r="R40" s="12"/>
      <c r="S40" s="12"/>
      <c r="T40" s="213">
        <v>50</v>
      </c>
      <c r="U40" s="10"/>
      <c r="V40" s="10">
        <f t="shared" si="5"/>
        <v>-50</v>
      </c>
      <c r="W40" s="12"/>
      <c r="X40" s="12"/>
      <c r="Y40" s="12"/>
      <c r="Z40" s="12"/>
      <c r="AA40" s="12"/>
      <c r="AB40" s="9">
        <f t="shared" si="1"/>
        <v>50</v>
      </c>
      <c r="AC40" s="9">
        <f t="shared" si="2"/>
        <v>0</v>
      </c>
      <c r="AD40" s="209">
        <f t="shared" si="3"/>
        <v>-50</v>
      </c>
      <c r="AE40" s="79"/>
    </row>
    <row r="41" spans="1:31" s="7" customFormat="1" ht="12.95" customHeight="1" x14ac:dyDescent="0.2">
      <c r="A41" s="153">
        <v>8</v>
      </c>
      <c r="B41" s="458" t="s">
        <v>571</v>
      </c>
      <c r="C41" s="459"/>
      <c r="D41" s="459"/>
      <c r="E41" s="459"/>
      <c r="F41" s="459"/>
      <c r="G41" s="459"/>
      <c r="H41" s="459"/>
      <c r="I41" s="459"/>
      <c r="J41" s="459"/>
      <c r="K41" s="462"/>
      <c r="L41" s="12"/>
      <c r="M41" s="12"/>
      <c r="N41" s="12"/>
      <c r="O41" s="12"/>
      <c r="P41" s="12"/>
      <c r="Q41" s="12"/>
      <c r="R41" s="12"/>
      <c r="S41" s="12"/>
      <c r="T41" s="213">
        <v>41</v>
      </c>
      <c r="U41" s="12"/>
      <c r="V41" s="10">
        <f t="shared" si="5"/>
        <v>-41</v>
      </c>
      <c r="W41" s="12"/>
      <c r="X41" s="12"/>
      <c r="Y41" s="12"/>
      <c r="Z41" s="12"/>
      <c r="AA41" s="12"/>
      <c r="AB41" s="9">
        <f t="shared" si="1"/>
        <v>41</v>
      </c>
      <c r="AC41" s="9">
        <f t="shared" si="2"/>
        <v>0</v>
      </c>
      <c r="AD41" s="209">
        <f t="shared" si="3"/>
        <v>-41</v>
      </c>
      <c r="AE41" s="79"/>
    </row>
    <row r="42" spans="1:31" s="7" customFormat="1" ht="12.95" customHeight="1" x14ac:dyDescent="0.2">
      <c r="A42" s="153">
        <v>9</v>
      </c>
      <c r="B42" s="458" t="s">
        <v>584</v>
      </c>
      <c r="C42" s="459"/>
      <c r="D42" s="459"/>
      <c r="E42" s="459"/>
      <c r="F42" s="459"/>
      <c r="G42" s="460"/>
      <c r="H42" s="460"/>
      <c r="I42" s="460"/>
      <c r="J42" s="460"/>
      <c r="K42" s="461"/>
      <c r="L42" s="12"/>
      <c r="M42" s="12"/>
      <c r="N42" s="12"/>
      <c r="O42" s="12"/>
      <c r="P42" s="12"/>
      <c r="Q42" s="12"/>
      <c r="R42" s="12"/>
      <c r="S42" s="12"/>
      <c r="T42" s="213"/>
      <c r="U42" s="10"/>
      <c r="V42" s="10"/>
      <c r="W42" s="10"/>
      <c r="X42" s="12"/>
      <c r="Y42" s="12"/>
      <c r="Z42" s="12"/>
      <c r="AA42" s="12"/>
      <c r="AB42" s="9">
        <f t="shared" si="1"/>
        <v>0</v>
      </c>
      <c r="AC42" s="9">
        <f t="shared" si="2"/>
        <v>0</v>
      </c>
      <c r="AD42" s="209">
        <f t="shared" si="3"/>
        <v>0</v>
      </c>
      <c r="AE42" s="79"/>
    </row>
    <row r="43" spans="1:31" s="7" customFormat="1" ht="12.95" customHeight="1" x14ac:dyDescent="0.2">
      <c r="A43" s="153">
        <v>10</v>
      </c>
      <c r="B43" s="458" t="s">
        <v>572</v>
      </c>
      <c r="C43" s="459"/>
      <c r="D43" s="459"/>
      <c r="E43" s="459"/>
      <c r="F43" s="459"/>
      <c r="G43" s="449"/>
      <c r="H43" s="449"/>
      <c r="I43" s="449"/>
      <c r="J43" s="449"/>
      <c r="K43" s="450"/>
      <c r="L43" s="12"/>
      <c r="M43" s="12"/>
      <c r="N43" s="12"/>
      <c r="O43" s="12"/>
      <c r="P43" s="12"/>
      <c r="Q43" s="12"/>
      <c r="R43" s="12"/>
      <c r="S43" s="12"/>
      <c r="T43" s="213">
        <v>100</v>
      </c>
      <c r="U43" s="10"/>
      <c r="V43" s="10">
        <f t="shared" si="5"/>
        <v>-100</v>
      </c>
      <c r="W43" s="10"/>
      <c r="X43" s="12"/>
      <c r="Y43" s="12"/>
      <c r="Z43" s="12"/>
      <c r="AA43" s="12"/>
      <c r="AB43" s="9">
        <f t="shared" si="1"/>
        <v>100</v>
      </c>
      <c r="AC43" s="9">
        <f t="shared" si="2"/>
        <v>0</v>
      </c>
      <c r="AD43" s="209">
        <f t="shared" si="3"/>
        <v>-100</v>
      </c>
      <c r="AE43" s="79">
        <f t="shared" si="4"/>
        <v>0</v>
      </c>
    </row>
    <row r="44" spans="1:31" s="7" customFormat="1" ht="12.95" customHeight="1" x14ac:dyDescent="0.2">
      <c r="A44" s="153">
        <v>11</v>
      </c>
      <c r="B44" s="458" t="s">
        <v>573</v>
      </c>
      <c r="C44" s="459"/>
      <c r="D44" s="459"/>
      <c r="E44" s="459"/>
      <c r="F44" s="459"/>
      <c r="G44" s="460"/>
      <c r="H44" s="460"/>
      <c r="I44" s="460"/>
      <c r="J44" s="460"/>
      <c r="K44" s="461"/>
      <c r="L44" s="12"/>
      <c r="M44" s="12"/>
      <c r="N44" s="12"/>
      <c r="O44" s="12"/>
      <c r="P44" s="12"/>
      <c r="Q44" s="12"/>
      <c r="R44" s="12"/>
      <c r="S44" s="12"/>
      <c r="T44" s="213"/>
      <c r="U44" s="10"/>
      <c r="V44" s="10"/>
      <c r="W44" s="10"/>
      <c r="X44" s="12"/>
      <c r="Y44" s="12"/>
      <c r="Z44" s="12"/>
      <c r="AA44" s="12"/>
      <c r="AB44" s="9">
        <f t="shared" si="1"/>
        <v>0</v>
      </c>
      <c r="AC44" s="9">
        <f t="shared" si="2"/>
        <v>0</v>
      </c>
      <c r="AD44" s="209">
        <f t="shared" si="3"/>
        <v>0</v>
      </c>
      <c r="AE44" s="79"/>
    </row>
    <row r="45" spans="1:31" s="7" customFormat="1" ht="12.95" customHeight="1" x14ac:dyDescent="0.2">
      <c r="A45" s="214" t="s">
        <v>517</v>
      </c>
      <c r="B45" s="463" t="s">
        <v>518</v>
      </c>
      <c r="C45" s="464"/>
      <c r="D45" s="464"/>
      <c r="E45" s="464"/>
      <c r="F45" s="464"/>
      <c r="G45" s="464"/>
      <c r="H45" s="464"/>
      <c r="I45" s="464"/>
      <c r="J45" s="464"/>
      <c r="K45" s="465"/>
      <c r="L45" s="129"/>
      <c r="M45" s="129"/>
      <c r="N45" s="129"/>
      <c r="O45" s="129"/>
      <c r="P45" s="129"/>
      <c r="Q45" s="129"/>
      <c r="R45" s="129"/>
      <c r="S45" s="129"/>
      <c r="T45" s="210">
        <f>T46</f>
        <v>130</v>
      </c>
      <c r="U45" s="210">
        <f>U46</f>
        <v>54</v>
      </c>
      <c r="V45" s="17">
        <f t="shared" si="5"/>
        <v>-76</v>
      </c>
      <c r="W45" s="17"/>
      <c r="X45" s="129"/>
      <c r="Y45" s="129"/>
      <c r="Z45" s="129"/>
      <c r="AA45" s="129"/>
      <c r="AB45" s="15">
        <f t="shared" si="1"/>
        <v>130</v>
      </c>
      <c r="AC45" s="15">
        <f t="shared" si="2"/>
        <v>54</v>
      </c>
      <c r="AD45" s="212">
        <f t="shared" si="3"/>
        <v>-76</v>
      </c>
      <c r="AE45" s="69">
        <f t="shared" si="4"/>
        <v>41.53846153846154</v>
      </c>
    </row>
    <row r="46" spans="1:31" s="7" customFormat="1" ht="24.75" customHeight="1" x14ac:dyDescent="0.2">
      <c r="A46" s="153">
        <v>1</v>
      </c>
      <c r="B46" s="445" t="s">
        <v>519</v>
      </c>
      <c r="C46" s="446"/>
      <c r="D46" s="446"/>
      <c r="E46" s="446"/>
      <c r="F46" s="446"/>
      <c r="G46" s="446"/>
      <c r="H46" s="446"/>
      <c r="I46" s="446"/>
      <c r="J46" s="446"/>
      <c r="K46" s="447"/>
      <c r="L46" s="12"/>
      <c r="M46" s="12"/>
      <c r="N46" s="12"/>
      <c r="O46" s="12"/>
      <c r="P46" s="12"/>
      <c r="Q46" s="12"/>
      <c r="R46" s="12"/>
      <c r="S46" s="12"/>
      <c r="T46" s="213">
        <v>130</v>
      </c>
      <c r="U46" s="10">
        <v>54</v>
      </c>
      <c r="V46" s="10">
        <f t="shared" si="5"/>
        <v>-76</v>
      </c>
      <c r="W46" s="10"/>
      <c r="X46" s="12"/>
      <c r="Y46" s="12"/>
      <c r="Z46" s="12"/>
      <c r="AA46" s="12"/>
      <c r="AB46" s="9">
        <f t="shared" si="1"/>
        <v>130</v>
      </c>
      <c r="AC46" s="9">
        <f t="shared" si="2"/>
        <v>54</v>
      </c>
      <c r="AD46" s="209">
        <f t="shared" si="3"/>
        <v>-76</v>
      </c>
      <c r="AE46" s="56">
        <f t="shared" si="4"/>
        <v>41.53846153846154</v>
      </c>
    </row>
    <row r="47" spans="1:31" s="7" customFormat="1" ht="12.95" customHeight="1" x14ac:dyDescent="0.2">
      <c r="A47" s="214" t="s">
        <v>520</v>
      </c>
      <c r="B47" s="455" t="s">
        <v>521</v>
      </c>
      <c r="C47" s="456"/>
      <c r="D47" s="456"/>
      <c r="E47" s="456"/>
      <c r="F47" s="456"/>
      <c r="G47" s="456"/>
      <c r="H47" s="456"/>
      <c r="I47" s="456"/>
      <c r="J47" s="456"/>
      <c r="K47" s="457"/>
      <c r="L47" s="129"/>
      <c r="M47" s="129"/>
      <c r="N47" s="129"/>
      <c r="O47" s="129"/>
      <c r="P47" s="129"/>
      <c r="Q47" s="129"/>
      <c r="R47" s="129"/>
      <c r="S47" s="129"/>
      <c r="T47" s="210">
        <f>T48</f>
        <v>100</v>
      </c>
      <c r="U47" s="210"/>
      <c r="V47" s="17">
        <f t="shared" si="5"/>
        <v>-100</v>
      </c>
      <c r="W47" s="17"/>
      <c r="X47" s="129"/>
      <c r="Y47" s="129"/>
      <c r="Z47" s="129"/>
      <c r="AA47" s="129"/>
      <c r="AB47" s="15">
        <f t="shared" si="1"/>
        <v>100</v>
      </c>
      <c r="AC47" s="15">
        <f t="shared" si="2"/>
        <v>0</v>
      </c>
      <c r="AD47" s="212">
        <f t="shared" si="3"/>
        <v>-100</v>
      </c>
      <c r="AE47" s="215">
        <f t="shared" si="4"/>
        <v>0</v>
      </c>
    </row>
    <row r="48" spans="1:31" s="7" customFormat="1" ht="12.95" customHeight="1" x14ac:dyDescent="0.2">
      <c r="A48" s="216">
        <v>1</v>
      </c>
      <c r="B48" s="445" t="s">
        <v>522</v>
      </c>
      <c r="C48" s="446"/>
      <c r="D48" s="446"/>
      <c r="E48" s="446"/>
      <c r="F48" s="446"/>
      <c r="G48" s="446"/>
      <c r="H48" s="446"/>
      <c r="I48" s="446"/>
      <c r="J48" s="446"/>
      <c r="K48" s="447"/>
      <c r="L48" s="12"/>
      <c r="M48" s="12"/>
      <c r="N48" s="12"/>
      <c r="O48" s="12"/>
      <c r="P48" s="12"/>
      <c r="Q48" s="12"/>
      <c r="R48" s="12"/>
      <c r="S48" s="12"/>
      <c r="T48" s="213">
        <v>100</v>
      </c>
      <c r="U48" s="10"/>
      <c r="V48" s="10">
        <f t="shared" si="5"/>
        <v>-100</v>
      </c>
      <c r="W48" s="10"/>
      <c r="X48" s="12"/>
      <c r="Y48" s="12"/>
      <c r="Z48" s="12"/>
      <c r="AA48" s="12"/>
      <c r="AB48" s="9">
        <f t="shared" si="1"/>
        <v>100</v>
      </c>
      <c r="AC48" s="9">
        <f t="shared" si="2"/>
        <v>0</v>
      </c>
      <c r="AD48" s="209">
        <f t="shared" si="3"/>
        <v>-100</v>
      </c>
      <c r="AE48" s="79">
        <f>AC48/AB48*100</f>
        <v>0</v>
      </c>
    </row>
    <row r="49" spans="1:31" s="7" customFormat="1" ht="12.95" customHeight="1" x14ac:dyDescent="0.2">
      <c r="A49" s="208" t="s">
        <v>523</v>
      </c>
      <c r="B49" s="406" t="s">
        <v>524</v>
      </c>
      <c r="C49" s="406"/>
      <c r="D49" s="406"/>
      <c r="E49" s="406"/>
      <c r="F49" s="406"/>
      <c r="G49" s="406"/>
      <c r="H49" s="406"/>
      <c r="I49" s="406"/>
      <c r="J49" s="406"/>
      <c r="K49" s="406"/>
      <c r="L49" s="129"/>
      <c r="M49" s="129"/>
      <c r="N49" s="129"/>
      <c r="O49" s="129"/>
      <c r="P49" s="290">
        <f>P50</f>
        <v>106745.62</v>
      </c>
      <c r="Q49" s="217">
        <f>Q50</f>
        <v>0</v>
      </c>
      <c r="R49" s="17">
        <f>Q49-P49</f>
        <v>-106745.62</v>
      </c>
      <c r="S49" s="129">
        <f>Q49/P49*100</f>
        <v>0</v>
      </c>
      <c r="T49" s="129"/>
      <c r="U49" s="129"/>
      <c r="V49" s="10"/>
      <c r="W49" s="129"/>
      <c r="X49" s="129"/>
      <c r="Y49" s="129"/>
      <c r="Z49" s="129"/>
      <c r="AA49" s="129"/>
      <c r="AB49" s="15">
        <f t="shared" si="1"/>
        <v>106745.62</v>
      </c>
      <c r="AC49" s="15">
        <f t="shared" si="2"/>
        <v>0</v>
      </c>
      <c r="AD49" s="212">
        <f t="shared" si="3"/>
        <v>-106745.62</v>
      </c>
      <c r="AE49" s="215">
        <f t="shared" si="4"/>
        <v>0</v>
      </c>
    </row>
    <row r="50" spans="1:31" s="7" customFormat="1" ht="12.95" customHeight="1" x14ac:dyDescent="0.2">
      <c r="A50" s="153">
        <v>1</v>
      </c>
      <c r="B50" s="410" t="s">
        <v>574</v>
      </c>
      <c r="C50" s="410"/>
      <c r="D50" s="410"/>
      <c r="E50" s="410"/>
      <c r="F50" s="410"/>
      <c r="G50" s="410"/>
      <c r="H50" s="410"/>
      <c r="I50" s="410"/>
      <c r="J50" s="410"/>
      <c r="K50" s="410"/>
      <c r="L50" s="12"/>
      <c r="M50" s="12"/>
      <c r="N50" s="12"/>
      <c r="O50" s="12"/>
      <c r="P50" s="291">
        <v>106745.62</v>
      </c>
      <c r="Q50" s="12"/>
      <c r="R50" s="10">
        <f t="shared" ref="R50:R56" si="6">Q50-P50</f>
        <v>-106745.62</v>
      </c>
      <c r="S50" s="129"/>
      <c r="T50" s="12"/>
      <c r="U50" s="12"/>
      <c r="V50" s="12"/>
      <c r="W50" s="12"/>
      <c r="X50" s="12"/>
      <c r="Y50" s="12"/>
      <c r="Z50" s="12"/>
      <c r="AA50" s="12"/>
      <c r="AB50" s="9">
        <f t="shared" si="1"/>
        <v>106745.62</v>
      </c>
      <c r="AC50" s="9">
        <f t="shared" si="2"/>
        <v>0</v>
      </c>
      <c r="AD50" s="209">
        <f t="shared" si="3"/>
        <v>-106745.62</v>
      </c>
      <c r="AE50" s="79">
        <f t="shared" si="4"/>
        <v>0</v>
      </c>
    </row>
    <row r="51" spans="1:31" s="7" customFormat="1" ht="12.95" customHeight="1" x14ac:dyDescent="0.2">
      <c r="A51" s="208" t="s">
        <v>526</v>
      </c>
      <c r="B51" s="406" t="s">
        <v>527</v>
      </c>
      <c r="C51" s="406"/>
      <c r="D51" s="406"/>
      <c r="E51" s="406"/>
      <c r="F51" s="406"/>
      <c r="G51" s="406"/>
      <c r="H51" s="406"/>
      <c r="I51" s="406"/>
      <c r="J51" s="406"/>
      <c r="K51" s="406"/>
      <c r="L51" s="129"/>
      <c r="M51" s="129"/>
      <c r="N51" s="129"/>
      <c r="O51" s="129"/>
      <c r="P51" s="290">
        <f>SUM(P52:P60)</f>
        <v>19005.452999999998</v>
      </c>
      <c r="Q51" s="217">
        <f>SUM(Q52:Q60)</f>
        <v>5072.0199999999995</v>
      </c>
      <c r="R51" s="17">
        <f t="shared" si="6"/>
        <v>-13933.432999999997</v>
      </c>
      <c r="S51" s="17">
        <f t="shared" ref="S51:S56" si="7">Q51/P51*100</f>
        <v>26.687182883775517</v>
      </c>
      <c r="T51" s="129"/>
      <c r="U51" s="17"/>
      <c r="V51" s="17"/>
      <c r="W51" s="129"/>
      <c r="X51" s="129"/>
      <c r="Y51" s="129"/>
      <c r="Z51" s="129"/>
      <c r="AA51" s="129"/>
      <c r="AB51" s="15">
        <f t="shared" si="1"/>
        <v>19005.452999999998</v>
      </c>
      <c r="AC51" s="15">
        <f t="shared" si="2"/>
        <v>5072.0199999999995</v>
      </c>
      <c r="AD51" s="212">
        <f t="shared" si="3"/>
        <v>-13933.432999999997</v>
      </c>
      <c r="AE51" s="69">
        <f t="shared" si="4"/>
        <v>26.687182883775517</v>
      </c>
    </row>
    <row r="52" spans="1:31" s="7" customFormat="1" ht="12.95" customHeight="1" x14ac:dyDescent="0.2">
      <c r="A52" s="153">
        <v>1</v>
      </c>
      <c r="B52" s="410" t="s">
        <v>525</v>
      </c>
      <c r="C52" s="410"/>
      <c r="D52" s="410"/>
      <c r="E52" s="410"/>
      <c r="F52" s="410"/>
      <c r="G52" s="410"/>
      <c r="H52" s="410"/>
      <c r="I52" s="410"/>
      <c r="J52" s="410"/>
      <c r="K52" s="410"/>
      <c r="L52" s="12"/>
      <c r="M52" s="12"/>
      <c r="N52" s="12"/>
      <c r="O52" s="12"/>
      <c r="P52" s="291"/>
      <c r="Q52" s="12"/>
      <c r="R52" s="10"/>
      <c r="S52" s="129"/>
      <c r="T52" s="12"/>
      <c r="U52" s="10"/>
      <c r="V52" s="10"/>
      <c r="W52" s="12"/>
      <c r="X52" s="12"/>
      <c r="Y52" s="12"/>
      <c r="Z52" s="12"/>
      <c r="AA52" s="12"/>
      <c r="AB52" s="9">
        <f t="shared" si="1"/>
        <v>0</v>
      </c>
      <c r="AC52" s="9">
        <f t="shared" si="2"/>
        <v>0</v>
      </c>
      <c r="AD52" s="209">
        <f t="shared" si="3"/>
        <v>0</v>
      </c>
      <c r="AE52" s="56"/>
    </row>
    <row r="53" spans="1:31" s="7" customFormat="1" ht="25.5" customHeight="1" x14ac:dyDescent="0.2">
      <c r="A53" s="153">
        <v>2</v>
      </c>
      <c r="B53" s="423" t="s">
        <v>575</v>
      </c>
      <c r="C53" s="453"/>
      <c r="D53" s="453"/>
      <c r="E53" s="453"/>
      <c r="F53" s="453"/>
      <c r="G53" s="453"/>
      <c r="H53" s="453"/>
      <c r="I53" s="453"/>
      <c r="J53" s="453"/>
      <c r="K53" s="454"/>
      <c r="L53" s="12"/>
      <c r="M53" s="12"/>
      <c r="N53" s="12"/>
      <c r="O53" s="12"/>
      <c r="P53" s="291">
        <v>2600</v>
      </c>
      <c r="Q53" s="12"/>
      <c r="R53" s="10">
        <f t="shared" si="6"/>
        <v>-2600</v>
      </c>
      <c r="S53" s="129"/>
      <c r="T53" s="12"/>
      <c r="U53" s="10"/>
      <c r="V53" s="10"/>
      <c r="W53" s="12"/>
      <c r="X53" s="12"/>
      <c r="Y53" s="12"/>
      <c r="Z53" s="12"/>
      <c r="AA53" s="12"/>
      <c r="AB53" s="9">
        <f t="shared" si="1"/>
        <v>2600</v>
      </c>
      <c r="AC53" s="9">
        <f t="shared" si="2"/>
        <v>0</v>
      </c>
      <c r="AD53" s="209">
        <f t="shared" si="3"/>
        <v>-2600</v>
      </c>
      <c r="AE53" s="56">
        <f t="shared" si="4"/>
        <v>0</v>
      </c>
    </row>
    <row r="54" spans="1:31" s="7" customFormat="1" ht="27" customHeight="1" x14ac:dyDescent="0.2">
      <c r="A54" s="153">
        <v>3</v>
      </c>
      <c r="B54" s="448" t="s">
        <v>576</v>
      </c>
      <c r="C54" s="449"/>
      <c r="D54" s="449"/>
      <c r="E54" s="449"/>
      <c r="F54" s="449"/>
      <c r="G54" s="449"/>
      <c r="H54" s="449"/>
      <c r="I54" s="449"/>
      <c r="J54" s="449"/>
      <c r="K54" s="450"/>
      <c r="L54" s="12"/>
      <c r="M54" s="12"/>
      <c r="N54" s="12"/>
      <c r="O54" s="12"/>
      <c r="P54" s="292">
        <v>6518.0680000000002</v>
      </c>
      <c r="Q54" s="316">
        <v>1962.4</v>
      </c>
      <c r="R54" s="10">
        <f t="shared" si="6"/>
        <v>-4555.6679999999997</v>
      </c>
      <c r="S54" s="17">
        <f t="shared" si="7"/>
        <v>30.107080809835061</v>
      </c>
      <c r="T54" s="12"/>
      <c r="U54" s="10"/>
      <c r="V54" s="10"/>
      <c r="W54" s="12"/>
      <c r="X54" s="12"/>
      <c r="Y54" s="12"/>
      <c r="Z54" s="12"/>
      <c r="AA54" s="12"/>
      <c r="AB54" s="9">
        <f t="shared" si="1"/>
        <v>6518.0680000000002</v>
      </c>
      <c r="AC54" s="9">
        <f t="shared" si="2"/>
        <v>1962.4</v>
      </c>
      <c r="AD54" s="209">
        <f t="shared" si="3"/>
        <v>-4555.6679999999997</v>
      </c>
      <c r="AE54" s="56">
        <f t="shared" si="4"/>
        <v>30.107080809835061</v>
      </c>
    </row>
    <row r="55" spans="1:31" s="7" customFormat="1" ht="26.25" customHeight="1" x14ac:dyDescent="0.2">
      <c r="A55" s="153">
        <v>4</v>
      </c>
      <c r="B55" s="480" t="s">
        <v>577</v>
      </c>
      <c r="C55" s="459"/>
      <c r="D55" s="459"/>
      <c r="E55" s="459"/>
      <c r="F55" s="459"/>
      <c r="G55" s="459"/>
      <c r="H55" s="459"/>
      <c r="I55" s="459"/>
      <c r="J55" s="459"/>
      <c r="K55" s="462"/>
      <c r="L55" s="12"/>
      <c r="M55" s="12"/>
      <c r="N55" s="12"/>
      <c r="O55" s="12"/>
      <c r="P55" s="292">
        <v>9090.3649999999998</v>
      </c>
      <c r="Q55" s="316">
        <v>2312.6</v>
      </c>
      <c r="R55" s="10">
        <f t="shared" si="6"/>
        <v>-6777.7649999999994</v>
      </c>
      <c r="S55" s="129"/>
      <c r="T55" s="12"/>
      <c r="U55" s="10"/>
      <c r="V55" s="10"/>
      <c r="W55" s="12"/>
      <c r="X55" s="12"/>
      <c r="Y55" s="12"/>
      <c r="Z55" s="12"/>
      <c r="AA55" s="12"/>
      <c r="AB55" s="9">
        <f t="shared" si="1"/>
        <v>9090.3649999999998</v>
      </c>
      <c r="AC55" s="9">
        <f t="shared" si="2"/>
        <v>2312.6</v>
      </c>
      <c r="AD55" s="209">
        <f t="shared" si="3"/>
        <v>-6777.7649999999994</v>
      </c>
      <c r="AE55" s="79"/>
    </row>
    <row r="56" spans="1:31" s="7" customFormat="1" ht="38.25" customHeight="1" x14ac:dyDescent="0.2">
      <c r="A56" s="153">
        <v>5</v>
      </c>
      <c r="B56" s="480" t="s">
        <v>578</v>
      </c>
      <c r="C56" s="459"/>
      <c r="D56" s="459"/>
      <c r="E56" s="459"/>
      <c r="F56" s="459"/>
      <c r="G56" s="459"/>
      <c r="H56" s="459"/>
      <c r="I56" s="459"/>
      <c r="J56" s="459"/>
      <c r="K56" s="462"/>
      <c r="L56" s="12"/>
      <c r="M56" s="12"/>
      <c r="N56" s="12"/>
      <c r="O56" s="12"/>
      <c r="P56" s="291">
        <v>705.56</v>
      </c>
      <c r="Q56" s="316">
        <v>705.56</v>
      </c>
      <c r="R56" s="10">
        <f t="shared" si="6"/>
        <v>0</v>
      </c>
      <c r="S56" s="14">
        <f t="shared" si="7"/>
        <v>100</v>
      </c>
      <c r="T56" s="12"/>
      <c r="U56" s="10"/>
      <c r="V56" s="10"/>
      <c r="W56" s="12"/>
      <c r="X56" s="12"/>
      <c r="Y56" s="12"/>
      <c r="Z56" s="12"/>
      <c r="AA56" s="12"/>
      <c r="AB56" s="9">
        <f t="shared" si="1"/>
        <v>705.56</v>
      </c>
      <c r="AC56" s="9">
        <f t="shared" si="2"/>
        <v>705.56</v>
      </c>
      <c r="AD56" s="209">
        <f t="shared" si="3"/>
        <v>0</v>
      </c>
      <c r="AE56" s="79">
        <f t="shared" si="4"/>
        <v>100</v>
      </c>
    </row>
    <row r="57" spans="1:31" s="7" customFormat="1" ht="26.25" customHeight="1" x14ac:dyDescent="0.2">
      <c r="A57" s="153">
        <v>6</v>
      </c>
      <c r="B57" s="479" t="s">
        <v>579</v>
      </c>
      <c r="C57" s="460"/>
      <c r="D57" s="460"/>
      <c r="E57" s="460"/>
      <c r="F57" s="460"/>
      <c r="G57" s="460"/>
      <c r="H57" s="460"/>
      <c r="I57" s="460"/>
      <c r="J57" s="460"/>
      <c r="K57" s="461"/>
      <c r="L57" s="12"/>
      <c r="M57" s="12"/>
      <c r="N57" s="12"/>
      <c r="O57" s="12"/>
      <c r="P57" s="291"/>
      <c r="Q57" s="12"/>
      <c r="R57" s="12"/>
      <c r="S57" s="12"/>
      <c r="T57" s="12"/>
      <c r="U57" s="10"/>
      <c r="V57" s="10"/>
      <c r="W57" s="12"/>
      <c r="X57" s="12"/>
      <c r="Y57" s="12"/>
      <c r="Z57" s="12"/>
      <c r="AA57" s="12"/>
      <c r="AB57" s="9">
        <f t="shared" si="1"/>
        <v>0</v>
      </c>
      <c r="AC57" s="9">
        <f t="shared" si="2"/>
        <v>0</v>
      </c>
      <c r="AD57" s="209">
        <f t="shared" si="3"/>
        <v>0</v>
      </c>
      <c r="AE57" s="79"/>
    </row>
    <row r="58" spans="1:31" s="7" customFormat="1" ht="26.25" customHeight="1" x14ac:dyDescent="0.2">
      <c r="A58" s="153">
        <v>7</v>
      </c>
      <c r="B58" s="448" t="s">
        <v>580</v>
      </c>
      <c r="C58" s="449"/>
      <c r="D58" s="449"/>
      <c r="E58" s="449"/>
      <c r="F58" s="449"/>
      <c r="G58" s="449"/>
      <c r="H58" s="449"/>
      <c r="I58" s="449"/>
      <c r="J58" s="449"/>
      <c r="K58" s="450"/>
      <c r="L58" s="12"/>
      <c r="M58" s="12"/>
      <c r="N58" s="12"/>
      <c r="O58" s="12"/>
      <c r="P58" s="291"/>
      <c r="Q58" s="12"/>
      <c r="R58" s="12"/>
      <c r="S58" s="12"/>
      <c r="T58" s="12"/>
      <c r="U58" s="10"/>
      <c r="V58" s="10"/>
      <c r="W58" s="12"/>
      <c r="X58" s="12"/>
      <c r="Y58" s="12"/>
      <c r="Z58" s="12"/>
      <c r="AA58" s="12"/>
      <c r="AB58" s="9">
        <f t="shared" si="1"/>
        <v>0</v>
      </c>
      <c r="AC58" s="9">
        <f t="shared" si="2"/>
        <v>0</v>
      </c>
      <c r="AD58" s="209">
        <f t="shared" si="3"/>
        <v>0</v>
      </c>
      <c r="AE58" s="79"/>
    </row>
    <row r="59" spans="1:31" s="7" customFormat="1" ht="38.25" customHeight="1" x14ac:dyDescent="0.2">
      <c r="A59" s="153">
        <v>8</v>
      </c>
      <c r="B59" s="479" t="s">
        <v>581</v>
      </c>
      <c r="C59" s="460"/>
      <c r="D59" s="460"/>
      <c r="E59" s="460"/>
      <c r="F59" s="460"/>
      <c r="G59" s="460"/>
      <c r="H59" s="460"/>
      <c r="I59" s="460"/>
      <c r="J59" s="460"/>
      <c r="K59" s="461"/>
      <c r="L59" s="12"/>
      <c r="M59" s="12"/>
      <c r="N59" s="12"/>
      <c r="O59" s="12"/>
      <c r="P59" s="291"/>
      <c r="Q59" s="12"/>
      <c r="R59" s="12"/>
      <c r="S59" s="12"/>
      <c r="T59" s="12"/>
      <c r="U59" s="10"/>
      <c r="V59" s="10"/>
      <c r="W59" s="12"/>
      <c r="X59" s="12"/>
      <c r="Y59" s="12"/>
      <c r="Z59" s="12"/>
      <c r="AA59" s="12"/>
      <c r="AB59" s="9">
        <f t="shared" si="1"/>
        <v>0</v>
      </c>
      <c r="AC59" s="9">
        <f t="shared" si="2"/>
        <v>0</v>
      </c>
      <c r="AD59" s="209">
        <f t="shared" si="3"/>
        <v>0</v>
      </c>
      <c r="AE59" s="79"/>
    </row>
    <row r="60" spans="1:31" s="7" customFormat="1" ht="26.25" customHeight="1" x14ac:dyDescent="0.2">
      <c r="A60" s="153">
        <v>9</v>
      </c>
      <c r="B60" s="423" t="s">
        <v>582</v>
      </c>
      <c r="C60" s="453"/>
      <c r="D60" s="453"/>
      <c r="E60" s="453"/>
      <c r="F60" s="453"/>
      <c r="G60" s="453"/>
      <c r="H60" s="453"/>
      <c r="I60" s="453"/>
      <c r="J60" s="453"/>
      <c r="K60" s="454"/>
      <c r="L60" s="12"/>
      <c r="M60" s="12"/>
      <c r="N60" s="12"/>
      <c r="O60" s="12"/>
      <c r="P60" s="291">
        <v>91.46</v>
      </c>
      <c r="Q60" s="12">
        <v>91.46</v>
      </c>
      <c r="R60" s="12"/>
      <c r="S60" s="12"/>
      <c r="T60" s="12"/>
      <c r="U60" s="10"/>
      <c r="V60" s="10"/>
      <c r="W60" s="12"/>
      <c r="X60" s="12"/>
      <c r="Y60" s="12"/>
      <c r="Z60" s="12"/>
      <c r="AA60" s="12"/>
      <c r="AB60" s="9">
        <f t="shared" si="1"/>
        <v>91.46</v>
      </c>
      <c r="AC60" s="9">
        <f t="shared" si="2"/>
        <v>91.46</v>
      </c>
      <c r="AD60" s="209">
        <f t="shared" si="3"/>
        <v>0</v>
      </c>
      <c r="AE60" s="79"/>
    </row>
    <row r="61" spans="1:31" s="7" customFormat="1" ht="12.95" customHeight="1" x14ac:dyDescent="0.2">
      <c r="A61" s="444" t="s">
        <v>98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217">
        <f t="shared" ref="L61:S61" si="8">SUM(L33,L32,L45,L49,L51)</f>
        <v>0</v>
      </c>
      <c r="M61" s="217">
        <f t="shared" si="8"/>
        <v>0</v>
      </c>
      <c r="N61" s="217">
        <f t="shared" si="8"/>
        <v>0</v>
      </c>
      <c r="O61" s="217">
        <f t="shared" si="8"/>
        <v>0</v>
      </c>
      <c r="P61" s="293">
        <f t="shared" si="8"/>
        <v>125751.07299999999</v>
      </c>
      <c r="Q61" s="217">
        <f t="shared" si="8"/>
        <v>5072.0199999999995</v>
      </c>
      <c r="R61" s="217">
        <f t="shared" si="8"/>
        <v>-120679.05299999999</v>
      </c>
      <c r="S61" s="217">
        <f t="shared" si="8"/>
        <v>26.687182883775517</v>
      </c>
      <c r="T61" s="217">
        <f>SUM(T33,T32,T45,T49,T51)+T47</f>
        <v>921</v>
      </c>
      <c r="U61" s="217">
        <f>SUM(U33,U32,U45,U49,U51)+U47</f>
        <v>120</v>
      </c>
      <c r="V61" s="217">
        <f>SUM(V33,V32,V45,V49,V51)+V47</f>
        <v>-801</v>
      </c>
      <c r="W61" s="217">
        <f>SUM(W33,W32,W45,W49,W51)+W47</f>
        <v>0</v>
      </c>
      <c r="X61" s="217">
        <f>SUM(X33,X32,X45,X49,X51)</f>
        <v>0</v>
      </c>
      <c r="Y61" s="217">
        <f>SUM(Y33,Y32,Y45,Y49,Y51)</f>
        <v>0</v>
      </c>
      <c r="Z61" s="217">
        <f>SUM(Z33,Z32,Z45,Z49,Z51)</f>
        <v>0</v>
      </c>
      <c r="AA61" s="217">
        <f>SUM(AA33,AA32,AA45,AA49,AA51)</f>
        <v>0</v>
      </c>
      <c r="AB61" s="217">
        <f>SUM(AB33,AB32,AB45,AB49,AB51)+AB47</f>
        <v>126672.07299999999</v>
      </c>
      <c r="AC61" s="217">
        <f>SUM(AC33,AC32,AC45,AC49,AC51)+AC47</f>
        <v>5192.0199999999995</v>
      </c>
      <c r="AD61" s="217">
        <f>SUM(AD33,AD32,AD45,AD49,AD51)+AD47</f>
        <v>-121480.05299999999</v>
      </c>
      <c r="AE61" s="217">
        <f>SUM(AE33,AE32,AE45,AE49,AE51)+AE47</f>
        <v>77.777019241339801</v>
      </c>
    </row>
    <row r="62" spans="1:31" s="7" customFormat="1" ht="12.95" customHeight="1" thickBot="1" x14ac:dyDescent="0.25">
      <c r="A62" s="451" t="s">
        <v>528</v>
      </c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61" t="s">
        <v>513</v>
      </c>
      <c r="M62" s="61" t="s">
        <v>513</v>
      </c>
      <c r="N62" s="61"/>
      <c r="O62" s="61"/>
      <c r="P62" s="61" t="s">
        <v>513</v>
      </c>
      <c r="Q62" s="61" t="s">
        <v>513</v>
      </c>
      <c r="R62" s="61"/>
      <c r="S62" s="61"/>
      <c r="T62" s="84"/>
      <c r="U62" s="84"/>
      <c r="V62" s="61"/>
      <c r="W62" s="61"/>
      <c r="X62" s="84"/>
      <c r="Y62" s="61"/>
      <c r="Z62" s="61"/>
      <c r="AA62" s="61"/>
      <c r="AB62" s="84"/>
      <c r="AC62" s="84"/>
      <c r="AD62" s="61"/>
      <c r="AE62" s="62"/>
    </row>
    <row r="63" spans="1:31" s="7" customFormat="1" ht="12.9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7" customFormat="1" ht="12.95" customHeight="1" x14ac:dyDescent="0.2">
      <c r="A64" s="41"/>
      <c r="B64" s="417" t="s">
        <v>529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</row>
    <row r="65" spans="1:31" s="7" customFormat="1" ht="12.9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21" t="s">
        <v>505</v>
      </c>
      <c r="AD65" s="421"/>
      <c r="AE65" s="421"/>
    </row>
    <row r="66" spans="1:31" s="7" customFormat="1" ht="24.95" customHeight="1" x14ac:dyDescent="0.2">
      <c r="A66" s="409" t="s">
        <v>530</v>
      </c>
      <c r="B66" s="409" t="s">
        <v>531</v>
      </c>
      <c r="C66" s="409" t="s">
        <v>532</v>
      </c>
      <c r="D66" s="409"/>
      <c r="E66" s="409" t="s">
        <v>533</v>
      </c>
      <c r="F66" s="409"/>
      <c r="G66" s="409" t="s">
        <v>534</v>
      </c>
      <c r="H66" s="409"/>
      <c r="I66" s="409" t="s">
        <v>535</v>
      </c>
      <c r="J66" s="409"/>
      <c r="K66" s="409" t="s">
        <v>604</v>
      </c>
      <c r="L66" s="409"/>
      <c r="M66" s="409"/>
      <c r="N66" s="409"/>
      <c r="O66" s="409"/>
      <c r="P66" s="409"/>
      <c r="Q66" s="409"/>
      <c r="R66" s="409"/>
      <c r="S66" s="409"/>
      <c r="T66" s="409"/>
      <c r="U66" s="409" t="s">
        <v>536</v>
      </c>
      <c r="V66" s="409"/>
      <c r="W66" s="409"/>
      <c r="X66" s="409"/>
      <c r="Y66" s="409"/>
      <c r="Z66" s="409" t="s">
        <v>537</v>
      </c>
      <c r="AA66" s="409"/>
      <c r="AB66" s="409"/>
      <c r="AC66" s="409"/>
      <c r="AD66" s="409"/>
      <c r="AE66" s="409"/>
    </row>
    <row r="67" spans="1:31" s="7" customFormat="1" ht="44.1" customHeight="1" x14ac:dyDescent="0.2">
      <c r="A67" s="409"/>
      <c r="B67" s="409"/>
      <c r="C67" s="409"/>
      <c r="D67" s="409"/>
      <c r="E67" s="409"/>
      <c r="F67" s="409"/>
      <c r="G67" s="409"/>
      <c r="H67" s="409"/>
      <c r="I67" s="409"/>
      <c r="J67" s="409"/>
      <c r="K67" s="409" t="s">
        <v>538</v>
      </c>
      <c r="L67" s="409"/>
      <c r="M67" s="409" t="s">
        <v>539</v>
      </c>
      <c r="N67" s="409"/>
      <c r="O67" s="409" t="s">
        <v>540</v>
      </c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</row>
    <row r="68" spans="1:31" s="7" customFormat="1" ht="44.1" customHeight="1" x14ac:dyDescent="0.2">
      <c r="A68" s="409"/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 t="s">
        <v>148</v>
      </c>
      <c r="P68" s="409"/>
      <c r="Q68" s="409" t="s">
        <v>541</v>
      </c>
      <c r="R68" s="409"/>
      <c r="S68" s="409" t="s">
        <v>542</v>
      </c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</row>
    <row r="69" spans="1:31" s="7" customFormat="1" ht="12.95" customHeight="1" x14ac:dyDescent="0.2">
      <c r="A69" s="8">
        <v>1</v>
      </c>
      <c r="B69" s="8">
        <v>2</v>
      </c>
      <c r="C69" s="415">
        <v>3</v>
      </c>
      <c r="D69" s="415"/>
      <c r="E69" s="415">
        <v>4</v>
      </c>
      <c r="F69" s="415"/>
      <c r="G69" s="415">
        <v>5</v>
      </c>
      <c r="H69" s="415"/>
      <c r="I69" s="415">
        <v>6</v>
      </c>
      <c r="J69" s="415"/>
      <c r="K69" s="415">
        <v>7</v>
      </c>
      <c r="L69" s="415"/>
      <c r="M69" s="415">
        <v>8</v>
      </c>
      <c r="N69" s="415"/>
      <c r="O69" s="415">
        <v>9</v>
      </c>
      <c r="P69" s="415"/>
      <c r="Q69" s="415">
        <v>10</v>
      </c>
      <c r="R69" s="415"/>
      <c r="S69" s="415">
        <v>11</v>
      </c>
      <c r="T69" s="415"/>
      <c r="U69" s="415">
        <v>12</v>
      </c>
      <c r="V69" s="415"/>
      <c r="W69" s="415"/>
      <c r="X69" s="415"/>
      <c r="Y69" s="415"/>
      <c r="Z69" s="415">
        <v>13</v>
      </c>
      <c r="AA69" s="415"/>
      <c r="AB69" s="415"/>
      <c r="AC69" s="415"/>
      <c r="AD69" s="415"/>
      <c r="AE69" s="415"/>
    </row>
    <row r="70" spans="1:31" s="7" customFormat="1" ht="15" customHeight="1" x14ac:dyDescent="0.2">
      <c r="A70" s="8">
        <v>1</v>
      </c>
      <c r="B70" s="12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</row>
    <row r="71" spans="1:31" s="7" customFormat="1" ht="12.95" hidden="1" customHeight="1" x14ac:dyDescent="0.2">
      <c r="A71" s="12"/>
      <c r="B71" s="12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09"/>
      <c r="AC71" s="409"/>
      <c r="AD71" s="409"/>
      <c r="AE71" s="409"/>
    </row>
    <row r="72" spans="1:31" s="7" customFormat="1" ht="12.95" customHeight="1" x14ac:dyDescent="0.2">
      <c r="A72" s="409" t="s">
        <v>98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</row>
    <row r="73" spans="1:31" s="7" customFormat="1" ht="12.9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7" customFormat="1" ht="20.25" customHeight="1" x14ac:dyDescent="0.3">
      <c r="A74" s="41"/>
      <c r="B74" s="441" t="s">
        <v>186</v>
      </c>
      <c r="C74" s="441"/>
      <c r="D74" s="441"/>
      <c r="E74" s="441"/>
      <c r="F74" s="441"/>
      <c r="G74" s="218"/>
      <c r="H74" s="218"/>
      <c r="I74" s="218"/>
      <c r="J74" s="218"/>
      <c r="K74" s="218"/>
      <c r="L74" s="377"/>
      <c r="M74" s="377"/>
      <c r="N74" s="377"/>
      <c r="O74" s="377"/>
      <c r="P74" s="377"/>
      <c r="Q74" s="377"/>
      <c r="R74" s="218"/>
      <c r="S74" s="218"/>
      <c r="T74" s="218"/>
      <c r="U74" s="218"/>
      <c r="V74" s="443" t="s">
        <v>543</v>
      </c>
      <c r="W74" s="443"/>
      <c r="X74" s="443"/>
      <c r="Y74" s="443"/>
      <c r="Z74" s="443"/>
      <c r="AA74" s="443"/>
      <c r="AB74" s="443"/>
      <c r="AC74" s="41"/>
      <c r="AD74" s="41"/>
      <c r="AE74" s="41"/>
    </row>
    <row r="75" spans="1:31" s="7" customFormat="1" ht="20.25" customHeight="1" x14ac:dyDescent="0.2">
      <c r="A75" s="41"/>
      <c r="B75" s="440" t="s">
        <v>187</v>
      </c>
      <c r="C75" s="440"/>
      <c r="D75" s="440"/>
      <c r="E75" s="440"/>
      <c r="F75" s="440"/>
      <c r="G75" s="31"/>
      <c r="H75" s="31"/>
      <c r="I75" s="31"/>
      <c r="J75" s="31"/>
      <c r="K75" s="31"/>
      <c r="L75" s="384" t="s">
        <v>188</v>
      </c>
      <c r="M75" s="384"/>
      <c r="N75" s="384"/>
      <c r="O75" s="384"/>
      <c r="P75" s="384"/>
      <c r="Q75" s="384"/>
      <c r="R75" s="31"/>
      <c r="S75" s="31"/>
      <c r="T75" s="31"/>
      <c r="U75" s="31"/>
      <c r="V75" s="442" t="s">
        <v>563</v>
      </c>
      <c r="W75" s="442"/>
      <c r="X75" s="442"/>
      <c r="Y75" s="442"/>
      <c r="Z75" s="442"/>
      <c r="AA75" s="442"/>
      <c r="AB75" s="442"/>
      <c r="AC75" s="41"/>
      <c r="AD75" s="41"/>
      <c r="AE75" s="41"/>
    </row>
    <row r="76" spans="1:31" ht="11.4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ht="11.4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ht="11.4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ht="11.4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ht="11.4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ht="11.4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ht="11.4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ht="11.4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ht="11.4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</sheetData>
  <mergeCells count="244">
    <mergeCell ref="A4:A5"/>
    <mergeCell ref="B4:B5"/>
    <mergeCell ref="C4:F5"/>
    <mergeCell ref="C6:F6"/>
    <mergeCell ref="G10:O10"/>
    <mergeCell ref="G8:O8"/>
    <mergeCell ref="W12:Y12"/>
    <mergeCell ref="G12:O12"/>
    <mergeCell ref="P6:S6"/>
    <mergeCell ref="W7:Y7"/>
    <mergeCell ref="W10:Y10"/>
    <mergeCell ref="G6:O6"/>
    <mergeCell ref="W8:Y8"/>
    <mergeCell ref="W6:Y6"/>
    <mergeCell ref="B46:K46"/>
    <mergeCell ref="B59:K59"/>
    <mergeCell ref="B56:K56"/>
    <mergeCell ref="C9:F9"/>
    <mergeCell ref="G4:O5"/>
    <mergeCell ref="C11:F11"/>
    <mergeCell ref="G11:O11"/>
    <mergeCell ref="C8:F8"/>
    <mergeCell ref="C7:F7"/>
    <mergeCell ref="C10:F10"/>
    <mergeCell ref="C12:F12"/>
    <mergeCell ref="G13:O13"/>
    <mergeCell ref="C15:F15"/>
    <mergeCell ref="B53:K53"/>
    <mergeCell ref="B54:K54"/>
    <mergeCell ref="B57:K57"/>
    <mergeCell ref="B52:K52"/>
    <mergeCell ref="B55:K55"/>
    <mergeCell ref="C16:F16"/>
    <mergeCell ref="C24:F24"/>
    <mergeCell ref="G7:O7"/>
    <mergeCell ref="B34:K34"/>
    <mergeCell ref="B31:K31"/>
    <mergeCell ref="B33:K33"/>
    <mergeCell ref="AC6:AE6"/>
    <mergeCell ref="Z6:AB6"/>
    <mergeCell ref="AC8:AE8"/>
    <mergeCell ref="P9:S9"/>
    <mergeCell ref="W13:Y13"/>
    <mergeCell ref="T13:V13"/>
    <mergeCell ref="T6:V6"/>
    <mergeCell ref="P10:S10"/>
    <mergeCell ref="Z8:AB8"/>
    <mergeCell ref="T9:V9"/>
    <mergeCell ref="Z7:AB7"/>
    <mergeCell ref="P8:S8"/>
    <mergeCell ref="B2:AE2"/>
    <mergeCell ref="P4:Y4"/>
    <mergeCell ref="W9:Y9"/>
    <mergeCell ref="AC4:AE5"/>
    <mergeCell ref="T8:V8"/>
    <mergeCell ref="G16:O16"/>
    <mergeCell ref="Z4:AB5"/>
    <mergeCell ref="W5:Y5"/>
    <mergeCell ref="P5:S5"/>
    <mergeCell ref="T5:V5"/>
    <mergeCell ref="AC7:AE7"/>
    <mergeCell ref="P7:S7"/>
    <mergeCell ref="T7:V7"/>
    <mergeCell ref="G9:O9"/>
    <mergeCell ref="AC9:AE9"/>
    <mergeCell ref="Z9:AB9"/>
    <mergeCell ref="Z10:AB10"/>
    <mergeCell ref="Z11:AB11"/>
    <mergeCell ref="AC10:AE10"/>
    <mergeCell ref="AC11:AE11"/>
    <mergeCell ref="AC12:AE12"/>
    <mergeCell ref="T10:V10"/>
    <mergeCell ref="AC13:AE13"/>
    <mergeCell ref="AC14:AE14"/>
    <mergeCell ref="C13:F13"/>
    <mergeCell ref="P11:S11"/>
    <mergeCell ref="W11:Y11"/>
    <mergeCell ref="T11:V11"/>
    <mergeCell ref="Z13:AB13"/>
    <mergeCell ref="P16:S16"/>
    <mergeCell ref="P13:S13"/>
    <mergeCell ref="W14:Y14"/>
    <mergeCell ref="P14:S14"/>
    <mergeCell ref="T14:V14"/>
    <mergeCell ref="T15:V15"/>
    <mergeCell ref="P12:S12"/>
    <mergeCell ref="Z12:AB12"/>
    <mergeCell ref="T12:V12"/>
    <mergeCell ref="Z14:AB14"/>
    <mergeCell ref="X24:Y24"/>
    <mergeCell ref="Z24:AA24"/>
    <mergeCell ref="V23:W23"/>
    <mergeCell ref="Z17:AB17"/>
    <mergeCell ref="W17:Y17"/>
    <mergeCell ref="B19:AE19"/>
    <mergeCell ref="P17:S17"/>
    <mergeCell ref="G24:P24"/>
    <mergeCell ref="G15:O15"/>
    <mergeCell ref="T16:V16"/>
    <mergeCell ref="W16:Y16"/>
    <mergeCell ref="Q21:U22"/>
    <mergeCell ref="Z15:AB15"/>
    <mergeCell ref="AC15:AE15"/>
    <mergeCell ref="C21:F22"/>
    <mergeCell ref="Q23:U23"/>
    <mergeCell ref="AB24:AC24"/>
    <mergeCell ref="X22:Y22"/>
    <mergeCell ref="T17:V17"/>
    <mergeCell ref="W15:Y15"/>
    <mergeCell ref="A21:A22"/>
    <mergeCell ref="B21:B22"/>
    <mergeCell ref="V22:W22"/>
    <mergeCell ref="C14:F14"/>
    <mergeCell ref="G14:O14"/>
    <mergeCell ref="P15:S15"/>
    <mergeCell ref="AD24:AE24"/>
    <mergeCell ref="AD21:AE22"/>
    <mergeCell ref="Z23:AA23"/>
    <mergeCell ref="AC16:AE16"/>
    <mergeCell ref="AB21:AC22"/>
    <mergeCell ref="Z22:AA22"/>
    <mergeCell ref="Z16:AB16"/>
    <mergeCell ref="AC17:AE17"/>
    <mergeCell ref="V21:AA21"/>
    <mergeCell ref="V24:W24"/>
    <mergeCell ref="Q24:U24"/>
    <mergeCell ref="G21:P22"/>
    <mergeCell ref="A17:O17"/>
    <mergeCell ref="AD23:AE23"/>
    <mergeCell ref="AB23:AC23"/>
    <mergeCell ref="X23:Y23"/>
    <mergeCell ref="G23:P23"/>
    <mergeCell ref="C23:F23"/>
    <mergeCell ref="G42:K42"/>
    <mergeCell ref="B43:F43"/>
    <mergeCell ref="V25:W25"/>
    <mergeCell ref="AB29:AE29"/>
    <mergeCell ref="AB28:AD28"/>
    <mergeCell ref="AB25:AC25"/>
    <mergeCell ref="Z25:AA25"/>
    <mergeCell ref="X25:Y25"/>
    <mergeCell ref="T29:W29"/>
    <mergeCell ref="A25:U25"/>
    <mergeCell ref="B27:AE27"/>
    <mergeCell ref="AD25:AE25"/>
    <mergeCell ref="A29:A30"/>
    <mergeCell ref="X29:AA29"/>
    <mergeCell ref="L29:O29"/>
    <mergeCell ref="B29:K30"/>
    <mergeCell ref="P29:S29"/>
    <mergeCell ref="Q68:R68"/>
    <mergeCell ref="B48:K48"/>
    <mergeCell ref="B58:K58"/>
    <mergeCell ref="B49:K49"/>
    <mergeCell ref="A62:K62"/>
    <mergeCell ref="B60:K60"/>
    <mergeCell ref="B47:K47"/>
    <mergeCell ref="B32:K32"/>
    <mergeCell ref="B35:K35"/>
    <mergeCell ref="B36:K36"/>
    <mergeCell ref="B38:F38"/>
    <mergeCell ref="G44:K44"/>
    <mergeCell ref="G43:K43"/>
    <mergeCell ref="G38:K38"/>
    <mergeCell ref="B41:F41"/>
    <mergeCell ref="G41:K41"/>
    <mergeCell ref="B37:K37"/>
    <mergeCell ref="G40:K40"/>
    <mergeCell ref="G39:K39"/>
    <mergeCell ref="B45:K45"/>
    <mergeCell ref="B40:F40"/>
    <mergeCell ref="B39:F39"/>
    <mergeCell ref="B44:F44"/>
    <mergeCell ref="B42:F42"/>
    <mergeCell ref="B51:K51"/>
    <mergeCell ref="B50:K50"/>
    <mergeCell ref="B64:AE64"/>
    <mergeCell ref="A61:K61"/>
    <mergeCell ref="AC65:AE65"/>
    <mergeCell ref="G66:H68"/>
    <mergeCell ref="I70:J70"/>
    <mergeCell ref="G69:H69"/>
    <mergeCell ref="O70:P70"/>
    <mergeCell ref="O69:P69"/>
    <mergeCell ref="K67:L68"/>
    <mergeCell ref="K66:T66"/>
    <mergeCell ref="S69:T69"/>
    <mergeCell ref="O68:P68"/>
    <mergeCell ref="M67:N68"/>
    <mergeCell ref="O67:T67"/>
    <mergeCell ref="Z69:AE69"/>
    <mergeCell ref="U69:Y69"/>
    <mergeCell ref="U70:Y70"/>
    <mergeCell ref="Q69:R69"/>
    <mergeCell ref="I66:J68"/>
    <mergeCell ref="S68:T68"/>
    <mergeCell ref="Z66:AE68"/>
    <mergeCell ref="U66:Y68"/>
    <mergeCell ref="A66:A68"/>
    <mergeCell ref="B66:B68"/>
    <mergeCell ref="C69:D69"/>
    <mergeCell ref="E66:F68"/>
    <mergeCell ref="E69:F69"/>
    <mergeCell ref="I69:J69"/>
    <mergeCell ref="K69:L69"/>
    <mergeCell ref="M69:N69"/>
    <mergeCell ref="C72:D72"/>
    <mergeCell ref="E72:F72"/>
    <mergeCell ref="C71:D71"/>
    <mergeCell ref="E70:F70"/>
    <mergeCell ref="E71:F71"/>
    <mergeCell ref="C70:D70"/>
    <mergeCell ref="K70:L70"/>
    <mergeCell ref="G70:H70"/>
    <mergeCell ref="C66:D68"/>
    <mergeCell ref="Z70:AE70"/>
    <mergeCell ref="U71:Y71"/>
    <mergeCell ref="S70:T70"/>
    <mergeCell ref="S71:T71"/>
    <mergeCell ref="Q72:R72"/>
    <mergeCell ref="Z72:AE72"/>
    <mergeCell ref="I72:J72"/>
    <mergeCell ref="K72:L72"/>
    <mergeCell ref="M70:N70"/>
    <mergeCell ref="Q70:R70"/>
    <mergeCell ref="U72:Y72"/>
    <mergeCell ref="O72:P72"/>
    <mergeCell ref="B75:F75"/>
    <mergeCell ref="L75:Q75"/>
    <mergeCell ref="G72:H72"/>
    <mergeCell ref="S72:T72"/>
    <mergeCell ref="B74:F74"/>
    <mergeCell ref="A72:B72"/>
    <mergeCell ref="V75:AB75"/>
    <mergeCell ref="L74:Q74"/>
    <mergeCell ref="I71:J71"/>
    <mergeCell ref="Q71:R71"/>
    <mergeCell ref="G71:H71"/>
    <mergeCell ref="M72:N72"/>
    <mergeCell ref="M71:N71"/>
    <mergeCell ref="K71:L71"/>
    <mergeCell ref="O71:P71"/>
    <mergeCell ref="V74:AB74"/>
    <mergeCell ref="Z71:AE71"/>
  </mergeCells>
  <phoneticPr fontId="0" type="noConversion"/>
  <pageMargins left="0.75" right="0.75" top="0.75" bottom="0.62" header="0.5" footer="0.5"/>
  <pageSetup paperSize="9" scale="60" orientation="landscape" r:id="rId1"/>
  <rowBreaks count="1" manualBreakCount="1">
    <brk id="5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</vt:lpstr>
      <vt:lpstr>Осн. фін. пок.</vt:lpstr>
      <vt:lpstr>I. Формування фін. рез.</vt:lpstr>
      <vt:lpstr>ІІ. Розр. з бюджетом</vt:lpstr>
      <vt:lpstr>ІІІ. Рух грош. коштів</vt:lpstr>
      <vt:lpstr>IV. Кап. інвестиції</vt:lpstr>
      <vt:lpstr> V. Коефіцієнти</vt:lpstr>
      <vt:lpstr>Iнформація до ФП</vt:lpstr>
      <vt:lpstr>Продовження інф. до ФП</vt:lpstr>
      <vt:lpstr>' V. Коефіцієнти'!Область_печати</vt:lpstr>
      <vt:lpstr>'I. Формування фін. рез.'!Область_печати</vt:lpstr>
      <vt:lpstr>'IV. Кап. інвестиції'!Область_печати</vt:lpstr>
      <vt:lpstr>'Iнформація до ФП'!Область_печати</vt:lpstr>
      <vt:lpstr>'ІІ. Розр. з бюджетом'!Область_печати</vt:lpstr>
      <vt:lpstr>'ІІІ. Рух грош. коштів'!Область_печати</vt:lpstr>
      <vt:lpstr>Титул!Область_печати</vt:lpstr>
    </vt:vector>
  </TitlesOfParts>
  <Company>ГП ОМТП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dpukrvodshah_mns</dc:creator>
  <cp:lastModifiedBy>Пилипенко Святослава Іллівна</cp:lastModifiedBy>
  <cp:lastPrinted>2019-03-27T12:38:35Z</cp:lastPrinted>
  <dcterms:created xsi:type="dcterms:W3CDTF">2016-08-25T09:48:06Z</dcterms:created>
  <dcterms:modified xsi:type="dcterms:W3CDTF">2019-05-11T09:33:31Z</dcterms:modified>
</cp:coreProperties>
</file>