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65" yWindow="6180" windowWidth="7680" windowHeight="3105" tabRatio="903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інфо_1'!$A$1:$O$75</definedName>
    <definedName name="_xlnm.Print_Area" localSheetId="7">'6.2. Інша інфо_2'!$A$1:$AF$161</definedName>
    <definedName name="_xlnm.Print_Area" localSheetId="1">'I. Фін результат'!$A$1:$I$136</definedName>
    <definedName name="_xlnm.Print_Area" localSheetId="4">'IV. Кап. інвестиції'!$A$1:$H$17</definedName>
    <definedName name="_xlnm.Print_Area" localSheetId="2">'ІІ. Розр. з бюджетом'!$A$1:$H$60</definedName>
    <definedName name="_xlnm.Print_Area" localSheetId="3">'ІІІ. Рух грош. коштів'!$A$1:$H$97</definedName>
    <definedName name="_xlnm.Print_Area" localSheetId="0">'Осн. фін. пок.'!$A$1:$H$172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 refMode="R1C1"/>
</workbook>
</file>

<file path=xl/calcChain.xml><?xml version="1.0" encoding="utf-8"?>
<calcChain xmlns="http://schemas.openxmlformats.org/spreadsheetml/2006/main">
  <c r="E145" i="14" l="1"/>
  <c r="E164" i="14" l="1"/>
  <c r="D127" i="14" l="1"/>
  <c r="D142" i="14"/>
  <c r="C142" i="14"/>
  <c r="F62" i="18"/>
  <c r="V79" i="9" l="1"/>
  <c r="AF132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X83" i="9"/>
  <c r="X84" i="9"/>
  <c r="X85" i="9"/>
  <c r="X86" i="9"/>
  <c r="X87" i="9"/>
  <c r="X88" i="9"/>
  <c r="X89" i="9"/>
  <c r="X90" i="9"/>
  <c r="X91" i="9"/>
  <c r="X92" i="9"/>
  <c r="X93" i="9"/>
  <c r="X94" i="9"/>
  <c r="X95" i="9"/>
  <c r="X96" i="9"/>
  <c r="X98" i="9"/>
  <c r="X99" i="9"/>
  <c r="X100" i="9"/>
  <c r="X101" i="9"/>
  <c r="X102" i="9"/>
  <c r="X103" i="9"/>
  <c r="X104" i="9"/>
  <c r="X105" i="9"/>
  <c r="X106" i="9"/>
  <c r="X107" i="9"/>
  <c r="X108" i="9"/>
  <c r="X109" i="9"/>
  <c r="X111" i="9"/>
  <c r="X112" i="9"/>
  <c r="X114" i="9"/>
  <c r="X115" i="9"/>
  <c r="X116" i="9"/>
  <c r="X117" i="9"/>
  <c r="X118" i="9"/>
  <c r="X119" i="9"/>
  <c r="X120" i="9"/>
  <c r="X121" i="9"/>
  <c r="X122" i="9"/>
  <c r="X123" i="9"/>
  <c r="X124" i="9"/>
  <c r="X125" i="9"/>
  <c r="X126" i="9"/>
  <c r="X127" i="9"/>
  <c r="X128" i="9"/>
  <c r="X129" i="9"/>
  <c r="X130" i="9"/>
  <c r="X131" i="9"/>
  <c r="X132" i="9"/>
  <c r="X133" i="9"/>
  <c r="X134" i="9"/>
  <c r="X135" i="9"/>
  <c r="X136" i="9"/>
  <c r="W79" i="9"/>
  <c r="AE132" i="9"/>
  <c r="F92" i="18"/>
  <c r="F91" i="18"/>
  <c r="F84" i="18"/>
  <c r="F85" i="18"/>
  <c r="F86" i="18"/>
  <c r="F87" i="18"/>
  <c r="F88" i="18"/>
  <c r="F82" i="18"/>
  <c r="F77" i="18"/>
  <c r="F78" i="18"/>
  <c r="F79" i="18"/>
  <c r="F80" i="18"/>
  <c r="F75" i="18"/>
  <c r="F68" i="18"/>
  <c r="F69" i="18"/>
  <c r="F71" i="18"/>
  <c r="F66" i="18"/>
  <c r="F54" i="18"/>
  <c r="F53" i="18"/>
  <c r="F52" i="18"/>
  <c r="F51" i="18"/>
  <c r="F50" i="18"/>
  <c r="F49" i="18"/>
  <c r="F46" i="18"/>
  <c r="F44" i="18"/>
  <c r="F43" i="18"/>
  <c r="F42" i="18"/>
  <c r="F41" i="18"/>
  <c r="F40" i="18"/>
  <c r="F37" i="18"/>
  <c r="F35" i="18"/>
  <c r="F32" i="18"/>
  <c r="F31" i="18"/>
  <c r="F25" i="18"/>
  <c r="F24" i="18"/>
  <c r="F21" i="18"/>
  <c r="F20" i="18"/>
  <c r="F14" i="18"/>
  <c r="F13" i="18"/>
  <c r="F8" i="18"/>
  <c r="AC129" i="9"/>
  <c r="AF129" i="9" s="1"/>
  <c r="W127" i="9"/>
  <c r="W128" i="9"/>
  <c r="W129" i="9"/>
  <c r="AC128" i="9"/>
  <c r="AF128" i="9" s="1"/>
  <c r="AC127" i="9"/>
  <c r="AE127" i="9" s="1"/>
  <c r="U97" i="9"/>
  <c r="W99" i="9"/>
  <c r="AC99" i="9"/>
  <c r="AE99" i="9" s="1"/>
  <c r="AC82" i="9"/>
  <c r="AE82" i="9" s="1"/>
  <c r="AC94" i="9"/>
  <c r="AE94" i="9" s="1"/>
  <c r="W78" i="9"/>
  <c r="AC78" i="9"/>
  <c r="AE78" i="9" s="1"/>
  <c r="AC72" i="9"/>
  <c r="AF72" i="9" s="1"/>
  <c r="AC71" i="9"/>
  <c r="AF71" i="9" s="1"/>
  <c r="W69" i="9"/>
  <c r="AC69" i="9"/>
  <c r="AE69" i="9" s="1"/>
  <c r="W68" i="9"/>
  <c r="AC68" i="9"/>
  <c r="AF68" i="9" s="1"/>
  <c r="W60" i="9"/>
  <c r="AC60" i="9"/>
  <c r="AF60" i="9" s="1"/>
  <c r="AE129" i="9" l="1"/>
  <c r="AE72" i="9"/>
  <c r="AE68" i="9"/>
  <c r="AE60" i="9"/>
  <c r="AF127" i="9"/>
  <c r="AF99" i="9"/>
  <c r="AF78" i="9"/>
  <c r="AE128" i="9"/>
  <c r="AE71" i="9"/>
  <c r="AF94" i="9"/>
  <c r="AF82" i="9"/>
  <c r="AF69" i="9"/>
  <c r="I25" i="10"/>
  <c r="I24" i="10"/>
  <c r="F51" i="19"/>
  <c r="F42" i="19"/>
  <c r="F28" i="19"/>
  <c r="F29" i="19"/>
  <c r="F25" i="19"/>
  <c r="F26" i="19"/>
  <c r="F10" i="19"/>
  <c r="F11" i="19"/>
  <c r="F12" i="19"/>
  <c r="F14" i="19"/>
  <c r="F15" i="19"/>
  <c r="F16" i="19"/>
  <c r="F99" i="2"/>
  <c r="F93" i="2"/>
  <c r="F91" i="2"/>
  <c r="F81" i="2"/>
  <c r="F73" i="2"/>
  <c r="F74" i="2"/>
  <c r="F76" i="2"/>
  <c r="F60" i="2"/>
  <c r="F66" i="2"/>
  <c r="D54" i="2"/>
  <c r="F32" i="2"/>
  <c r="F33" i="2"/>
  <c r="F34" i="2"/>
  <c r="F23" i="2"/>
  <c r="F24" i="10"/>
  <c r="F25" i="10"/>
  <c r="C26" i="10"/>
  <c r="C25" i="10"/>
  <c r="C24" i="10"/>
  <c r="E118" i="2"/>
  <c r="D70" i="18"/>
  <c r="F70" i="18" s="1"/>
  <c r="D67" i="18"/>
  <c r="F67" i="18" s="1"/>
  <c r="D65" i="18"/>
  <c r="F65" i="18" s="1"/>
  <c r="F22" i="18"/>
  <c r="D11" i="18"/>
  <c r="F11" i="18" s="1"/>
  <c r="D50" i="19"/>
  <c r="F50" i="19" s="1"/>
  <c r="D13" i="19"/>
  <c r="F13" i="19" s="1"/>
  <c r="AA30" i="9"/>
  <c r="AA29" i="9"/>
  <c r="AA22" i="9"/>
  <c r="AA21" i="9"/>
  <c r="AA20" i="9"/>
  <c r="AA19" i="9"/>
  <c r="AA6" i="9"/>
  <c r="AA28" i="9"/>
  <c r="AA23" i="9"/>
  <c r="AA7" i="9"/>
  <c r="D48" i="18"/>
  <c r="F48" i="18" s="1"/>
  <c r="D39" i="18"/>
  <c r="D36" i="18"/>
  <c r="F36" i="18" s="1"/>
  <c r="D26" i="18"/>
  <c r="D19" i="18"/>
  <c r="D15" i="18"/>
  <c r="F26" i="18"/>
  <c r="F15" i="18"/>
  <c r="F19" i="18" l="1"/>
  <c r="D49" i="19"/>
  <c r="F49" i="19" s="1"/>
  <c r="D64" i="18"/>
  <c r="F64" i="18" s="1"/>
  <c r="D30" i="18"/>
  <c r="F30" i="18" s="1"/>
  <c r="F39" i="18"/>
  <c r="AC115" i="9"/>
  <c r="AD115" i="9"/>
  <c r="AC116" i="9"/>
  <c r="AD116" i="9"/>
  <c r="AC117" i="9"/>
  <c r="AD117" i="9"/>
  <c r="AC118" i="9"/>
  <c r="AD118" i="9"/>
  <c r="AC119" i="9"/>
  <c r="AD119" i="9"/>
  <c r="AC120" i="9"/>
  <c r="AD120" i="9"/>
  <c r="AC121" i="9"/>
  <c r="AD121" i="9"/>
  <c r="AC122" i="9"/>
  <c r="AD122" i="9"/>
  <c r="AC123" i="9"/>
  <c r="AD123" i="9"/>
  <c r="AC124" i="9"/>
  <c r="AD124" i="9"/>
  <c r="AC125" i="9"/>
  <c r="AD125" i="9"/>
  <c r="AC126" i="9"/>
  <c r="AD126" i="9"/>
  <c r="AC130" i="9"/>
  <c r="AD130" i="9"/>
  <c r="AC131" i="9"/>
  <c r="AD131" i="9"/>
  <c r="AC133" i="9"/>
  <c r="AD133" i="9"/>
  <c r="AC134" i="9"/>
  <c r="AD134" i="9"/>
  <c r="AC135" i="9"/>
  <c r="AD135" i="9"/>
  <c r="AC136" i="9"/>
  <c r="AD136" i="9"/>
  <c r="AC100" i="9"/>
  <c r="AD100" i="9"/>
  <c r="AC101" i="9"/>
  <c r="AD101" i="9"/>
  <c r="AC102" i="9"/>
  <c r="AD102" i="9"/>
  <c r="AC103" i="9"/>
  <c r="AD103" i="9"/>
  <c r="AC104" i="9"/>
  <c r="AD104" i="9"/>
  <c r="AC105" i="9"/>
  <c r="AD105" i="9"/>
  <c r="AC106" i="9"/>
  <c r="AD106" i="9"/>
  <c r="AC107" i="9"/>
  <c r="AD107" i="9"/>
  <c r="AC108" i="9"/>
  <c r="AD108" i="9"/>
  <c r="AC109" i="9"/>
  <c r="AD109" i="9"/>
  <c r="AC95" i="9"/>
  <c r="AD95" i="9"/>
  <c r="AC80" i="9"/>
  <c r="AD80" i="9"/>
  <c r="W57" i="9"/>
  <c r="W58" i="9"/>
  <c r="W59" i="9"/>
  <c r="W61" i="9"/>
  <c r="W62" i="9"/>
  <c r="W63" i="9"/>
  <c r="W64" i="9"/>
  <c r="W65" i="9"/>
  <c r="W66" i="9"/>
  <c r="W67" i="9"/>
  <c r="W70" i="9"/>
  <c r="W73" i="9"/>
  <c r="W74" i="9"/>
  <c r="W75" i="9"/>
  <c r="W76" i="9"/>
  <c r="W77" i="9"/>
  <c r="W80" i="9"/>
  <c r="W81" i="9"/>
  <c r="W83" i="9"/>
  <c r="W84" i="9"/>
  <c r="W85" i="9"/>
  <c r="W86" i="9"/>
  <c r="W87" i="9"/>
  <c r="W88" i="9"/>
  <c r="W89" i="9"/>
  <c r="W90" i="9"/>
  <c r="W91" i="9"/>
  <c r="W92" i="9"/>
  <c r="W93" i="9"/>
  <c r="W95" i="9"/>
  <c r="W96" i="9"/>
  <c r="W98" i="9"/>
  <c r="W100" i="9"/>
  <c r="W101" i="9"/>
  <c r="W102" i="9"/>
  <c r="W103" i="9"/>
  <c r="W104" i="9"/>
  <c r="W105" i="9"/>
  <c r="W106" i="9"/>
  <c r="W107" i="9"/>
  <c r="W108" i="9"/>
  <c r="W109" i="9"/>
  <c r="W111" i="9"/>
  <c r="W112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30" i="9"/>
  <c r="W131" i="9"/>
  <c r="W133" i="9"/>
  <c r="W134" i="9"/>
  <c r="W135" i="9"/>
  <c r="W136" i="9"/>
  <c r="V97" i="9"/>
  <c r="X97" i="9" s="1"/>
  <c r="AF80" i="9" l="1"/>
  <c r="AE80" i="9"/>
  <c r="AF109" i="9"/>
  <c r="AE109" i="9"/>
  <c r="AE107" i="9"/>
  <c r="AF107" i="9"/>
  <c r="AF105" i="9"/>
  <c r="AE105" i="9"/>
  <c r="AE103" i="9"/>
  <c r="AF103" i="9"/>
  <c r="AF101" i="9"/>
  <c r="AE101" i="9"/>
  <c r="AF136" i="9"/>
  <c r="AE136" i="9"/>
  <c r="AE134" i="9"/>
  <c r="AF134" i="9"/>
  <c r="AE131" i="9"/>
  <c r="AF131" i="9"/>
  <c r="AE126" i="9"/>
  <c r="AF126" i="9"/>
  <c r="AF124" i="9"/>
  <c r="AE124" i="9"/>
  <c r="AE122" i="9"/>
  <c r="AF122" i="9"/>
  <c r="AF120" i="9"/>
  <c r="AE120" i="9"/>
  <c r="AE118" i="9"/>
  <c r="AF118" i="9"/>
  <c r="AF116" i="9"/>
  <c r="AE116" i="9"/>
  <c r="AE95" i="9"/>
  <c r="AF95" i="9"/>
  <c r="AF108" i="9"/>
  <c r="AE108" i="9"/>
  <c r="AE106" i="9"/>
  <c r="AF106" i="9"/>
  <c r="AF104" i="9"/>
  <c r="AE104" i="9"/>
  <c r="AE102" i="9"/>
  <c r="AF102" i="9"/>
  <c r="AF100" i="9"/>
  <c r="AE100" i="9"/>
  <c r="AE135" i="9"/>
  <c r="AF135" i="9"/>
  <c r="AF133" i="9"/>
  <c r="AE133" i="9"/>
  <c r="AE130" i="9"/>
  <c r="AF130" i="9"/>
  <c r="AF125" i="9"/>
  <c r="AE125" i="9"/>
  <c r="AE123" i="9"/>
  <c r="AF123" i="9"/>
  <c r="AF121" i="9"/>
  <c r="AE121" i="9"/>
  <c r="AE119" i="9"/>
  <c r="AF119" i="9"/>
  <c r="AF117" i="9"/>
  <c r="AE117" i="9"/>
  <c r="AE115" i="9"/>
  <c r="AF115" i="9"/>
  <c r="D53" i="2"/>
  <c r="F53" i="2" s="1"/>
  <c r="X31" i="9" l="1"/>
  <c r="D44" i="19"/>
  <c r="F44" i="19" s="1"/>
  <c r="D41" i="19"/>
  <c r="F41" i="19" s="1"/>
  <c r="D40" i="19"/>
  <c r="F40" i="19" s="1"/>
  <c r="D38" i="19"/>
  <c r="D35" i="19"/>
  <c r="F35" i="19" s="1"/>
  <c r="D34" i="19"/>
  <c r="F34" i="19" s="1"/>
  <c r="D33" i="19"/>
  <c r="F33" i="19" s="1"/>
  <c r="D32" i="19"/>
  <c r="F32" i="19" s="1"/>
  <c r="D30" i="19"/>
  <c r="F30" i="19" s="1"/>
  <c r="D27" i="19"/>
  <c r="F27" i="19" s="1"/>
  <c r="D24" i="19"/>
  <c r="F24" i="19" s="1"/>
  <c r="D23" i="19"/>
  <c r="F23" i="19" s="1"/>
  <c r="D130" i="2" l="1"/>
  <c r="F130" i="2" s="1"/>
  <c r="D129" i="2"/>
  <c r="F129" i="2" s="1"/>
  <c r="D128" i="2"/>
  <c r="F128" i="2" s="1"/>
  <c r="D127" i="2"/>
  <c r="F127" i="2" s="1"/>
  <c r="D126" i="2"/>
  <c r="F126" i="2" s="1"/>
  <c r="D125" i="2"/>
  <c r="F125" i="2" s="1"/>
  <c r="D124" i="2"/>
  <c r="F124" i="2" s="1"/>
  <c r="D26" i="2"/>
  <c r="F26" i="2" s="1"/>
  <c r="D25" i="2"/>
  <c r="F25" i="2" s="1"/>
  <c r="D22" i="2"/>
  <c r="F22" i="2" s="1"/>
  <c r="D11" i="3"/>
  <c r="F11" i="3" s="1"/>
  <c r="D10" i="3"/>
  <c r="F10" i="3" s="1"/>
  <c r="D9" i="3"/>
  <c r="F9" i="3" s="1"/>
  <c r="D8" i="3"/>
  <c r="F8" i="3" s="1"/>
  <c r="D7" i="3"/>
  <c r="F7" i="3" s="1"/>
  <c r="D19" i="19"/>
  <c r="F19" i="19" s="1"/>
  <c r="D103" i="2"/>
  <c r="F103" i="2" s="1"/>
  <c r="D105" i="2"/>
  <c r="F105" i="2" s="1"/>
  <c r="D102" i="2"/>
  <c r="F102" i="2" s="1"/>
  <c r="D101" i="2"/>
  <c r="F101" i="2" s="1"/>
  <c r="D97" i="2"/>
  <c r="F97" i="2" s="1"/>
  <c r="D96" i="2"/>
  <c r="F96" i="2" s="1"/>
  <c r="D95" i="2"/>
  <c r="F95" i="2" s="1"/>
  <c r="D90" i="2"/>
  <c r="D82" i="2"/>
  <c r="F82" i="2" s="1"/>
  <c r="D67" i="2"/>
  <c r="F67" i="2" s="1"/>
  <c r="D65" i="2"/>
  <c r="F65" i="2" s="1"/>
  <c r="D64" i="2"/>
  <c r="F64" i="2" s="1"/>
  <c r="D63" i="2"/>
  <c r="F63" i="2" s="1"/>
  <c r="D62" i="2"/>
  <c r="F62" i="2" s="1"/>
  <c r="D59" i="2"/>
  <c r="F59" i="2" s="1"/>
  <c r="D57" i="2"/>
  <c r="F57" i="2" s="1"/>
  <c r="D56" i="2"/>
  <c r="F56" i="2" s="1"/>
  <c r="D55" i="2"/>
  <c r="F55" i="2" s="1"/>
  <c r="D51" i="2"/>
  <c r="F51" i="2" s="1"/>
  <c r="D50" i="2"/>
  <c r="F50" i="2" s="1"/>
  <c r="D46" i="2"/>
  <c r="F46" i="2" s="1"/>
  <c r="D45" i="2"/>
  <c r="F45" i="2" s="1"/>
  <c r="D44" i="2"/>
  <c r="F44" i="2" s="1"/>
  <c r="D42" i="2"/>
  <c r="F42" i="2" s="1"/>
  <c r="D41" i="2"/>
  <c r="F41" i="2" s="1"/>
  <c r="D40" i="2"/>
  <c r="F40" i="2" s="1"/>
  <c r="D39" i="2"/>
  <c r="F39" i="2" s="1"/>
  <c r="D38" i="2"/>
  <c r="F38" i="2" s="1"/>
  <c r="D37" i="2"/>
  <c r="F37" i="2" s="1"/>
  <c r="D36" i="2"/>
  <c r="F36" i="2" s="1"/>
  <c r="D35" i="2"/>
  <c r="F35" i="2" s="1"/>
  <c r="D31" i="2"/>
  <c r="F31" i="2" s="1"/>
  <c r="D30" i="2"/>
  <c r="F30" i="2" s="1"/>
  <c r="D29" i="2"/>
  <c r="F29" i="2" s="1"/>
  <c r="D28" i="2"/>
  <c r="F28" i="2" s="1"/>
  <c r="D27" i="2"/>
  <c r="F27" i="2" s="1"/>
  <c r="D18" i="2"/>
  <c r="F18" i="2" s="1"/>
  <c r="D15" i="2"/>
  <c r="F15" i="2" s="1"/>
  <c r="D14" i="2"/>
  <c r="F14" i="2" s="1"/>
  <c r="D9" i="19"/>
  <c r="F9" i="19" s="1"/>
  <c r="D7" i="19"/>
  <c r="F7" i="19" s="1"/>
  <c r="D7" i="2"/>
  <c r="F7" i="2" s="1"/>
  <c r="C11" i="18"/>
  <c r="C89" i="2"/>
  <c r="AC57" i="9"/>
  <c r="AD57" i="9"/>
  <c r="AF57" i="9" s="1"/>
  <c r="AC58" i="9"/>
  <c r="AD58" i="9"/>
  <c r="AC59" i="9"/>
  <c r="AD59" i="9"/>
  <c r="AE59" i="9"/>
  <c r="AC61" i="9"/>
  <c r="AD61" i="9"/>
  <c r="AC62" i="9"/>
  <c r="AD62" i="9"/>
  <c r="AC63" i="9"/>
  <c r="AD63" i="9"/>
  <c r="AC64" i="9"/>
  <c r="AD64" i="9"/>
  <c r="AC65" i="9"/>
  <c r="AD65" i="9"/>
  <c r="AC66" i="9"/>
  <c r="AD66" i="9"/>
  <c r="AC67" i="9"/>
  <c r="AD67" i="9"/>
  <c r="AC70" i="9"/>
  <c r="AD70" i="9"/>
  <c r="AC73" i="9"/>
  <c r="AD73" i="9"/>
  <c r="AC74" i="9"/>
  <c r="AD74" i="9"/>
  <c r="AC75" i="9"/>
  <c r="AD75" i="9"/>
  <c r="AC76" i="9"/>
  <c r="AD76" i="9"/>
  <c r="AC77" i="9"/>
  <c r="AD77" i="9"/>
  <c r="AC79" i="9"/>
  <c r="AD79" i="9"/>
  <c r="AF79" i="9" s="1"/>
  <c r="AC81" i="9"/>
  <c r="AD81" i="9"/>
  <c r="AC83" i="9"/>
  <c r="AD83" i="9"/>
  <c r="AC84" i="9"/>
  <c r="AD84" i="9"/>
  <c r="AC85" i="9"/>
  <c r="AD85" i="9"/>
  <c r="AC86" i="9"/>
  <c r="AD86" i="9"/>
  <c r="AC87" i="9"/>
  <c r="AD87" i="9"/>
  <c r="AC88" i="9"/>
  <c r="AD88" i="9"/>
  <c r="AC89" i="9"/>
  <c r="AD89" i="9"/>
  <c r="AC90" i="9"/>
  <c r="AD90" i="9"/>
  <c r="AC91" i="9"/>
  <c r="AD91" i="9"/>
  <c r="AC92" i="9"/>
  <c r="AD92" i="9"/>
  <c r="AC93" i="9"/>
  <c r="AD93" i="9"/>
  <c r="AC96" i="9"/>
  <c r="AD96" i="9"/>
  <c r="AE87" i="9" l="1"/>
  <c r="AF87" i="9"/>
  <c r="AE83" i="9"/>
  <c r="AF83" i="9"/>
  <c r="AE74" i="9"/>
  <c r="AF74" i="9"/>
  <c r="AE66" i="9"/>
  <c r="AF66" i="9"/>
  <c r="AF59" i="9"/>
  <c r="AE57" i="9"/>
  <c r="AE91" i="9"/>
  <c r="AF91" i="9"/>
  <c r="AE70" i="9"/>
  <c r="AF70" i="9"/>
  <c r="AE62" i="9"/>
  <c r="AF62" i="9"/>
  <c r="AF96" i="9"/>
  <c r="AE96" i="9"/>
  <c r="AF92" i="9"/>
  <c r="AE92" i="9"/>
  <c r="AE90" i="9"/>
  <c r="AF90" i="9"/>
  <c r="AF88" i="9"/>
  <c r="AE88" i="9"/>
  <c r="AE86" i="9"/>
  <c r="AF86" i="9"/>
  <c r="AF84" i="9"/>
  <c r="AE84" i="9"/>
  <c r="AF81" i="9"/>
  <c r="AE81" i="9"/>
  <c r="AE77" i="9"/>
  <c r="AF77" i="9"/>
  <c r="AF75" i="9"/>
  <c r="AE75" i="9"/>
  <c r="AE73" i="9"/>
  <c r="AF73" i="9"/>
  <c r="AF67" i="9"/>
  <c r="AE67" i="9"/>
  <c r="AE65" i="9"/>
  <c r="AF65" i="9"/>
  <c r="AF63" i="9"/>
  <c r="AE63" i="9"/>
  <c r="AE61" i="9"/>
  <c r="AF61" i="9"/>
  <c r="AF93" i="9"/>
  <c r="AE93" i="9"/>
  <c r="AF89" i="9"/>
  <c r="AE89" i="9"/>
  <c r="AF85" i="9"/>
  <c r="AE85" i="9"/>
  <c r="AF76" i="9"/>
  <c r="AE76" i="9"/>
  <c r="AF64" i="9"/>
  <c r="AE64" i="9"/>
  <c r="AE58" i="9"/>
  <c r="AF58" i="9"/>
  <c r="AE79" i="9"/>
  <c r="D89" i="2"/>
  <c r="F90" i="2"/>
  <c r="F89" i="2" s="1"/>
  <c r="E11" i="18"/>
  <c r="E15" i="18"/>
  <c r="E19" i="18"/>
  <c r="G10" i="19" l="1"/>
  <c r="H10" i="19"/>
  <c r="G11" i="19"/>
  <c r="H11" i="19"/>
  <c r="G12" i="19"/>
  <c r="H12" i="19"/>
  <c r="G14" i="19"/>
  <c r="H14" i="19"/>
  <c r="G15" i="19"/>
  <c r="H15" i="19"/>
  <c r="G16" i="19"/>
  <c r="H16" i="19"/>
  <c r="V110" i="9"/>
  <c r="V55" i="9"/>
  <c r="D45" i="19"/>
  <c r="F45" i="19" s="1"/>
  <c r="G49" i="10"/>
  <c r="W97" i="9" l="1"/>
  <c r="V113" i="9"/>
  <c r="X113" i="9" s="1"/>
  <c r="V54" i="9"/>
  <c r="U113" i="9"/>
  <c r="U31" i="9"/>
  <c r="AA31" i="9" s="1"/>
  <c r="E16" i="2"/>
  <c r="E8" i="2" s="1"/>
  <c r="C94" i="2"/>
  <c r="C61" i="2"/>
  <c r="W113" i="9" l="1"/>
  <c r="AD9" i="9"/>
  <c r="AD10" i="9"/>
  <c r="AD11" i="9"/>
  <c r="AD12" i="9"/>
  <c r="AD13" i="9"/>
  <c r="AD14" i="9"/>
  <c r="AD15" i="9"/>
  <c r="AD16" i="9"/>
  <c r="AD17" i="9"/>
  <c r="AD18" i="9"/>
  <c r="AD23" i="9"/>
  <c r="AD24" i="9"/>
  <c r="AD25" i="9"/>
  <c r="AD26" i="9"/>
  <c r="AD27" i="9"/>
  <c r="AD8" i="9"/>
  <c r="AA9" i="9"/>
  <c r="AA10" i="9"/>
  <c r="AA11" i="9"/>
  <c r="AA12" i="9"/>
  <c r="AA13" i="9"/>
  <c r="AA14" i="9"/>
  <c r="AA15" i="9"/>
  <c r="AA16" i="9"/>
  <c r="AA17" i="9"/>
  <c r="AA18" i="9"/>
  <c r="AA24" i="9"/>
  <c r="AA25" i="9"/>
  <c r="AA26" i="9"/>
  <c r="AA27" i="9"/>
  <c r="AA8" i="9"/>
  <c r="H56" i="2"/>
  <c r="H55" i="2"/>
  <c r="G19" i="11"/>
  <c r="F23" i="18" l="1"/>
  <c r="G55" i="2"/>
  <c r="G56" i="2"/>
  <c r="R31" i="9"/>
  <c r="G71" i="18" l="1"/>
  <c r="H71" i="18"/>
  <c r="G65" i="18"/>
  <c r="H65" i="18"/>
  <c r="G62" i="18"/>
  <c r="H62" i="18"/>
  <c r="G40" i="18"/>
  <c r="H40" i="18"/>
  <c r="G41" i="18"/>
  <c r="H41" i="18"/>
  <c r="G42" i="18"/>
  <c r="H42" i="18"/>
  <c r="G43" i="18"/>
  <c r="H43" i="18"/>
  <c r="G44" i="18"/>
  <c r="H44" i="18"/>
  <c r="G45" i="18"/>
  <c r="H45" i="18"/>
  <c r="G46" i="18"/>
  <c r="H46" i="18"/>
  <c r="G47" i="18"/>
  <c r="G49" i="18"/>
  <c r="H49" i="18"/>
  <c r="G50" i="18"/>
  <c r="H50" i="18"/>
  <c r="G51" i="18"/>
  <c r="H51" i="18"/>
  <c r="G52" i="18"/>
  <c r="H52" i="18"/>
  <c r="G53" i="18"/>
  <c r="H53" i="18"/>
  <c r="G54" i="18"/>
  <c r="H54" i="18"/>
  <c r="G20" i="18"/>
  <c r="H20" i="18"/>
  <c r="G21" i="18"/>
  <c r="H21" i="18"/>
  <c r="G22" i="18"/>
  <c r="H22" i="18"/>
  <c r="G12" i="18"/>
  <c r="G13" i="18"/>
  <c r="H13" i="18"/>
  <c r="G36" i="19"/>
  <c r="H36" i="19"/>
  <c r="G37" i="19"/>
  <c r="H37" i="19"/>
  <c r="G38" i="19"/>
  <c r="H38" i="19"/>
  <c r="G81" i="2"/>
  <c r="H81" i="2"/>
  <c r="G66" i="2"/>
  <c r="H66" i="2"/>
  <c r="G69" i="2"/>
  <c r="H69" i="2"/>
  <c r="G70" i="2"/>
  <c r="H70" i="2"/>
  <c r="G14" i="11"/>
  <c r="G15" i="11"/>
  <c r="D43" i="19" l="1"/>
  <c r="F43" i="19" s="1"/>
  <c r="D31" i="19"/>
  <c r="E17" i="19" l="1"/>
  <c r="E92" i="14" s="1"/>
  <c r="G7" i="19"/>
  <c r="D77" i="14"/>
  <c r="D79" i="14"/>
  <c r="D62" i="14"/>
  <c r="D55" i="14"/>
  <c r="D34" i="14"/>
  <c r="C43" i="19"/>
  <c r="C31" i="19"/>
  <c r="C17" i="19"/>
  <c r="C100" i="2"/>
  <c r="C77" i="2"/>
  <c r="V137" i="9"/>
  <c r="Y137" i="9"/>
  <c r="E128" i="14" s="1"/>
  <c r="Z137" i="9"/>
  <c r="AD54" i="9"/>
  <c r="AD55" i="9"/>
  <c r="AC56" i="9"/>
  <c r="AD56" i="9"/>
  <c r="AF56" i="9" s="1"/>
  <c r="AD97" i="9"/>
  <c r="AC98" i="9"/>
  <c r="AD98" i="9"/>
  <c r="AD110" i="9"/>
  <c r="AC111" i="9"/>
  <c r="AD111" i="9"/>
  <c r="AC112" i="9"/>
  <c r="AD112" i="9"/>
  <c r="AD113" i="9"/>
  <c r="AC114" i="9"/>
  <c r="AD114" i="9"/>
  <c r="AD53" i="9"/>
  <c r="F118" i="14" s="1"/>
  <c r="AC53" i="9"/>
  <c r="AA54" i="9"/>
  <c r="AB54" i="9"/>
  <c r="AA55" i="9"/>
  <c r="AB55" i="9"/>
  <c r="AA56" i="9"/>
  <c r="AB56" i="9"/>
  <c r="AA62" i="9"/>
  <c r="AB62" i="9"/>
  <c r="AA63" i="9"/>
  <c r="AB63" i="9"/>
  <c r="AA64" i="9"/>
  <c r="AB64" i="9"/>
  <c r="AA66" i="9"/>
  <c r="AB66" i="9"/>
  <c r="AA67" i="9"/>
  <c r="AB67" i="9"/>
  <c r="AA76" i="9"/>
  <c r="AB76" i="9"/>
  <c r="AA79" i="9"/>
  <c r="AB79" i="9"/>
  <c r="AA81" i="9"/>
  <c r="AB81" i="9"/>
  <c r="AA83" i="9"/>
  <c r="AB83" i="9"/>
  <c r="AA90" i="9"/>
  <c r="AB90" i="9"/>
  <c r="AA91" i="9"/>
  <c r="AB91" i="9"/>
  <c r="AA93" i="9"/>
  <c r="AB93" i="9"/>
  <c r="AA96" i="9"/>
  <c r="AB96" i="9"/>
  <c r="AA97" i="9"/>
  <c r="AB97" i="9"/>
  <c r="AA98" i="9"/>
  <c r="AB98" i="9"/>
  <c r="AA110" i="9"/>
  <c r="AB110" i="9"/>
  <c r="AA111" i="9"/>
  <c r="AB111" i="9"/>
  <c r="AA112" i="9"/>
  <c r="AB112" i="9"/>
  <c r="AA113" i="9"/>
  <c r="AA137" i="9" s="1"/>
  <c r="AB113" i="9"/>
  <c r="AA114" i="9"/>
  <c r="AB114" i="9"/>
  <c r="AA115" i="9"/>
  <c r="AB115" i="9"/>
  <c r="AA123" i="9"/>
  <c r="AB123" i="9"/>
  <c r="AA124" i="9"/>
  <c r="AB124" i="9"/>
  <c r="AA125" i="9"/>
  <c r="AB125" i="9"/>
  <c r="AA126" i="9"/>
  <c r="AB126" i="9"/>
  <c r="AA133" i="9"/>
  <c r="AB133" i="9"/>
  <c r="AA134" i="9"/>
  <c r="AB134" i="9"/>
  <c r="AA135" i="9"/>
  <c r="AB135" i="9"/>
  <c r="AB53" i="9"/>
  <c r="AA53" i="9"/>
  <c r="W56" i="9"/>
  <c r="S54" i="9"/>
  <c r="T54" i="9"/>
  <c r="S55" i="9"/>
  <c r="T55" i="9"/>
  <c r="S56" i="9"/>
  <c r="T56" i="9"/>
  <c r="S62" i="9"/>
  <c r="T62" i="9"/>
  <c r="S63" i="9"/>
  <c r="T63" i="9"/>
  <c r="S64" i="9"/>
  <c r="T64" i="9"/>
  <c r="S66" i="9"/>
  <c r="T66" i="9"/>
  <c r="S67" i="9"/>
  <c r="T67" i="9"/>
  <c r="S76" i="9"/>
  <c r="T76" i="9"/>
  <c r="S79" i="9"/>
  <c r="T79" i="9"/>
  <c r="S81" i="9"/>
  <c r="T81" i="9"/>
  <c r="S83" i="9"/>
  <c r="T83" i="9"/>
  <c r="S90" i="9"/>
  <c r="T90" i="9"/>
  <c r="S91" i="9"/>
  <c r="T91" i="9"/>
  <c r="S93" i="9"/>
  <c r="T93" i="9"/>
  <c r="S96" i="9"/>
  <c r="T96" i="9"/>
  <c r="S97" i="9"/>
  <c r="T97" i="9"/>
  <c r="S98" i="9"/>
  <c r="T98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23" i="9"/>
  <c r="T123" i="9"/>
  <c r="S124" i="9"/>
  <c r="T124" i="9"/>
  <c r="S125" i="9"/>
  <c r="T125" i="9"/>
  <c r="S126" i="9"/>
  <c r="T126" i="9"/>
  <c r="S133" i="9"/>
  <c r="T133" i="9"/>
  <c r="S134" i="9"/>
  <c r="T134" i="9"/>
  <c r="S135" i="9"/>
  <c r="T135" i="9"/>
  <c r="T53" i="9"/>
  <c r="S53" i="9"/>
  <c r="X53" i="9"/>
  <c r="W53" i="9"/>
  <c r="U110" i="9"/>
  <c r="X110" i="9" s="1"/>
  <c r="U55" i="9"/>
  <c r="X55" i="9" s="1"/>
  <c r="G68" i="18"/>
  <c r="H68" i="18"/>
  <c r="E67" i="18"/>
  <c r="D63" i="18"/>
  <c r="C67" i="18"/>
  <c r="E48" i="18"/>
  <c r="E39" i="18"/>
  <c r="E43" i="19"/>
  <c r="E31" i="19"/>
  <c r="E89" i="2"/>
  <c r="E77" i="2"/>
  <c r="E71" i="2" s="1"/>
  <c r="E61" i="2"/>
  <c r="E58" i="2" s="1"/>
  <c r="E43" i="2"/>
  <c r="E21" i="2" s="1"/>
  <c r="E37" i="14" s="1"/>
  <c r="D61" i="18"/>
  <c r="E61" i="18"/>
  <c r="C61" i="18"/>
  <c r="E70" i="18"/>
  <c r="C70" i="18"/>
  <c r="E64" i="18"/>
  <c r="F63" i="18"/>
  <c r="C64" i="18"/>
  <c r="C63" i="18" s="1"/>
  <c r="D110" i="14"/>
  <c r="C48" i="18"/>
  <c r="C39" i="18"/>
  <c r="C19" i="18"/>
  <c r="C63" i="14"/>
  <c r="D63" i="14"/>
  <c r="E63" i="14"/>
  <c r="F63" i="14"/>
  <c r="C64" i="14"/>
  <c r="D64" i="14"/>
  <c r="E64" i="14"/>
  <c r="F64" i="14"/>
  <c r="C65" i="14"/>
  <c r="D65" i="14"/>
  <c r="E65" i="14"/>
  <c r="F65" i="14"/>
  <c r="F62" i="14"/>
  <c r="E62" i="14"/>
  <c r="C62" i="14"/>
  <c r="C19" i="10"/>
  <c r="T154" i="9"/>
  <c r="R154" i="9"/>
  <c r="P154" i="9"/>
  <c r="N147" i="9"/>
  <c r="N148" i="9"/>
  <c r="N149" i="9"/>
  <c r="N150" i="9"/>
  <c r="N151" i="9"/>
  <c r="N152" i="9"/>
  <c r="N153" i="9"/>
  <c r="L154" i="9"/>
  <c r="J154" i="9"/>
  <c r="H154" i="9"/>
  <c r="F154" i="9"/>
  <c r="G138" i="14"/>
  <c r="H138" i="14"/>
  <c r="G139" i="14"/>
  <c r="H139" i="14"/>
  <c r="G140" i="14"/>
  <c r="H140" i="14"/>
  <c r="G141" i="14"/>
  <c r="H141" i="14"/>
  <c r="G142" i="14"/>
  <c r="H142" i="14"/>
  <c r="G143" i="14"/>
  <c r="H143" i="14"/>
  <c r="G144" i="14"/>
  <c r="H144" i="14"/>
  <c r="G146" i="14"/>
  <c r="H146" i="14"/>
  <c r="G147" i="14"/>
  <c r="H147" i="14"/>
  <c r="G148" i="14"/>
  <c r="H148" i="14"/>
  <c r="H136" i="14"/>
  <c r="G136" i="14"/>
  <c r="F128" i="14"/>
  <c r="R137" i="9"/>
  <c r="F126" i="14" s="1"/>
  <c r="N137" i="9"/>
  <c r="F125" i="14" s="1"/>
  <c r="Q137" i="9"/>
  <c r="E126" i="14" s="1"/>
  <c r="M137" i="9"/>
  <c r="E125" i="14" s="1"/>
  <c r="AA136" i="9"/>
  <c r="AB136" i="9"/>
  <c r="S136" i="9"/>
  <c r="T136" i="9"/>
  <c r="O136" i="9"/>
  <c r="O137" i="9" s="1"/>
  <c r="X44" i="9"/>
  <c r="U44" i="9"/>
  <c r="AA41" i="9"/>
  <c r="AD41" i="9"/>
  <c r="AA42" i="9"/>
  <c r="AD42" i="9"/>
  <c r="AA43" i="9"/>
  <c r="AD43" i="9"/>
  <c r="AD40" i="9"/>
  <c r="AA40" i="9"/>
  <c r="R44" i="9"/>
  <c r="F157" i="14"/>
  <c r="F156" i="14"/>
  <c r="F154" i="14" s="1"/>
  <c r="F155" i="14"/>
  <c r="E157" i="14"/>
  <c r="E156" i="14"/>
  <c r="E155" i="14"/>
  <c r="G155" i="14" s="1"/>
  <c r="F153" i="14"/>
  <c r="F152" i="14"/>
  <c r="F151" i="14"/>
  <c r="E153" i="14"/>
  <c r="E150" i="14" s="1"/>
  <c r="E152" i="14"/>
  <c r="E151" i="14"/>
  <c r="D75" i="10"/>
  <c r="H75" i="10"/>
  <c r="L75" i="10"/>
  <c r="N72" i="10"/>
  <c r="N69" i="10"/>
  <c r="N66" i="10"/>
  <c r="F75" i="10"/>
  <c r="J75" i="10"/>
  <c r="N46" i="10"/>
  <c r="O46" i="10"/>
  <c r="M47" i="10"/>
  <c r="N47" i="10"/>
  <c r="O47" i="10"/>
  <c r="M48" i="10"/>
  <c r="N48" i="10"/>
  <c r="O48" i="10"/>
  <c r="O45" i="10"/>
  <c r="N45" i="10"/>
  <c r="K46" i="10"/>
  <c r="L46" i="10"/>
  <c r="J47" i="10"/>
  <c r="K47" i="10"/>
  <c r="L47" i="10"/>
  <c r="J48" i="10"/>
  <c r="K48" i="10"/>
  <c r="L48" i="10"/>
  <c r="L45" i="10"/>
  <c r="K45" i="10"/>
  <c r="D49" i="10"/>
  <c r="F166" i="14"/>
  <c r="F165" i="14"/>
  <c r="I11" i="10"/>
  <c r="E166" i="14"/>
  <c r="E165" i="14"/>
  <c r="E76" i="14"/>
  <c r="F19" i="10" s="1"/>
  <c r="F11" i="10"/>
  <c r="F161" i="14"/>
  <c r="E161" i="14"/>
  <c r="G161" i="14" s="1"/>
  <c r="F162" i="14"/>
  <c r="E162" i="14"/>
  <c r="F160" i="14"/>
  <c r="E160" i="14"/>
  <c r="E159" i="14" s="1"/>
  <c r="C159" i="14"/>
  <c r="C164" i="14" s="1"/>
  <c r="C76" i="14"/>
  <c r="D76" i="14"/>
  <c r="C11" i="10"/>
  <c r="N12" i="10"/>
  <c r="N13" i="10"/>
  <c r="N14" i="10"/>
  <c r="I15" i="10"/>
  <c r="L15" i="10" s="1"/>
  <c r="F15" i="10"/>
  <c r="N16" i="10"/>
  <c r="N17" i="10"/>
  <c r="N18" i="10"/>
  <c r="N20" i="10"/>
  <c r="N21" i="10"/>
  <c r="L12" i="10"/>
  <c r="L13" i="10"/>
  <c r="L14" i="10"/>
  <c r="L16" i="10"/>
  <c r="L17" i="10"/>
  <c r="L18" i="10"/>
  <c r="L20" i="10"/>
  <c r="L21" i="10"/>
  <c r="L11" i="10"/>
  <c r="C15" i="10"/>
  <c r="D145" i="14"/>
  <c r="C133" i="14"/>
  <c r="C137" i="14"/>
  <c r="D134" i="14"/>
  <c r="C134" i="14"/>
  <c r="E35" i="14"/>
  <c r="E34" i="14"/>
  <c r="F34" i="14"/>
  <c r="D118" i="14"/>
  <c r="D119" i="14"/>
  <c r="D120" i="14"/>
  <c r="D121" i="14"/>
  <c r="D122" i="14"/>
  <c r="D123" i="14"/>
  <c r="E118" i="14"/>
  <c r="E119" i="14"/>
  <c r="E120" i="14"/>
  <c r="E121" i="14"/>
  <c r="E122" i="14"/>
  <c r="E123" i="14"/>
  <c r="G123" i="14" s="1"/>
  <c r="F123" i="14"/>
  <c r="C119" i="14"/>
  <c r="C120" i="14"/>
  <c r="C121" i="14"/>
  <c r="C122" i="14"/>
  <c r="C123" i="14"/>
  <c r="C118" i="14"/>
  <c r="D109" i="14"/>
  <c r="E109" i="14"/>
  <c r="F109" i="14"/>
  <c r="F110" i="14"/>
  <c r="D114" i="14"/>
  <c r="E114" i="14"/>
  <c r="F114" i="14"/>
  <c r="C114" i="14"/>
  <c r="C110" i="14"/>
  <c r="C109" i="14"/>
  <c r="E19" i="11"/>
  <c r="D19" i="11"/>
  <c r="F19" i="11" s="1"/>
  <c r="D78" i="14"/>
  <c r="E78" i="14"/>
  <c r="C78" i="14"/>
  <c r="E15" i="11"/>
  <c r="D15" i="11"/>
  <c r="F15" i="11" s="1"/>
  <c r="E14" i="11"/>
  <c r="D14" i="11"/>
  <c r="F14" i="11" s="1"/>
  <c r="D117" i="2"/>
  <c r="E119" i="2"/>
  <c r="E117" i="2"/>
  <c r="F120" i="2"/>
  <c r="F121" i="2"/>
  <c r="C117" i="2"/>
  <c r="G12" i="3"/>
  <c r="H12" i="3"/>
  <c r="D6" i="3"/>
  <c r="E6" i="3"/>
  <c r="C6" i="3"/>
  <c r="G8" i="18"/>
  <c r="H8" i="18"/>
  <c r="G9" i="18"/>
  <c r="G10" i="18"/>
  <c r="H11" i="18"/>
  <c r="G14" i="18"/>
  <c r="H14" i="18"/>
  <c r="G16" i="18"/>
  <c r="G17" i="18"/>
  <c r="G18" i="18"/>
  <c r="G24" i="18"/>
  <c r="H24" i="18"/>
  <c r="G25" i="18"/>
  <c r="H25" i="18"/>
  <c r="G27" i="18"/>
  <c r="G28" i="18"/>
  <c r="G29" i="18"/>
  <c r="G31" i="18"/>
  <c r="H31" i="18"/>
  <c r="G32" i="18"/>
  <c r="H32" i="18"/>
  <c r="G33" i="18"/>
  <c r="G34" i="18"/>
  <c r="G35" i="18"/>
  <c r="H35" i="18"/>
  <c r="G37" i="18"/>
  <c r="H37" i="18"/>
  <c r="G38" i="18"/>
  <c r="G56" i="18"/>
  <c r="G58" i="18"/>
  <c r="G59" i="18"/>
  <c r="G60" i="18"/>
  <c r="G66" i="18"/>
  <c r="G69" i="18"/>
  <c r="H70" i="18"/>
  <c r="G73" i="18"/>
  <c r="G75" i="18"/>
  <c r="G77" i="18"/>
  <c r="G78" i="18"/>
  <c r="H78" i="18"/>
  <c r="G79" i="18"/>
  <c r="G80" i="18"/>
  <c r="H80" i="18"/>
  <c r="G82" i="18"/>
  <c r="G84" i="18"/>
  <c r="G85" i="18"/>
  <c r="H85" i="18"/>
  <c r="G86" i="18"/>
  <c r="G87" i="18"/>
  <c r="G88" i="18"/>
  <c r="G91" i="18"/>
  <c r="H91" i="18"/>
  <c r="G92" i="18"/>
  <c r="H92" i="18"/>
  <c r="G15" i="18"/>
  <c r="E26" i="18"/>
  <c r="E36" i="18"/>
  <c r="G36" i="18" s="1"/>
  <c r="E57" i="18"/>
  <c r="E76" i="18"/>
  <c r="E74" i="18" s="1"/>
  <c r="E83" i="18"/>
  <c r="E81" i="18" s="1"/>
  <c r="D23" i="18"/>
  <c r="D76" i="18"/>
  <c r="D83" i="18"/>
  <c r="C15" i="18"/>
  <c r="C26" i="18"/>
  <c r="C36" i="18"/>
  <c r="C57" i="18"/>
  <c r="C76" i="18"/>
  <c r="C74" i="18" s="1"/>
  <c r="C83" i="18"/>
  <c r="C81" i="18" s="1"/>
  <c r="D106" i="14"/>
  <c r="E106" i="14"/>
  <c r="C106" i="14"/>
  <c r="D105" i="14"/>
  <c r="E105" i="14"/>
  <c r="F105" i="14"/>
  <c r="C105" i="14"/>
  <c r="D96" i="14"/>
  <c r="E96" i="14"/>
  <c r="D97" i="14"/>
  <c r="E97" i="14"/>
  <c r="D98" i="14"/>
  <c r="E98" i="14"/>
  <c r="F98" i="14"/>
  <c r="G98" i="14" s="1"/>
  <c r="D99" i="14"/>
  <c r="E99" i="14"/>
  <c r="F99" i="14"/>
  <c r="D100" i="14"/>
  <c r="E100" i="14"/>
  <c r="D101" i="14"/>
  <c r="E101" i="14"/>
  <c r="F101" i="14"/>
  <c r="D102" i="14"/>
  <c r="E102" i="14"/>
  <c r="F102" i="14"/>
  <c r="C96" i="14"/>
  <c r="C97" i="14"/>
  <c r="C98" i="14"/>
  <c r="C99" i="14"/>
  <c r="C100" i="14"/>
  <c r="C101" i="14"/>
  <c r="C102" i="14"/>
  <c r="D90" i="14"/>
  <c r="E90" i="14"/>
  <c r="F90" i="14"/>
  <c r="D91" i="14"/>
  <c r="E91" i="14"/>
  <c r="F91" i="14"/>
  <c r="C91" i="14"/>
  <c r="C92" i="14"/>
  <c r="C90" i="14"/>
  <c r="C87" i="14"/>
  <c r="D87" i="14"/>
  <c r="E87" i="14"/>
  <c r="F87" i="14"/>
  <c r="G87" i="14" s="1"/>
  <c r="C88" i="14"/>
  <c r="D88" i="14"/>
  <c r="E88" i="14"/>
  <c r="F88" i="14"/>
  <c r="C89" i="14"/>
  <c r="D89" i="14"/>
  <c r="E89" i="14"/>
  <c r="C85" i="14"/>
  <c r="D85" i="14"/>
  <c r="E85" i="14"/>
  <c r="C86" i="14"/>
  <c r="D86" i="14"/>
  <c r="E86" i="14"/>
  <c r="F86" i="14"/>
  <c r="D83" i="14"/>
  <c r="E83" i="14"/>
  <c r="C83" i="14"/>
  <c r="D52" i="19"/>
  <c r="E52" i="19"/>
  <c r="F52" i="19"/>
  <c r="C52" i="19"/>
  <c r="D46" i="19"/>
  <c r="D104" i="14" s="1"/>
  <c r="E46" i="19"/>
  <c r="E104" i="14" s="1"/>
  <c r="C46" i="19"/>
  <c r="C104" i="14" s="1"/>
  <c r="D39" i="19"/>
  <c r="D103" i="14" s="1"/>
  <c r="E39" i="19"/>
  <c r="E103" i="14" s="1"/>
  <c r="C39" i="19"/>
  <c r="C103" i="14" s="1"/>
  <c r="D22" i="19"/>
  <c r="D95" i="14" s="1"/>
  <c r="E22" i="19"/>
  <c r="E95" i="14" s="1"/>
  <c r="C22" i="19"/>
  <c r="C95" i="14" s="1"/>
  <c r="H25" i="19"/>
  <c r="H26" i="19"/>
  <c r="H28" i="19"/>
  <c r="H29" i="19"/>
  <c r="H42" i="19"/>
  <c r="H47" i="19"/>
  <c r="H48" i="19"/>
  <c r="H50" i="19"/>
  <c r="H53" i="19"/>
  <c r="H54" i="19"/>
  <c r="D8" i="19"/>
  <c r="F8" i="19" s="1"/>
  <c r="C8" i="19"/>
  <c r="D73" i="14"/>
  <c r="E73" i="14"/>
  <c r="D74" i="14"/>
  <c r="E74" i="14"/>
  <c r="D75" i="14"/>
  <c r="E75" i="14"/>
  <c r="E77" i="14"/>
  <c r="E79" i="14"/>
  <c r="C74" i="14"/>
  <c r="C75" i="14"/>
  <c r="C77" i="14"/>
  <c r="C79" i="14"/>
  <c r="C73" i="14"/>
  <c r="D68" i="14"/>
  <c r="E68" i="14"/>
  <c r="C68" i="14"/>
  <c r="D60" i="14"/>
  <c r="E60" i="14"/>
  <c r="F60" i="14"/>
  <c r="C60" i="14"/>
  <c r="C58" i="14"/>
  <c r="D58" i="14"/>
  <c r="E58" i="14"/>
  <c r="F58" i="14"/>
  <c r="D56" i="14"/>
  <c r="E56" i="14"/>
  <c r="F56" i="14"/>
  <c r="C56" i="14"/>
  <c r="E55" i="14"/>
  <c r="C55" i="14"/>
  <c r="D54" i="14"/>
  <c r="E54" i="14"/>
  <c r="F54" i="14"/>
  <c r="C54" i="14"/>
  <c r="D53" i="14"/>
  <c r="E53" i="14"/>
  <c r="F53" i="14"/>
  <c r="C53" i="14"/>
  <c r="C48" i="14"/>
  <c r="E48" i="14"/>
  <c r="C49" i="14"/>
  <c r="D49" i="14"/>
  <c r="E49" i="14"/>
  <c r="F49" i="14"/>
  <c r="C45" i="14"/>
  <c r="E45" i="14"/>
  <c r="C46" i="14"/>
  <c r="D46" i="14"/>
  <c r="E46" i="14"/>
  <c r="F46" i="14"/>
  <c r="G71" i="14"/>
  <c r="G72" i="14"/>
  <c r="C38" i="14"/>
  <c r="E38" i="14"/>
  <c r="C39" i="14"/>
  <c r="D39" i="14"/>
  <c r="E39" i="14"/>
  <c r="F39" i="14"/>
  <c r="C40" i="14"/>
  <c r="E40" i="14"/>
  <c r="C41" i="14"/>
  <c r="E41" i="14"/>
  <c r="C42" i="14"/>
  <c r="E42" i="14"/>
  <c r="H151" i="14"/>
  <c r="H152" i="14"/>
  <c r="H155" i="14"/>
  <c r="H157" i="14"/>
  <c r="F150" i="14"/>
  <c r="H87" i="14"/>
  <c r="H71" i="14"/>
  <c r="H72" i="14"/>
  <c r="C34" i="14"/>
  <c r="D121" i="2"/>
  <c r="D120" i="2"/>
  <c r="H120" i="2"/>
  <c r="C120" i="2"/>
  <c r="C119" i="2"/>
  <c r="C118" i="2"/>
  <c r="G73" i="2"/>
  <c r="G74" i="2"/>
  <c r="G76" i="2"/>
  <c r="G60" i="2"/>
  <c r="G51" i="2"/>
  <c r="H121" i="2"/>
  <c r="E47" i="2"/>
  <c r="E43" i="14" s="1"/>
  <c r="H14" i="2"/>
  <c r="H15" i="2"/>
  <c r="H23" i="2"/>
  <c r="H32" i="2"/>
  <c r="H33" i="2"/>
  <c r="H34" i="2"/>
  <c r="H48" i="2"/>
  <c r="H49" i="2"/>
  <c r="H50" i="2"/>
  <c r="H51" i="2"/>
  <c r="H52" i="2"/>
  <c r="H53" i="2"/>
  <c r="H60" i="2"/>
  <c r="H73" i="2"/>
  <c r="H74" i="2"/>
  <c r="H76" i="2"/>
  <c r="H87" i="2"/>
  <c r="H88" i="2"/>
  <c r="H91" i="2"/>
  <c r="H93" i="2"/>
  <c r="H99" i="2"/>
  <c r="H105" i="2"/>
  <c r="H106" i="2"/>
  <c r="H107" i="2"/>
  <c r="H108" i="2"/>
  <c r="H114" i="2"/>
  <c r="H7" i="2"/>
  <c r="D124" i="14"/>
  <c r="C124" i="14"/>
  <c r="D154" i="14"/>
  <c r="C154" i="14"/>
  <c r="D150" i="14"/>
  <c r="C150" i="14"/>
  <c r="C47" i="2"/>
  <c r="C43" i="14" s="1"/>
  <c r="C98" i="2"/>
  <c r="C59" i="14" s="1"/>
  <c r="C92" i="2"/>
  <c r="C57" i="14" s="1"/>
  <c r="C71" i="2"/>
  <c r="C47" i="14" s="1"/>
  <c r="C58" i="2"/>
  <c r="C44" i="14" s="1"/>
  <c r="C131" i="2"/>
  <c r="G88" i="2"/>
  <c r="G157" i="14"/>
  <c r="G156" i="14"/>
  <c r="G152" i="14"/>
  <c r="G151" i="14"/>
  <c r="G114" i="14"/>
  <c r="C20" i="2"/>
  <c r="C21" i="2"/>
  <c r="C37" i="14" s="1"/>
  <c r="P137" i="9"/>
  <c r="P136" i="9"/>
  <c r="G29" i="19"/>
  <c r="K59" i="10"/>
  <c r="G54" i="19"/>
  <c r="G48" i="19"/>
  <c r="G47" i="19"/>
  <c r="G28" i="19"/>
  <c r="G26" i="19"/>
  <c r="G25" i="19"/>
  <c r="G121" i="2"/>
  <c r="G108" i="2"/>
  <c r="G105" i="2"/>
  <c r="G93" i="2"/>
  <c r="G91" i="2"/>
  <c r="G87" i="2"/>
  <c r="G53" i="2"/>
  <c r="G52" i="2"/>
  <c r="G50" i="2"/>
  <c r="G49" i="2"/>
  <c r="G48" i="2"/>
  <c r="G34" i="2"/>
  <c r="G33" i="2"/>
  <c r="G32" i="2"/>
  <c r="G23" i="2"/>
  <c r="G15" i="2"/>
  <c r="G14" i="2"/>
  <c r="G7" i="2"/>
  <c r="E55" i="19"/>
  <c r="E107" i="14" s="1"/>
  <c r="H36" i="18"/>
  <c r="H145" i="14"/>
  <c r="H137" i="14"/>
  <c r="F159" i="14"/>
  <c r="H160" i="14"/>
  <c r="G162" i="14"/>
  <c r="G70" i="18" l="1"/>
  <c r="H67" i="18"/>
  <c r="E63" i="18"/>
  <c r="H64" i="18"/>
  <c r="H39" i="18"/>
  <c r="E154" i="14"/>
  <c r="H154" i="14" s="1"/>
  <c r="G11" i="3"/>
  <c r="G9" i="3"/>
  <c r="H150" i="14"/>
  <c r="G150" i="14"/>
  <c r="H123" i="14"/>
  <c r="H156" i="14"/>
  <c r="H153" i="14"/>
  <c r="F22" i="10"/>
  <c r="F23" i="10"/>
  <c r="C23" i="10"/>
  <c r="F61" i="18"/>
  <c r="D57" i="18"/>
  <c r="AF112" i="9"/>
  <c r="AE112" i="9"/>
  <c r="F121" i="14"/>
  <c r="AE114" i="9"/>
  <c r="AF114" i="9"/>
  <c r="AE98" i="9"/>
  <c r="AF98" i="9"/>
  <c r="D81" i="18"/>
  <c r="F83" i="18"/>
  <c r="G153" i="14"/>
  <c r="D74" i="18"/>
  <c r="F76" i="18"/>
  <c r="H161" i="14"/>
  <c r="N75" i="10"/>
  <c r="AE111" i="9"/>
  <c r="AF111" i="9"/>
  <c r="F119" i="14"/>
  <c r="W110" i="9"/>
  <c r="N25" i="10"/>
  <c r="F26" i="10"/>
  <c r="E167" i="14" s="1"/>
  <c r="H11" i="3"/>
  <c r="F122" i="14"/>
  <c r="H122" i="14" s="1"/>
  <c r="H7" i="3"/>
  <c r="H52" i="19"/>
  <c r="H109" i="14"/>
  <c r="H118" i="14"/>
  <c r="G118" i="14"/>
  <c r="G7" i="3"/>
  <c r="H9" i="3"/>
  <c r="F120" i="14"/>
  <c r="G120" i="14" s="1"/>
  <c r="H10" i="3"/>
  <c r="J49" i="10"/>
  <c r="M49" i="10"/>
  <c r="F127" i="14"/>
  <c r="F124" i="14" s="1"/>
  <c r="G121" i="14"/>
  <c r="H121" i="14"/>
  <c r="G10" i="3"/>
  <c r="H8" i="3"/>
  <c r="H119" i="14"/>
  <c r="G119" i="14"/>
  <c r="F6" i="3"/>
  <c r="H6" i="3" s="1"/>
  <c r="G8" i="3"/>
  <c r="N11" i="10"/>
  <c r="L24" i="10"/>
  <c r="H7" i="19"/>
  <c r="F83" i="14"/>
  <c r="G83" i="14" s="1"/>
  <c r="AD137" i="9"/>
  <c r="AE56" i="9"/>
  <c r="T137" i="9"/>
  <c r="G134" i="14"/>
  <c r="C112" i="2"/>
  <c r="AB137" i="9"/>
  <c r="C117" i="14"/>
  <c r="G145" i="14"/>
  <c r="AE53" i="9"/>
  <c r="G26" i="18"/>
  <c r="D131" i="2"/>
  <c r="H89" i="2"/>
  <c r="G89" i="2"/>
  <c r="F55" i="14"/>
  <c r="G55" i="14" s="1"/>
  <c r="H48" i="18"/>
  <c r="G48" i="18"/>
  <c r="G39" i="18"/>
  <c r="L25" i="10"/>
  <c r="N24" i="10"/>
  <c r="N15" i="10"/>
  <c r="G159" i="14"/>
  <c r="H159" i="14"/>
  <c r="H18" i="2"/>
  <c r="G18" i="2"/>
  <c r="H90" i="2"/>
  <c r="G90" i="2"/>
  <c r="D133" i="14"/>
  <c r="G137" i="14"/>
  <c r="W55" i="9"/>
  <c r="AF53" i="9"/>
  <c r="AC110" i="9"/>
  <c r="AE110" i="9" s="1"/>
  <c r="AC97" i="9"/>
  <c r="AE97" i="9" s="1"/>
  <c r="AC55" i="9"/>
  <c r="AF55" i="9" s="1"/>
  <c r="AA44" i="9"/>
  <c r="U54" i="9"/>
  <c r="AC113" i="9"/>
  <c r="AF113" i="9" s="1"/>
  <c r="D55" i="19"/>
  <c r="G133" i="14"/>
  <c r="C55" i="19"/>
  <c r="C107" i="14" s="1"/>
  <c r="H91" i="14"/>
  <c r="H101" i="14"/>
  <c r="H99" i="14"/>
  <c r="H105" i="14"/>
  <c r="C86" i="2"/>
  <c r="C104" i="2" s="1"/>
  <c r="C109" i="2" s="1"/>
  <c r="C113" i="2"/>
  <c r="C35" i="14"/>
  <c r="C36" i="14" s="1"/>
  <c r="D7" i="11" s="1"/>
  <c r="F7" i="11" s="1"/>
  <c r="AD31" i="9"/>
  <c r="S137" i="9"/>
  <c r="AD44" i="9"/>
  <c r="N154" i="9"/>
  <c r="H126" i="14"/>
  <c r="H128" i="14"/>
  <c r="G125" i="14"/>
  <c r="H125" i="14"/>
  <c r="G126" i="14"/>
  <c r="G128" i="14"/>
  <c r="G109" i="14"/>
  <c r="H19" i="18"/>
  <c r="G67" i="18"/>
  <c r="C7" i="18"/>
  <c r="D7" i="18"/>
  <c r="F7" i="18"/>
  <c r="F55" i="18" s="1"/>
  <c r="G19" i="18"/>
  <c r="H114" i="14"/>
  <c r="E30" i="18"/>
  <c r="E23" i="18" s="1"/>
  <c r="E7" i="18"/>
  <c r="E110" i="14"/>
  <c r="D89" i="18"/>
  <c r="D113" i="14" s="1"/>
  <c r="G61" i="18"/>
  <c r="G11" i="18"/>
  <c r="G91" i="14"/>
  <c r="H86" i="14"/>
  <c r="H88" i="14"/>
  <c r="H90" i="14"/>
  <c r="H102" i="14"/>
  <c r="H98" i="14"/>
  <c r="G105" i="14"/>
  <c r="G86" i="14"/>
  <c r="G88" i="14"/>
  <c r="G90" i="14"/>
  <c r="G63" i="14"/>
  <c r="E47" i="14"/>
  <c r="E44" i="14"/>
  <c r="H62" i="14"/>
  <c r="D80" i="14"/>
  <c r="H46" i="14"/>
  <c r="H53" i="14"/>
  <c r="H58" i="14"/>
  <c r="G60" i="14"/>
  <c r="H34" i="14"/>
  <c r="E163" i="14"/>
  <c r="G62" i="14"/>
  <c r="H65" i="14"/>
  <c r="G64" i="14"/>
  <c r="H63" i="14"/>
  <c r="H39" i="14"/>
  <c r="C80" i="14"/>
  <c r="E80" i="14"/>
  <c r="H64" i="14"/>
  <c r="G65" i="14"/>
  <c r="G46" i="14"/>
  <c r="G49" i="14"/>
  <c r="H54" i="14"/>
  <c r="H56" i="14"/>
  <c r="H60" i="14"/>
  <c r="H49" i="14"/>
  <c r="G39" i="14"/>
  <c r="G53" i="14"/>
  <c r="G56" i="14"/>
  <c r="G34" i="14"/>
  <c r="E20" i="2"/>
  <c r="D72" i="18"/>
  <c r="D112" i="14" s="1"/>
  <c r="C72" i="18"/>
  <c r="C112" i="14" s="1"/>
  <c r="E72" i="18"/>
  <c r="E112" i="14" s="1"/>
  <c r="H63" i="18"/>
  <c r="G64" i="18"/>
  <c r="C30" i="18"/>
  <c r="C23" i="18" s="1"/>
  <c r="H110" i="14"/>
  <c r="C89" i="18"/>
  <c r="C113" i="14" s="1"/>
  <c r="E89" i="18"/>
  <c r="H165" i="14"/>
  <c r="G165" i="14"/>
  <c r="G166" i="14"/>
  <c r="H166" i="14"/>
  <c r="C69" i="14"/>
  <c r="G54" i="14"/>
  <c r="G58" i="14"/>
  <c r="D84" i="14"/>
  <c r="G83" i="18"/>
  <c r="G76" i="18"/>
  <c r="G63" i="18"/>
  <c r="E36" i="14"/>
  <c r="G160" i="14"/>
  <c r="E84" i="14"/>
  <c r="C84" i="14"/>
  <c r="E117" i="14"/>
  <c r="D117" i="14"/>
  <c r="E18" i="11" s="1"/>
  <c r="H162" i="14"/>
  <c r="D17" i="11"/>
  <c r="F17" i="11" s="1"/>
  <c r="D18" i="11"/>
  <c r="F18" i="11" s="1"/>
  <c r="C70" i="14" l="1"/>
  <c r="AF110" i="9"/>
  <c r="AF97" i="9"/>
  <c r="C20" i="19"/>
  <c r="C110" i="2"/>
  <c r="C67" i="14" s="1"/>
  <c r="G6" i="3"/>
  <c r="F81" i="18"/>
  <c r="H83" i="18"/>
  <c r="H61" i="18"/>
  <c r="F57" i="18"/>
  <c r="AE113" i="9"/>
  <c r="G154" i="14"/>
  <c r="H76" i="18"/>
  <c r="F74" i="18"/>
  <c r="R138" i="9"/>
  <c r="H7" i="18"/>
  <c r="C55" i="18"/>
  <c r="C111" i="14" s="1"/>
  <c r="C115" i="14" s="1"/>
  <c r="C116" i="2"/>
  <c r="C122" i="2" s="1"/>
  <c r="C51" i="14" s="1"/>
  <c r="C52" i="14" s="1"/>
  <c r="F117" i="14"/>
  <c r="G18" i="11" s="1"/>
  <c r="H120" i="14"/>
  <c r="H55" i="14"/>
  <c r="H83" i="14"/>
  <c r="D107" i="14"/>
  <c r="E17" i="11"/>
  <c r="D55" i="18"/>
  <c r="D90" i="18" s="1"/>
  <c r="D93" i="18" s="1"/>
  <c r="AE55" i="9"/>
  <c r="AC54" i="9"/>
  <c r="X54" i="9"/>
  <c r="U137" i="9"/>
  <c r="W54" i="9"/>
  <c r="C50" i="14"/>
  <c r="C61" i="14" s="1"/>
  <c r="C66" i="14" s="1"/>
  <c r="C93" i="14" s="1"/>
  <c r="V138" i="9"/>
  <c r="Z138" i="9"/>
  <c r="N138" i="9"/>
  <c r="F111" i="14"/>
  <c r="G30" i="18"/>
  <c r="H30" i="18"/>
  <c r="E50" i="14"/>
  <c r="E86" i="2"/>
  <c r="G7" i="18"/>
  <c r="E113" i="14"/>
  <c r="G117" i="14" l="1"/>
  <c r="H81" i="18"/>
  <c r="G81" i="18"/>
  <c r="U139" i="9"/>
  <c r="X137" i="9"/>
  <c r="H74" i="18"/>
  <c r="G74" i="18"/>
  <c r="F89" i="18"/>
  <c r="H57" i="18"/>
  <c r="F72" i="18"/>
  <c r="G57" i="18"/>
  <c r="W137" i="9"/>
  <c r="C90" i="18"/>
  <c r="C93" i="18" s="1"/>
  <c r="D13" i="11"/>
  <c r="F13" i="11" s="1"/>
  <c r="D8" i="11"/>
  <c r="F8" i="11" s="1"/>
  <c r="H117" i="14"/>
  <c r="E127" i="14"/>
  <c r="H127" i="14" s="1"/>
  <c r="AD138" i="9"/>
  <c r="D111" i="14"/>
  <c r="D115" i="14" s="1"/>
  <c r="AF54" i="9"/>
  <c r="AE54" i="9"/>
  <c r="AC137" i="9"/>
  <c r="C130" i="14"/>
  <c r="C131" i="14"/>
  <c r="D9" i="11"/>
  <c r="F9" i="11" s="1"/>
  <c r="D10" i="11"/>
  <c r="F10" i="11" s="1"/>
  <c r="D11" i="11"/>
  <c r="F11" i="11" s="1"/>
  <c r="C132" i="14"/>
  <c r="E116" i="2"/>
  <c r="E122" i="2" s="1"/>
  <c r="AE137" i="9" l="1"/>
  <c r="AF137" i="9"/>
  <c r="F112" i="14"/>
  <c r="H72" i="18"/>
  <c r="G72" i="18"/>
  <c r="F90" i="18"/>
  <c r="F93" i="18" s="1"/>
  <c r="F113" i="14"/>
  <c r="G89" i="18"/>
  <c r="H89" i="18"/>
  <c r="G127" i="14"/>
  <c r="E124" i="14"/>
  <c r="H124" i="14" s="1"/>
  <c r="M138" i="9"/>
  <c r="Y138" i="9"/>
  <c r="U138" i="9"/>
  <c r="Q138" i="9"/>
  <c r="E51" i="14"/>
  <c r="G112" i="14" l="1"/>
  <c r="H112" i="14"/>
  <c r="F115" i="14"/>
  <c r="H113" i="14"/>
  <c r="G113" i="14"/>
  <c r="G124" i="14"/>
  <c r="AC138" i="9"/>
  <c r="E52" i="14"/>
  <c r="E94" i="2" l="1"/>
  <c r="E92" i="2" l="1"/>
  <c r="H101" i="2" l="1"/>
  <c r="G101" i="2"/>
  <c r="E112" i="2"/>
  <c r="E57" i="14"/>
  <c r="E100" i="2" l="1"/>
  <c r="H102" i="2"/>
  <c r="G102" i="2"/>
  <c r="E69" i="14"/>
  <c r="E98" i="2" l="1"/>
  <c r="E113" i="2" s="1"/>
  <c r="E104" i="2" l="1"/>
  <c r="E109" i="2" s="1"/>
  <c r="E110" i="2" s="1"/>
  <c r="E59" i="14"/>
  <c r="E70" i="14"/>
  <c r="E61" i="14"/>
  <c r="E67" i="14" l="1"/>
  <c r="E66" i="14"/>
  <c r="E20" i="19"/>
  <c r="E93" i="14" l="1"/>
  <c r="G23" i="18" l="1"/>
  <c r="E55" i="18" l="1"/>
  <c r="H55" i="18" s="1"/>
  <c r="H23" i="18"/>
  <c r="G55" i="18" l="1"/>
  <c r="E90" i="18"/>
  <c r="G90" i="18" s="1"/>
  <c r="E111" i="14"/>
  <c r="G111" i="14" s="1"/>
  <c r="E115" i="14" l="1"/>
  <c r="H115" i="14" s="1"/>
  <c r="H111" i="14"/>
  <c r="E93" i="18"/>
  <c r="G93" i="18" s="1"/>
  <c r="H90" i="18"/>
  <c r="H93" i="18" l="1"/>
  <c r="G115" i="14"/>
  <c r="F85" i="14" l="1"/>
  <c r="G9" i="19"/>
  <c r="H9" i="19"/>
  <c r="G85" i="14" l="1"/>
  <c r="H85" i="14"/>
  <c r="F84" i="14"/>
  <c r="G8" i="19"/>
  <c r="H8" i="19"/>
  <c r="G84" i="14" l="1"/>
  <c r="H84" i="14"/>
  <c r="G65" i="2" l="1"/>
  <c r="H65" i="2"/>
  <c r="G64" i="2"/>
  <c r="H64" i="2"/>
  <c r="G63" i="2"/>
  <c r="H63" i="2"/>
  <c r="G62" i="2"/>
  <c r="H62" i="2"/>
  <c r="H19" i="19"/>
  <c r="G19" i="19"/>
  <c r="H103" i="2" l="1"/>
  <c r="G103" i="2"/>
  <c r="D118" i="2" l="1"/>
  <c r="D45" i="14"/>
  <c r="H41" i="19" l="1"/>
  <c r="G23" i="19" l="1"/>
  <c r="F96" i="14"/>
  <c r="H23" i="19"/>
  <c r="H34" i="19"/>
  <c r="G34" i="19"/>
  <c r="G35" i="19"/>
  <c r="H35" i="19"/>
  <c r="F31" i="19"/>
  <c r="H32" i="19"/>
  <c r="G32" i="19"/>
  <c r="G33" i="19"/>
  <c r="H33" i="19"/>
  <c r="G27" i="19"/>
  <c r="F100" i="14"/>
  <c r="H100" i="14" s="1"/>
  <c r="H27" i="19"/>
  <c r="H30" i="19"/>
  <c r="G30" i="19"/>
  <c r="H44" i="19"/>
  <c r="F39" i="19"/>
  <c r="G44" i="19"/>
  <c r="H40" i="19"/>
  <c r="G45" i="19"/>
  <c r="H45" i="19"/>
  <c r="F97" i="14"/>
  <c r="H24" i="19"/>
  <c r="G24" i="19"/>
  <c r="H49" i="19"/>
  <c r="F106" i="14"/>
  <c r="F46" i="19"/>
  <c r="G49" i="19"/>
  <c r="G106" i="14" l="1"/>
  <c r="H106" i="14"/>
  <c r="H97" i="14"/>
  <c r="G97" i="14"/>
  <c r="G43" i="19"/>
  <c r="H43" i="19"/>
  <c r="F104" i="14"/>
  <c r="G46" i="19"/>
  <c r="H46" i="19"/>
  <c r="F103" i="14"/>
  <c r="H39" i="19"/>
  <c r="G39" i="19"/>
  <c r="F22" i="19"/>
  <c r="H31" i="19"/>
  <c r="G31" i="19"/>
  <c r="G96" i="14"/>
  <c r="H96" i="14"/>
  <c r="F95" i="14" l="1"/>
  <c r="H22" i="19"/>
  <c r="F55" i="19"/>
  <c r="G22" i="19"/>
  <c r="H104" i="14"/>
  <c r="G104" i="14"/>
  <c r="H103" i="14"/>
  <c r="G103" i="14"/>
  <c r="F107" i="14" l="1"/>
  <c r="H107" i="14" s="1"/>
  <c r="H55" i="19"/>
  <c r="G55" i="19"/>
  <c r="G95" i="14"/>
  <c r="H95" i="14"/>
  <c r="D42" i="14" l="1"/>
  <c r="D100" i="2"/>
  <c r="D98" i="2" l="1"/>
  <c r="D59" i="14" s="1"/>
  <c r="F100" i="2"/>
  <c r="D38" i="14"/>
  <c r="G35" i="2"/>
  <c r="D41" i="14"/>
  <c r="D24" i="2"/>
  <c r="H31" i="2"/>
  <c r="G31" i="2"/>
  <c r="G39" i="2"/>
  <c r="H39" i="2"/>
  <c r="H28" i="2"/>
  <c r="G28" i="2"/>
  <c r="H38" i="2"/>
  <c r="G38" i="2"/>
  <c r="F118" i="2"/>
  <c r="G59" i="2"/>
  <c r="H59" i="2"/>
  <c r="F45" i="14"/>
  <c r="H126" i="2"/>
  <c r="F75" i="14"/>
  <c r="G126" i="2"/>
  <c r="F74" i="14"/>
  <c r="G125" i="2"/>
  <c r="H125" i="2"/>
  <c r="G130" i="2"/>
  <c r="F79" i="14"/>
  <c r="H130" i="2"/>
  <c r="F78" i="14"/>
  <c r="G129" i="2"/>
  <c r="H129" i="2"/>
  <c r="F117" i="2"/>
  <c r="F77" i="14"/>
  <c r="H128" i="2"/>
  <c r="G128" i="2"/>
  <c r="F131" i="2"/>
  <c r="H124" i="2"/>
  <c r="F73" i="14"/>
  <c r="G124" i="2"/>
  <c r="H35" i="2"/>
  <c r="D40" i="14" l="1"/>
  <c r="F24" i="2"/>
  <c r="G100" i="2"/>
  <c r="F98" i="2"/>
  <c r="H100" i="2"/>
  <c r="H26" i="2"/>
  <c r="F42" i="14"/>
  <c r="G26" i="2"/>
  <c r="G29" i="2"/>
  <c r="H29" i="2"/>
  <c r="G24" i="2"/>
  <c r="F40" i="14"/>
  <c r="H24" i="2"/>
  <c r="F41" i="14"/>
  <c r="H25" i="2"/>
  <c r="G25" i="2"/>
  <c r="F38" i="14"/>
  <c r="G22" i="2"/>
  <c r="H22" i="2"/>
  <c r="G45" i="14"/>
  <c r="H45" i="14"/>
  <c r="G118" i="2"/>
  <c r="H118" i="2"/>
  <c r="G75" i="14"/>
  <c r="H75" i="14"/>
  <c r="H74" i="14"/>
  <c r="G74" i="14"/>
  <c r="H79" i="14"/>
  <c r="G79" i="14"/>
  <c r="H117" i="2"/>
  <c r="G117" i="2"/>
  <c r="G78" i="14"/>
  <c r="H78" i="14"/>
  <c r="G17" i="11"/>
  <c r="H77" i="14"/>
  <c r="G77" i="14"/>
  <c r="F76" i="14"/>
  <c r="F80" i="14" s="1"/>
  <c r="G127" i="2"/>
  <c r="H127" i="2"/>
  <c r="G73" i="14"/>
  <c r="H73" i="14"/>
  <c r="G131" i="2"/>
  <c r="H131" i="2"/>
  <c r="G98" i="2" l="1"/>
  <c r="F59" i="14"/>
  <c r="H98" i="2"/>
  <c r="H42" i="2"/>
  <c r="G42" i="2"/>
  <c r="G41" i="2"/>
  <c r="H41" i="2"/>
  <c r="H40" i="2"/>
  <c r="G40" i="2"/>
  <c r="H36" i="2"/>
  <c r="G36" i="2"/>
  <c r="H30" i="2"/>
  <c r="G30" i="2"/>
  <c r="G27" i="2"/>
  <c r="H27" i="2"/>
  <c r="H41" i="14"/>
  <c r="G41" i="14"/>
  <c r="G40" i="14"/>
  <c r="H40" i="14"/>
  <c r="G38" i="14"/>
  <c r="H38" i="14"/>
  <c r="H44" i="2"/>
  <c r="G44" i="2"/>
  <c r="H42" i="14"/>
  <c r="G42" i="14"/>
  <c r="G37" i="2"/>
  <c r="H37" i="2"/>
  <c r="I19" i="10"/>
  <c r="F163" i="14"/>
  <c r="F164" i="14" s="1"/>
  <c r="G76" i="14"/>
  <c r="H76" i="14"/>
  <c r="H80" i="14"/>
  <c r="G80" i="14"/>
  <c r="H57" i="2"/>
  <c r="G57" i="2"/>
  <c r="D43" i="2"/>
  <c r="D21" i="2" s="1"/>
  <c r="I22" i="10" l="1"/>
  <c r="I26" i="10" s="1"/>
  <c r="I23" i="10"/>
  <c r="H59" i="14"/>
  <c r="G59" i="14"/>
  <c r="N22" i="10"/>
  <c r="L22" i="10"/>
  <c r="L19" i="10"/>
  <c r="N19" i="10"/>
  <c r="G163" i="14"/>
  <c r="H163" i="14"/>
  <c r="D37" i="14"/>
  <c r="F167" i="14" l="1"/>
  <c r="L26" i="10"/>
  <c r="N26" i="10"/>
  <c r="L23" i="10"/>
  <c r="N23" i="10"/>
  <c r="G164" i="14"/>
  <c r="H164" i="14"/>
  <c r="H167" i="14" l="1"/>
  <c r="G167" i="14"/>
  <c r="M46" i="10"/>
  <c r="J46" i="10"/>
  <c r="M45" i="10" l="1"/>
  <c r="J45" i="10"/>
  <c r="D94" i="2" l="1"/>
  <c r="D92" i="2" l="1"/>
  <c r="D57" i="14" s="1"/>
  <c r="F94" i="2"/>
  <c r="D10" i="2" l="1"/>
  <c r="F10" i="2" s="1"/>
  <c r="D17" i="2" l="1"/>
  <c r="F17" i="2" s="1"/>
  <c r="G17" i="2" s="1"/>
  <c r="H10" i="2"/>
  <c r="G10" i="2"/>
  <c r="H17" i="2" l="1"/>
  <c r="D13" i="2"/>
  <c r="F13" i="2" s="1"/>
  <c r="D11" i="2"/>
  <c r="F11" i="2" s="1"/>
  <c r="D12" i="2"/>
  <c r="F12" i="2" s="1"/>
  <c r="D9" i="2" l="1"/>
  <c r="F9" i="2" s="1"/>
  <c r="H13" i="2" l="1"/>
  <c r="G13" i="2"/>
  <c r="H11" i="2"/>
  <c r="G11" i="2"/>
  <c r="H12" i="2"/>
  <c r="G12" i="2"/>
  <c r="D19" i="2"/>
  <c r="D16" i="2" l="1"/>
  <c r="D8" i="2" s="1"/>
  <c r="D20" i="2" s="1"/>
  <c r="F19" i="2"/>
  <c r="H9" i="2"/>
  <c r="G9" i="2"/>
  <c r="D35" i="14" l="1"/>
  <c r="D36" i="14" s="1"/>
  <c r="H19" i="2"/>
  <c r="G19" i="2"/>
  <c r="F16" i="2"/>
  <c r="F8" i="2" l="1"/>
  <c r="H16" i="2"/>
  <c r="G16" i="2"/>
  <c r="E7" i="11"/>
  <c r="F35" i="14" l="1"/>
  <c r="H8" i="2"/>
  <c r="G8" i="2"/>
  <c r="F20" i="2"/>
  <c r="H20" i="2" l="1"/>
  <c r="G20" i="2"/>
  <c r="F36" i="14"/>
  <c r="G35" i="14"/>
  <c r="H35" i="14"/>
  <c r="G7" i="11" l="1"/>
  <c r="G36" i="14"/>
  <c r="H36" i="14"/>
  <c r="D68" i="2" l="1"/>
  <c r="D61" i="2" l="1"/>
  <c r="F68" i="2"/>
  <c r="H82" i="2"/>
  <c r="G82" i="2"/>
  <c r="H67" i="2"/>
  <c r="G67" i="2"/>
  <c r="D58" i="2" l="1"/>
  <c r="F61" i="2"/>
  <c r="G61" i="2" s="1"/>
  <c r="H68" i="2"/>
  <c r="G68" i="2"/>
  <c r="H61" i="2" l="1"/>
  <c r="F58" i="2"/>
  <c r="H58" i="2" s="1"/>
  <c r="D112" i="2"/>
  <c r="D44" i="14"/>
  <c r="D69" i="14" s="1"/>
  <c r="F44" i="14" l="1"/>
  <c r="G58" i="2"/>
  <c r="H44" i="14"/>
  <c r="G44" i="14"/>
  <c r="D80" i="2" l="1"/>
  <c r="F80" i="2" s="1"/>
  <c r="D78" i="2"/>
  <c r="F78" i="2" s="1"/>
  <c r="H96" i="2"/>
  <c r="H95" i="2" l="1"/>
  <c r="G95" i="2"/>
  <c r="D83" i="2"/>
  <c r="F83" i="2" s="1"/>
  <c r="D75" i="2"/>
  <c r="F75" i="2" s="1"/>
  <c r="H75" i="2" s="1"/>
  <c r="G78" i="2"/>
  <c r="H78" i="2"/>
  <c r="D79" i="2"/>
  <c r="F79" i="2" s="1"/>
  <c r="H79" i="2" s="1"/>
  <c r="H80" i="2"/>
  <c r="G80" i="2"/>
  <c r="D85" i="2"/>
  <c r="F85" i="2" s="1"/>
  <c r="G85" i="2" s="1"/>
  <c r="D72" i="2"/>
  <c r="F72" i="2" s="1"/>
  <c r="G72" i="2" s="1"/>
  <c r="H85" i="2" l="1"/>
  <c r="G75" i="2"/>
  <c r="F48" i="14"/>
  <c r="H48" i="14" s="1"/>
  <c r="G79" i="2"/>
  <c r="H72" i="2"/>
  <c r="F119" i="2"/>
  <c r="D119" i="2"/>
  <c r="D48" i="14"/>
  <c r="H119" i="2"/>
  <c r="G119" i="2"/>
  <c r="G48" i="14" l="1"/>
  <c r="F92" i="2"/>
  <c r="H94" i="2"/>
  <c r="G94" i="2"/>
  <c r="G92" i="2" l="1"/>
  <c r="F112" i="2"/>
  <c r="H92" i="2"/>
  <c r="F57" i="14"/>
  <c r="G57" i="14" l="1"/>
  <c r="H57" i="14"/>
  <c r="F69" i="14"/>
  <c r="H112" i="2"/>
  <c r="G112" i="2"/>
  <c r="H69" i="14" l="1"/>
  <c r="G69" i="14"/>
  <c r="H13" i="19" l="1"/>
  <c r="G13" i="19"/>
  <c r="F89" i="14"/>
  <c r="D84" i="2"/>
  <c r="H45" i="2"/>
  <c r="G45" i="2"/>
  <c r="D77" i="2" l="1"/>
  <c r="D71" i="2" s="1"/>
  <c r="D47" i="14" s="1"/>
  <c r="F84" i="2"/>
  <c r="H89" i="14"/>
  <c r="G89" i="14"/>
  <c r="G83" i="2"/>
  <c r="H83" i="2"/>
  <c r="H84" i="2" l="1"/>
  <c r="G84" i="2"/>
  <c r="F77" i="2"/>
  <c r="G77" i="2" l="1"/>
  <c r="H77" i="2"/>
  <c r="F71" i="2"/>
  <c r="G71" i="2" l="1"/>
  <c r="H71" i="2"/>
  <c r="F47" i="14"/>
  <c r="F43" i="2"/>
  <c r="G46" i="2"/>
  <c r="H46" i="2"/>
  <c r="G47" i="14" l="1"/>
  <c r="H47" i="14"/>
  <c r="F21" i="2"/>
  <c r="G43" i="2"/>
  <c r="H43" i="2"/>
  <c r="F37" i="14" l="1"/>
  <c r="H21" i="2"/>
  <c r="G21" i="2"/>
  <c r="G37" i="14" l="1"/>
  <c r="H37" i="14"/>
  <c r="D18" i="19" l="1"/>
  <c r="D17" i="19" l="1"/>
  <c r="F17" i="19" s="1"/>
  <c r="F18" i="19"/>
  <c r="D92" i="14" l="1"/>
  <c r="G18" i="19"/>
  <c r="H18" i="19"/>
  <c r="G17" i="19" l="1"/>
  <c r="H17" i="19"/>
  <c r="F92" i="14"/>
  <c r="G92" i="14" l="1"/>
  <c r="H92" i="14"/>
  <c r="F54" i="2"/>
  <c r="G54" i="2" s="1"/>
  <c r="D47" i="2"/>
  <c r="D113" i="2" s="1"/>
  <c r="D86" i="2" l="1"/>
  <c r="F47" i="2"/>
  <c r="D43" i="14"/>
  <c r="H54" i="2"/>
  <c r="D70" i="14" l="1"/>
  <c r="D50" i="14"/>
  <c r="D61" i="14" s="1"/>
  <c r="D66" i="14" s="1"/>
  <c r="D104" i="2"/>
  <c r="D109" i="2" s="1"/>
  <c r="D116" i="2"/>
  <c r="D122" i="2" s="1"/>
  <c r="D51" i="14" s="1"/>
  <c r="G47" i="2"/>
  <c r="F86" i="2"/>
  <c r="H47" i="2"/>
  <c r="F43" i="14"/>
  <c r="F113" i="2"/>
  <c r="H113" i="2" l="1"/>
  <c r="G113" i="2"/>
  <c r="D20" i="19"/>
  <c r="D110" i="2"/>
  <c r="D67" i="14" s="1"/>
  <c r="H43" i="14"/>
  <c r="F70" i="14"/>
  <c r="G43" i="14"/>
  <c r="F50" i="14"/>
  <c r="H86" i="2"/>
  <c r="F116" i="2"/>
  <c r="G86" i="2"/>
  <c r="F104" i="2"/>
  <c r="D52" i="14"/>
  <c r="E8" i="11"/>
  <c r="E13" i="11"/>
  <c r="D93" i="14"/>
  <c r="E9" i="11"/>
  <c r="D132" i="14"/>
  <c r="G132" i="14" s="1"/>
  <c r="E10" i="11"/>
  <c r="E11" i="11"/>
  <c r="D131" i="14"/>
  <c r="G131" i="14" s="1"/>
  <c r="D130" i="14"/>
  <c r="G130" i="14" s="1"/>
  <c r="H104" i="2" l="1"/>
  <c r="F109" i="2"/>
  <c r="F110" i="2" s="1"/>
  <c r="G104" i="2"/>
  <c r="G116" i="2"/>
  <c r="H116" i="2"/>
  <c r="F122" i="2"/>
  <c r="H50" i="14"/>
  <c r="F61" i="14"/>
  <c r="G50" i="14"/>
  <c r="H70" i="14"/>
  <c r="G70" i="14"/>
  <c r="H110" i="2" l="1"/>
  <c r="F67" i="14"/>
  <c r="G110" i="2"/>
  <c r="G61" i="14"/>
  <c r="H61" i="14"/>
  <c r="F66" i="14"/>
  <c r="H122" i="2"/>
  <c r="F51" i="14"/>
  <c r="G122" i="2"/>
  <c r="H109" i="2"/>
  <c r="G109" i="2"/>
  <c r="F20" i="19"/>
  <c r="G67" i="14" l="1"/>
  <c r="H67" i="14"/>
  <c r="F68" i="14"/>
  <c r="H111" i="2"/>
  <c r="G13" i="11"/>
  <c r="H51" i="14"/>
  <c r="G8" i="11"/>
  <c r="G51" i="14"/>
  <c r="F52" i="14"/>
  <c r="G11" i="11"/>
  <c r="H66" i="14"/>
  <c r="G9" i="11"/>
  <c r="F93" i="14"/>
  <c r="G10" i="11"/>
  <c r="G66" i="14"/>
  <c r="H20" i="19"/>
  <c r="G20" i="19"/>
  <c r="G93" i="14" l="1"/>
  <c r="H93" i="14"/>
  <c r="H52" i="14"/>
  <c r="G52" i="14"/>
  <c r="G68" i="14"/>
  <c r="H68" i="14"/>
</calcChain>
</file>

<file path=xl/sharedStrings.xml><?xml version="1.0" encoding="utf-8"?>
<sst xmlns="http://schemas.openxmlformats.org/spreadsheetml/2006/main" count="1161" uniqueCount="733">
  <si>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</si>
  <si>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</si>
  <si>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</si>
  <si>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</si>
  <si>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</si>
  <si>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</si>
  <si>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</si>
  <si>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</si>
  <si>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</si>
  <si>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</si>
  <si>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</si>
  <si>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</si>
  <si>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</si>
  <si>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</si>
  <si>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</si>
  <si>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</si>
  <si>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</si>
  <si>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</si>
  <si>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</si>
  <si>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</si>
  <si>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</si>
  <si>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</si>
  <si>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</si>
  <si>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</si>
  <si>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</si>
  <si>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</si>
  <si>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</si>
  <si>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</si>
  <si>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</si>
  <si>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</si>
  <si>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</si>
  <si>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</si>
  <si>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</si>
  <si>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</si>
  <si>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</si>
  <si>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</si>
  <si>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</si>
  <si>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</si>
  <si>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</si>
  <si>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</si>
  <si>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</si>
  <si>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</si>
  <si>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</si>
  <si>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</si>
  <si>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</si>
  <si>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</si>
  <si>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</si>
  <si>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</si>
  <si>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</si>
  <si>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</si>
  <si>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</si>
  <si>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</si>
  <si>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</si>
  <si>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</si>
  <si>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</si>
  <si>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</si>
  <si>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</si>
  <si>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</si>
  <si>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</si>
  <si>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</si>
  <si>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</si>
  <si>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</si>
  <si>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</si>
  <si>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</si>
  <si>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</si>
  <si>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</si>
  <si>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</si>
  <si>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</si>
  <si>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</si>
  <si>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</si>
  <si>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</si>
  <si>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</si>
  <si>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</si>
  <si>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</si>
  <si>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</si>
  <si>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</si>
  <si>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</si>
  <si>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</si>
  <si>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</si>
  <si>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</si>
  <si>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</si>
  <si>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</si>
  <si>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</si>
  <si>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</si>
  <si>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</si>
  <si>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</si>
  <si>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</si>
  <si>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</si>
  <si>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</si>
  <si>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</si>
  <si>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</si>
  <si>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</si>
  <si>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</si>
  <si>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</si>
  <si>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</si>
  <si>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</si>
  <si>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</si>
  <si>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</si>
  <si>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</si>
  <si>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</si>
  <si>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</si>
  <si>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</si>
  <si>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</si>
  <si>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</si>
  <si>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</si>
  <si>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</si>
  <si>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</si>
  <si>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</si>
  <si>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</si>
  <si>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</si>
  <si>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</si>
  <si>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</si>
  <si>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</si>
  <si>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</si>
  <si>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</si>
  <si>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</si>
  <si>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</si>
  <si>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</si>
  <si>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</si>
  <si>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</si>
  <si>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</si>
  <si>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</si>
  <si>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</si>
  <si>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</si>
  <si>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</si>
  <si>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</si>
  <si>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</si>
  <si>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</si>
  <si>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</si>
  <si>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</si>
  <si>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</si>
  <si>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</si>
  <si>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</si>
  <si>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</si>
  <si>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</si>
  <si>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</si>
  <si>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</si>
  <si>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</si>
  <si>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</si>
  <si>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</si>
  <si>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</si>
  <si>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</si>
  <si>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</si>
  <si>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</si>
  <si>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</si>
  <si>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</si>
  <si>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</si>
  <si>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</si>
  <si>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</si>
  <si>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</si>
  <si>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</si>
  <si>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</si>
  <si>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</si>
  <si>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</si>
  <si>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</si>
  <si>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</si>
  <si>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</si>
  <si>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</si>
  <si>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</si>
  <si>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</si>
  <si>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</si>
  <si>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</si>
  <si>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</si>
  <si>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</si>
  <si>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</si>
  <si>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</si>
  <si>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</si>
  <si>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 xml:space="preserve">ПРО ВИКОНАННЯ ФІНАНСОВОГО ПЛАНУ ПІДПРИЄМСТВА </t>
  </si>
  <si>
    <t>__________________________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</si>
  <si>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</si>
  <si>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</si>
  <si>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</si>
  <si>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</si>
  <si>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</si>
  <si>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</si>
  <si>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</si>
  <si>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</si>
  <si>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</si>
  <si>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</si>
  <si>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</si>
  <si>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</si>
  <si>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</si>
  <si>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 xml:space="preserve">                  (підпис)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</si>
  <si>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</si>
  <si>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</si>
  <si>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</si>
  <si>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</si>
  <si>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</si>
  <si>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</si>
  <si>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</si>
  <si>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</si>
  <si>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</si>
  <si>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</si>
  <si>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</si>
  <si>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</si>
  <si>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</si>
  <si>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</si>
  <si>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</si>
  <si>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</si>
  <si>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</si>
  <si>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</si>
  <si>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</si>
  <si>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</si>
  <si>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</si>
  <si>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</si>
  <si>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</si>
  <si>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</si>
  <si>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</si>
  <si>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</si>
  <si>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</si>
  <si>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</si>
  <si>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</si>
  <si>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</si>
  <si>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</si>
  <si>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</si>
  <si>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</si>
  <si>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</si>
  <si>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</si>
  <si>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</si>
  <si>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</si>
  <si>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                   (підпис)</t>
  </si>
  <si>
    <t xml:space="preserve">                                         (посада)</t>
  </si>
  <si>
    <t xml:space="preserve">(ініціали, прізвище)    </t>
  </si>
  <si>
    <t xml:space="preserve">                                           (посада)</t>
  </si>
  <si>
    <t xml:space="preserve">             (ініціали, прізвище)    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</si>
  <si>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</si>
  <si>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</si>
  <si>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</si>
  <si>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</si>
  <si>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</si>
  <si>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</si>
  <si>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</si>
  <si>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</si>
  <si>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</si>
  <si>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</si>
  <si>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</si>
  <si>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</si>
  <si>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</si>
  <si>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</si>
  <si>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</si>
  <si>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</si>
  <si>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</si>
  <si>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</si>
  <si>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</si>
  <si>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</si>
  <si>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</si>
  <si>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</si>
  <si>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</si>
  <si>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</si>
  <si>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</si>
  <si>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</si>
  <si>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</si>
  <si>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</si>
  <si>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</si>
  <si>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</si>
  <si>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</si>
  <si>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</si>
  <si>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</si>
  <si>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</si>
  <si>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</si>
  <si>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</si>
  <si>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</si>
  <si>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</si>
  <si>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</si>
  <si>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</si>
  <si>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</si>
  <si>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</si>
  <si>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</si>
  <si>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</si>
  <si>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</si>
  <si>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</si>
  <si>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</si>
  <si>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</si>
  <si>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</si>
  <si>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</si>
  <si>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</si>
  <si>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</si>
  <si>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</si>
  <si>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</si>
  <si>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</si>
  <si>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</si>
  <si>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</si>
  <si>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</si>
  <si>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</si>
  <si>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</si>
  <si>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</si>
  <si>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</si>
  <si>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</si>
  <si>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</si>
  <si>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</si>
  <si>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</si>
  <si>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</si>
  <si>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</si>
  <si>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</si>
  <si>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</si>
  <si>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</si>
  <si>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</si>
  <si>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</si>
  <si>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</si>
  <si>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</si>
  <si>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</si>
  <si>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</si>
  <si>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</si>
  <si>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</si>
  <si>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</si>
  <si>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</si>
  <si>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</si>
  <si>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</si>
  <si>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</si>
  <si>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</si>
  <si>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</si>
  <si>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</si>
  <si>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</si>
  <si>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</si>
  <si>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</si>
  <si>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</si>
  <si>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</si>
  <si>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</si>
  <si>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</si>
  <si>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</si>
  <si>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</si>
  <si>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</si>
  <si>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</si>
  <si>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</si>
  <si>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</si>
  <si>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</si>
  <si>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</si>
  <si>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</si>
  <si>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</si>
  <si>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</si>
  <si>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</si>
  <si>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</si>
  <si>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</si>
  <si>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</si>
  <si>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</si>
  <si>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</si>
  <si>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</si>
  <si>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</si>
  <si>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</si>
  <si>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</si>
  <si>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</si>
  <si>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</si>
  <si>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</si>
  <si>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</si>
  <si>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</si>
  <si>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</si>
  <si>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</si>
  <si>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</si>
  <si>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</si>
  <si>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</si>
  <si>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</si>
  <si>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</si>
  <si>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</si>
  <si>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                                           (посада)</t>
  </si>
  <si>
    <t>Факт наростаючим підсумком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</si>
  <si>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</si>
  <si>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</si>
  <si>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</si>
  <si>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</si>
  <si>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</si>
  <si>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</si>
  <si>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</si>
  <si>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</si>
  <si>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</si>
  <si>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</si>
  <si>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</si>
  <si>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</si>
  <si>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</si>
  <si>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</si>
  <si>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</si>
  <si>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</si>
  <si>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</si>
  <si>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</si>
  <si>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</si>
  <si>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</si>
  <si>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</si>
  <si>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</si>
  <si>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</si>
  <si>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</si>
  <si>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</si>
  <si>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</si>
  <si>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</si>
  <si>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</si>
  <si>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</si>
  <si>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</si>
  <si>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</si>
  <si>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</si>
  <si>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</si>
  <si>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</si>
  <si>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</si>
  <si>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</si>
  <si>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</si>
  <si>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</si>
  <si>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</si>
  <si>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</si>
  <si>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</si>
  <si>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</si>
  <si>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</si>
  <si>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</si>
  <si>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</si>
  <si>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</si>
  <si>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</si>
  <si>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</si>
  <si>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</si>
  <si>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</si>
  <si>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</si>
  <si>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</si>
  <si>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</si>
  <si>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</si>
  <si>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</si>
  <si>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</si>
  <si>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</si>
  <si>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</si>
  <si>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</si>
  <si>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</si>
  <si>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</si>
  <si>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</si>
  <si>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</si>
  <si>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</si>
  <si>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</si>
  <si>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</si>
  <si>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</si>
  <si>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</si>
  <si>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</si>
  <si>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</si>
  <si>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</si>
  <si>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</si>
  <si>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</si>
  <si>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</si>
  <si>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</si>
  <si>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</si>
  <si>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</si>
  <si>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</si>
  <si>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</si>
  <si>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</si>
  <si>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</si>
  <si>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</si>
  <si>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</si>
  <si>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</si>
  <si>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Звітний період (квартал)</t>
  </si>
  <si>
    <t>3030/1</t>
  </si>
  <si>
    <t>3030/2</t>
  </si>
  <si>
    <t>інше</t>
  </si>
  <si>
    <t>3060/1</t>
  </si>
  <si>
    <t>3060/2</t>
  </si>
  <si>
    <t>3060/3</t>
  </si>
  <si>
    <t>від операційної оренди активів</t>
  </si>
  <si>
    <t>відсоток від залишку коштів</t>
  </si>
  <si>
    <t>3150/1</t>
  </si>
  <si>
    <t>3150/2</t>
  </si>
  <si>
    <t>3150/3</t>
  </si>
  <si>
    <t>3150/4</t>
  </si>
  <si>
    <t>3150/5</t>
  </si>
  <si>
    <t>3150/6</t>
  </si>
  <si>
    <t>3150/7</t>
  </si>
  <si>
    <t>податок на землю</t>
  </si>
  <si>
    <t>військовий збір</t>
  </si>
  <si>
    <t>рентна плата за спеціальне використання води</t>
  </si>
  <si>
    <t>екологічний податок</t>
  </si>
  <si>
    <t>інши</t>
  </si>
  <si>
    <t>3170/1</t>
  </si>
  <si>
    <t>3170/2</t>
  </si>
  <si>
    <t>3170/3</t>
  </si>
  <si>
    <t>3170/4</t>
  </si>
  <si>
    <t>3170/5</t>
  </si>
  <si>
    <t>3170/6</t>
  </si>
  <si>
    <t>розрахунки по авансах</t>
  </si>
  <si>
    <t>розрахунки з підзвітними особами</t>
  </si>
  <si>
    <t>аліменти</t>
  </si>
  <si>
    <t>розрахунки з іншими дебіторами</t>
  </si>
  <si>
    <t>інши витрати</t>
  </si>
  <si>
    <t>комісія банка</t>
  </si>
  <si>
    <t>придбання основних засобів</t>
  </si>
  <si>
    <t>3260/1</t>
  </si>
  <si>
    <t>придбання нематеріальних активів</t>
  </si>
  <si>
    <t>3270/1</t>
  </si>
  <si>
    <t>модернізація, модифікація(добудова, дообладнання, реконструкція) основних засобів</t>
  </si>
  <si>
    <t>3280/1</t>
  </si>
  <si>
    <t>3240/1</t>
  </si>
  <si>
    <t xml:space="preserve">Факт наростаючим підсумком 
з початку року </t>
  </si>
  <si>
    <t>ДП "Одеський морський торговельний порт"</t>
  </si>
  <si>
    <t>Державне підприємство</t>
  </si>
  <si>
    <t>Одеська</t>
  </si>
  <si>
    <t>Міністерство інфраструктури України</t>
  </si>
  <si>
    <t>МОРСЬКИЙ ТРАНСПОРТ</t>
  </si>
  <si>
    <t>Функціонування транспортної інфраструктури</t>
  </si>
  <si>
    <t>Державна властність</t>
  </si>
  <si>
    <t>65026, Одеська обл., м.Одеса, Митна площа, б.1</t>
  </si>
  <si>
    <t>(048)7294700</t>
  </si>
  <si>
    <t>01125666</t>
  </si>
  <si>
    <t>140</t>
  </si>
  <si>
    <t>5110137500</t>
  </si>
  <si>
    <t>17214</t>
  </si>
  <si>
    <t>51210</t>
  </si>
  <si>
    <t>52.22</t>
  </si>
  <si>
    <t>X</t>
  </si>
  <si>
    <t>комунальні послуги</t>
  </si>
  <si>
    <t>податки</t>
  </si>
  <si>
    <t>інші</t>
  </si>
  <si>
    <t>1018/1</t>
  </si>
  <si>
    <t>1018/2</t>
  </si>
  <si>
    <t>1018/3</t>
  </si>
  <si>
    <t xml:space="preserve"> - податки</t>
  </si>
  <si>
    <t xml:space="preserve"> - технагляд, регістр, експертіза</t>
  </si>
  <si>
    <t xml:space="preserve"> - інші( довідки, витяги Госреєстру, свідотства та ін.)</t>
  </si>
  <si>
    <t>1051/1</t>
  </si>
  <si>
    <t>1051/2</t>
  </si>
  <si>
    <t>1051/3</t>
  </si>
  <si>
    <t xml:space="preserve"> - від реалізації іноземної валюти</t>
  </si>
  <si>
    <t xml:space="preserve"> - від реалізації інших оборотних активів</t>
  </si>
  <si>
    <t xml:space="preserve"> - від операційної оренди активів</t>
  </si>
  <si>
    <t xml:space="preserve"> - доходи від соцсфери</t>
  </si>
  <si>
    <t xml:space="preserve"> - доходи від управління майном</t>
  </si>
  <si>
    <t xml:space="preserve"> -відсотки по залишкам на поточних рахунках</t>
  </si>
  <si>
    <t xml:space="preserve"> - інші доходи від операційної діяльності</t>
  </si>
  <si>
    <t>1073/1</t>
  </si>
  <si>
    <t>1073/2</t>
  </si>
  <si>
    <t>1073/3</t>
  </si>
  <si>
    <t>1073/4</t>
  </si>
  <si>
    <t>1073/5</t>
  </si>
  <si>
    <t>1073/6</t>
  </si>
  <si>
    <t>1073/7</t>
  </si>
  <si>
    <t xml:space="preserve"> - витрати на утримання, експлуатацію та забезпечення основної діяльності об'єктів соціальної інфраструктури</t>
  </si>
  <si>
    <t xml:space="preserve"> - витрати на утримання основних засобів в оренді</t>
  </si>
  <si>
    <t xml:space="preserve"> -витрати згідно з Колдоговором</t>
  </si>
  <si>
    <t xml:space="preserve"> -витрати пов'язані з передачею майна</t>
  </si>
  <si>
    <t xml:space="preserve"> - утримання профспілки</t>
  </si>
  <si>
    <t xml:space="preserve"> - собівартість реалізації виробничих запасів</t>
  </si>
  <si>
    <t xml:space="preserve"> -інші витрати</t>
  </si>
  <si>
    <t xml:space="preserve"> -витрати на купівлю- продаж іноземної валюти</t>
  </si>
  <si>
    <t>1086/1</t>
  </si>
  <si>
    <t>1086/2</t>
  </si>
  <si>
    <t>1086/3</t>
  </si>
  <si>
    <t>1086/4</t>
  </si>
  <si>
    <t>1086/5</t>
  </si>
  <si>
    <t>1086/6</t>
  </si>
  <si>
    <t>1086/7</t>
  </si>
  <si>
    <t>1086/8</t>
  </si>
  <si>
    <t>відсотки по депозитним рахункам</t>
  </si>
  <si>
    <t>1130/1</t>
  </si>
  <si>
    <t>доходи від безоплатно отриманих активів</t>
  </si>
  <si>
    <t>1152/1</t>
  </si>
  <si>
    <t>інші доходи ( від списання ОЗ та інші)</t>
  </si>
  <si>
    <t>1152/2</t>
  </si>
  <si>
    <t>списання необоротних активів</t>
  </si>
  <si>
    <t>1162/1</t>
  </si>
  <si>
    <t>1162/2</t>
  </si>
  <si>
    <t>2119/1</t>
  </si>
  <si>
    <t>2119/2</t>
  </si>
  <si>
    <t>збір за користування радіочастотним ресурсом України</t>
  </si>
  <si>
    <t>2119/3</t>
  </si>
  <si>
    <t>2119/4</t>
  </si>
  <si>
    <t>збір за розвиток виноградорства</t>
  </si>
  <si>
    <t>2119/5</t>
  </si>
  <si>
    <t>плата за торгові патенти, акцизний збір</t>
  </si>
  <si>
    <t>2119/6</t>
  </si>
  <si>
    <t>неустойки (штрафи, пені)</t>
  </si>
  <si>
    <t>2119/7</t>
  </si>
  <si>
    <t>податок на нерухоме майно, відмінне від земельної ділянки</t>
  </si>
  <si>
    <t>2124/2</t>
  </si>
  <si>
    <t>2124/1</t>
  </si>
  <si>
    <t>Функціонування водноі транспортної інфраструктури</t>
  </si>
  <si>
    <t>Професійно-технічна освіта</t>
  </si>
  <si>
    <t>Будування та ремонт суден</t>
  </si>
  <si>
    <t>Надання інших місць для тимчасового проживання</t>
  </si>
  <si>
    <t>Тойота Дюна гар.№77</t>
  </si>
  <si>
    <t>Тойота В4 60 Гар.№82</t>
  </si>
  <si>
    <t>Hyundai H-1 №10</t>
  </si>
  <si>
    <t>Тойота ЛН--112Л № 42</t>
  </si>
  <si>
    <t>Тойота-Дайна гар.№ 90</t>
  </si>
  <si>
    <t>Тойота Хай Ейс Гар.№33</t>
  </si>
  <si>
    <t>Тойота Хай Ейс гар.№40</t>
  </si>
  <si>
    <t>Тойота Хай Ейс гар.№45</t>
  </si>
  <si>
    <t>Тойота Кемри №51</t>
  </si>
  <si>
    <t>Ауди А6 гар.№52</t>
  </si>
  <si>
    <t>ВАЗ 21099 гар№ 67</t>
  </si>
  <si>
    <t>Тойота Каріна гар.№70</t>
  </si>
  <si>
    <t>Тойота Авенсіс Гар.№91</t>
  </si>
  <si>
    <t>Фольксваген Пассат Гар№106</t>
  </si>
  <si>
    <t xml:space="preserve">перевезення за потребами відділів Управління </t>
  </si>
  <si>
    <t xml:space="preserve"> - прилади обліку енергоносіїв</t>
  </si>
  <si>
    <t xml:space="preserve"> - обладнання для плавмайстерні</t>
  </si>
  <si>
    <t xml:space="preserve"> - обладнання  для майстерень автобази</t>
  </si>
  <si>
    <t xml:space="preserve"> - кондиціонери, вентилятор</t>
  </si>
  <si>
    <t xml:space="preserve"> -оргтехніка, компьютери</t>
  </si>
  <si>
    <t xml:space="preserve"> - Інші (телефон -факс, офісні меблі)</t>
  </si>
  <si>
    <t xml:space="preserve"> - Інші (холодильники 2 од, офісні меблі)</t>
  </si>
  <si>
    <t>Капітальне будівництво</t>
  </si>
  <si>
    <t>Придбання ОЗ та нематеріальних активів</t>
  </si>
  <si>
    <t xml:space="preserve">Придбання (виготовлення) основних засобів 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</si>
  <si>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</si>
  <si>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</si>
  <si>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 xml:space="preserve"> - оформлення земельних ділянок</t>
  </si>
  <si>
    <t xml:space="preserve"> - програмне забезпечення</t>
  </si>
  <si>
    <t>Модернізація, модицікація (добудова, дообладнання, реконструкція) основних засобів</t>
  </si>
  <si>
    <t>Розробка проектної документації і виконання робіт по капітальному ремонту будівель складів на Червоних пакгаузах</t>
  </si>
  <si>
    <t>Розробка проектної документації і виконання робіт по капітальному ремонту будівлі №8</t>
  </si>
  <si>
    <t>В.о. директора ДП "Одеський порт"</t>
  </si>
  <si>
    <t>В.о. директора  ДП "Одеський порт"</t>
  </si>
  <si>
    <t>0,0</t>
  </si>
  <si>
    <t>уцінка необоротних активів</t>
  </si>
  <si>
    <t>1162/3</t>
  </si>
  <si>
    <t>виправлення помилок минулих періодів</t>
  </si>
  <si>
    <t>капітал у дооцінках</t>
  </si>
  <si>
    <t>2060/1</t>
  </si>
  <si>
    <t>2060/2</t>
  </si>
  <si>
    <t>ДП "Одеський порт"</t>
  </si>
  <si>
    <t>Тойота Дюна 500 гар.№ 100</t>
  </si>
  <si>
    <t>спец.а/м (пер.лаб.) гар.№ 85</t>
  </si>
  <si>
    <t>ВАЗ 21113 гар.№68</t>
  </si>
  <si>
    <t>ВАЗ 21061 гар.№72¶</t>
  </si>
  <si>
    <t>послуги з програмного обслуговування</t>
  </si>
  <si>
    <t>відрядження</t>
  </si>
  <si>
    <t>1067/1</t>
  </si>
  <si>
    <t>1067/2</t>
  </si>
  <si>
    <t>1067/3</t>
  </si>
  <si>
    <t>інші доходи від звичайної діяльності</t>
  </si>
  <si>
    <t>1152/3</t>
  </si>
  <si>
    <t>Зменшення обсягу надання буксирних послуг</t>
  </si>
  <si>
    <t>Невиконання доходів портофлотом з причини роботи в акваторії порту приватної буксирної компанії.</t>
  </si>
  <si>
    <t>Не проведення витрат на страхування майна, витрат на запчастини та технічну документацію</t>
  </si>
  <si>
    <t>На врахування вимог п. 4 ч. 1 ст. 1 Закону України про ЄСВ щодо максимальної бази нарахування ЄСВ</t>
  </si>
  <si>
    <t>Оптимізація витрат на розрахунково-касове обслуговування</t>
  </si>
  <si>
    <t>Ведення претензійно-позовної роботи</t>
  </si>
  <si>
    <t>Здійснення виплат згідно Колективного договору</t>
  </si>
  <si>
    <t>З причини зростання бази нарахування</t>
  </si>
  <si>
    <t>Підвищення рівня експлуатації транспорту для цілей вирішення загальногосподарських питань</t>
  </si>
  <si>
    <t>Послуги IT підрозділу підприємства</t>
  </si>
  <si>
    <t>Зміцнення курсу національної валюти</t>
  </si>
  <si>
    <t>Зменшення операцій з продажу іноземноі валюти</t>
  </si>
  <si>
    <t>Перегляд умов договорів оренди та переліку орендованого майна</t>
  </si>
  <si>
    <t>Ведення претензійно-позовної роботи, компенсація профспілкою утримання транспорту, відшкодування завданих збитків та втрат</t>
  </si>
  <si>
    <t>Дотримання вимог Закону України "Про бухгалтерський облік та фінансову звітність в Україні"</t>
  </si>
  <si>
    <t>Забезпечення дотримання вимог Колективного договору</t>
  </si>
  <si>
    <t>Через невиконання доходів портофлотом з причини роботи в акваторії порту приватної буксирної компанії.</t>
  </si>
  <si>
    <t>Фінансування утримання профспілки в межах умов Коллективного договору</t>
  </si>
  <si>
    <t xml:space="preserve"> - автокран</t>
  </si>
  <si>
    <t xml:space="preserve"> - прес для гільзування стопів</t>
  </si>
  <si>
    <t xml:space="preserve"> -верстат для нарізання сталевого канату</t>
  </si>
  <si>
    <t xml:space="preserve"> - ультрозвуковий товщинометр DM5EDL</t>
  </si>
  <si>
    <t xml:space="preserve"> - зварювальний напівавтомат (для зварювання алюмінію) CITOPULS II 420</t>
  </si>
  <si>
    <t xml:space="preserve"> - універсальний станок для балансування  9Д716 (Микронвнешторг)</t>
  </si>
  <si>
    <t xml:space="preserve"> - серверне обладнання</t>
  </si>
  <si>
    <t xml:space="preserve"> - автомобіль вантажний 1 од</t>
  </si>
  <si>
    <t xml:space="preserve"> - IP -телефонія</t>
  </si>
  <si>
    <t xml:space="preserve"> -пневмомехобладнання, електроінструмент та інш. обладнання для Судноверфі "Україна"</t>
  </si>
  <si>
    <t xml:space="preserve"> -безмаслян.компресор стислого повітря</t>
  </si>
  <si>
    <t xml:space="preserve"> - стенд для перевірки регуляторів</t>
  </si>
  <si>
    <t xml:space="preserve"> - монтаж обладнання для СТО, система відеоспостереження</t>
  </si>
  <si>
    <t xml:space="preserve"> - засоби індівідуального захисту</t>
  </si>
  <si>
    <t>Роботи по протипожежній обробці дерев'яних конструкцій</t>
  </si>
  <si>
    <t xml:space="preserve">Монтаж систем протипожежної охорони у будівлях </t>
  </si>
  <si>
    <t>Роботи по установці протипожежних дверей на об'єктах порту</t>
  </si>
  <si>
    <t>Монтаж систем охоронної сигналізації у будівлях</t>
  </si>
  <si>
    <t>Роботи по модернізації електроустановок об'єктів порту</t>
  </si>
  <si>
    <t>Модернізація верстату для випробування стропів</t>
  </si>
  <si>
    <t xml:space="preserve">Модернізація слабкострумкових кабельних мереж будівель порту </t>
  </si>
  <si>
    <t>Термоізолювання приміщення МВ та ВРКм/б "Патріот", м/б "Булат"</t>
  </si>
  <si>
    <t>Тойота Хай Лакс гар.№89</t>
  </si>
  <si>
    <t>единий внесок на обов'язкове соціальне страхування</t>
  </si>
  <si>
    <t xml:space="preserve"> - ОЗ Портофлот</t>
  </si>
  <si>
    <t>Реконструкція споруд автобази (СТО)</t>
  </si>
  <si>
    <t>Зменшення залишків грошових коштів на поточних рахунках</t>
  </si>
  <si>
    <t>Здійснення витрат з аудиту фінансової звітності</t>
  </si>
  <si>
    <t>Зменшено обсяг робіт по м/б "Граніт "після складання акту дефектації. Перенесено строк ремонту портових тягочів, у зв'язку з затримкою поставки  запасних частин.</t>
  </si>
  <si>
    <t>Войтко В.О.</t>
  </si>
  <si>
    <t>до фінансового плану на 4 квартал 2017 рік</t>
  </si>
  <si>
    <t xml:space="preserve">  -апарат високого тиску</t>
  </si>
  <si>
    <t xml:space="preserve"> - вилочний навантажувач в/п 16т 2 од.</t>
  </si>
  <si>
    <t xml:space="preserve"> - прилад діагностики "ДИПСЭЛ -2"</t>
  </si>
  <si>
    <t xml:space="preserve"> - апарат плазменної різки (до 10 мм) CITOCUT 10 KT</t>
  </si>
  <si>
    <t xml:space="preserve">  -виготовлення ГЗП</t>
  </si>
  <si>
    <t xml:space="preserve"> -ОЗ  для Портофлоту</t>
  </si>
  <si>
    <t xml:space="preserve"> -  компресор гвинтовий повітряний електричний прозв 25м3 в хв,  (2 один)</t>
  </si>
  <si>
    <t xml:space="preserve"> -газоаналізатор </t>
  </si>
  <si>
    <t xml:space="preserve"> - абразивний апарат</t>
  </si>
  <si>
    <t xml:space="preserve"> - гідроусткування </t>
  </si>
  <si>
    <t>гидроусткування  3 од.</t>
  </si>
  <si>
    <t xml:space="preserve"> - фарбувальні прилади</t>
  </si>
  <si>
    <t xml:space="preserve"> - різаки  пропан-бутанові у комплекті</t>
  </si>
  <si>
    <t xml:space="preserve"> - термостат визначення кінематичної в'язкості</t>
  </si>
  <si>
    <t xml:space="preserve"> -напівавтомат для зварювання металу</t>
  </si>
  <si>
    <t xml:space="preserve"> - різак - пропан к комплекті</t>
  </si>
  <si>
    <t>Розробка проектної документації і виконання робіт по устаткуванню території і об'єктів порту системами захисту від блискавок</t>
  </si>
  <si>
    <t>Модернізація систем автоматики і управління теплопунктів</t>
  </si>
  <si>
    <t>Разробка проекту, узгодження, виготовлення та  монтаж трапів для висадки лоцманів</t>
  </si>
  <si>
    <t>Модернізація  Доків № 2, №4</t>
  </si>
  <si>
    <t>Реконструкція судноверфі (проект на перенесення доків)</t>
  </si>
  <si>
    <t>Реконструкція будівель управління</t>
  </si>
  <si>
    <t>минулий рік (2016)</t>
  </si>
  <si>
    <t>поточний рік (2017)</t>
  </si>
  <si>
    <t>В.О. Войтко</t>
  </si>
  <si>
    <t>В.О.Войтко</t>
  </si>
  <si>
    <t>ГАЗ-33023 Гар.№79</t>
  </si>
  <si>
    <t>Ashok Leyland-БАЗ-Т15188 гар.№ 114</t>
  </si>
  <si>
    <t>А/м VOLKSWAGEN модель T6 Multivan гар.№11</t>
  </si>
  <si>
    <t>А/м VOLKSWAGEN модель T6 Caravelle LR SAKSONIA гар.№14</t>
  </si>
  <si>
    <t>А/м VOLKSWAGEN модель T6 Caravelle KR EXECUTIVE гар.№12</t>
  </si>
  <si>
    <t>А/м VOLKSWAGEN модель NEW  Amarok DoubleCab гар.№15</t>
  </si>
  <si>
    <t xml:space="preserve"> - мікроавтобус 7 та більше місць 3 од.</t>
  </si>
  <si>
    <t xml:space="preserve"> -знищувач паперів</t>
  </si>
  <si>
    <t xml:space="preserve"> - протипожежні засоби</t>
  </si>
  <si>
    <t xml:space="preserve"> - пневмо та електроінструмент для плавмайстерні</t>
  </si>
  <si>
    <t xml:space="preserve"> - меблі</t>
  </si>
  <si>
    <t xml:space="preserve"> - IP -телефонія (телефони)</t>
  </si>
  <si>
    <t xml:space="preserve"> - пневмо та електроінструмент для автобази</t>
  </si>
  <si>
    <t xml:space="preserve"> - пневмо та електроінструмент для судноверфі</t>
  </si>
  <si>
    <t xml:space="preserve"> - пневмо та електроінструмент для СМіТ</t>
  </si>
  <si>
    <t xml:space="preserve"> - технічна література</t>
  </si>
  <si>
    <t xml:space="preserve"> - інше(інструмент, спецодяг)</t>
  </si>
  <si>
    <t>Реконструкція Готеля "Одеса"</t>
  </si>
  <si>
    <t>збір за першу реєстрацію транспортного засобу</t>
  </si>
  <si>
    <t>2134/1</t>
  </si>
  <si>
    <t>План  2017</t>
  </si>
  <si>
    <t>Факт  2017</t>
  </si>
  <si>
    <t>Звітний період</t>
  </si>
  <si>
    <t xml:space="preserve"> 2017рік</t>
  </si>
  <si>
    <t xml:space="preserve">Звітний період </t>
  </si>
  <si>
    <t xml:space="preserve">  -гідравлічні тросорізки, гайкокрути, насосна станція, бойлер</t>
  </si>
  <si>
    <t xml:space="preserve"> - Індукційний нагрівач  TIH 100m SKF</t>
  </si>
  <si>
    <t xml:space="preserve"> - домкрати  "TECHNOFO RCE"</t>
  </si>
  <si>
    <t xml:space="preserve"> - системи відеоспостереження</t>
  </si>
  <si>
    <t xml:space="preserve"> - мультимедийний проектор</t>
  </si>
  <si>
    <t xml:space="preserve"> - вантажопасажирський автомобіль 1 од.</t>
  </si>
  <si>
    <t xml:space="preserve"> - вантажопасажирський автомобіль</t>
  </si>
  <si>
    <t xml:space="preserve"> - електроінструмент, насос для спорткомплексу</t>
  </si>
  <si>
    <t xml:space="preserve"> - верстат для центрування валоліній</t>
  </si>
  <si>
    <t xml:space="preserve"> -обладнання системи контролю доступа</t>
  </si>
  <si>
    <t>Розробка проектної документації і виконання робіт по модернізації кабельної мережі і устаткування електропостачання будівлі блоку службово-побутових приміщень</t>
  </si>
  <si>
    <t>Розробка проектної документації і виконання робіт по підключенню системи опалювання об'єктів 3-го введення до мереж КП "ТГО"</t>
  </si>
  <si>
    <t>Реконструкція обгороження бронзоливарного цеху</t>
  </si>
  <si>
    <t>Проектна документація на реконструкцію дорожнього покриття території автобази з улаштуванням зливової каналізації (інв. №076783)</t>
  </si>
  <si>
    <t>Реконструкція приміщення для розміщення серверів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</si>
</sst>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_);_(* \(#,##0\);_(* &quot;-&quot;??_);_(@_)"/>
    <numFmt numFmtId="177" formatCode="_(* #,##0.0_);_(* \(#,##0.0\);_(* &quot;-&quot;??_);_(@_)"/>
    <numFmt numFmtId="178" formatCode="_(* #,##0.0_);_(* \(#,##0.0\);_(* &quot;-&quot;_);_(@_)"/>
  </numFmts>
  <fonts count="7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i/>
      <sz val="14"/>
      <color theme="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7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0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1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5" fontId="69" fillId="22" borderId="12" applyFill="0" applyBorder="0">
      <alignment horizontal="center" vertical="center" wrapText="1"/>
      <protection locked="0"/>
    </xf>
    <xf numFmtId="170" fontId="70" fillId="0" borderId="0">
      <alignment wrapText="1"/>
    </xf>
    <xf numFmtId="170" fontId="37" fillId="0" borderId="0">
      <alignment wrapText="1"/>
    </xf>
  </cellStyleXfs>
  <cellXfs count="416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69" fontId="5" fillId="0" borderId="0" xfId="0" quotePrefix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left" vertical="center" wrapText="1" shrinkToFi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72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9" xfId="182" applyFont="1" applyFill="1" applyBorder="1" applyAlignment="1">
      <alignment horizontal="left" vertical="center" wrapText="1"/>
      <protection locked="0"/>
    </xf>
    <xf numFmtId="172" fontId="5" fillId="0" borderId="19" xfId="0" applyNumberFormat="1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78" fontId="5" fillId="0" borderId="19" xfId="0" applyNumberFormat="1" applyFont="1" applyFill="1" applyBorder="1" applyAlignment="1">
      <alignment horizontal="center" vertical="center" wrapText="1"/>
    </xf>
    <xf numFmtId="168" fontId="5" fillId="0" borderId="3" xfId="291" applyNumberFormat="1" applyFont="1" applyFill="1" applyBorder="1" applyAlignment="1">
      <alignment horizontal="right" vertical="center" wrapText="1"/>
    </xf>
    <xf numFmtId="168" fontId="4" fillId="0" borderId="3" xfId="291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5" fillId="0" borderId="19" xfId="0" applyNumberFormat="1" applyFont="1" applyFill="1" applyBorder="1" applyAlignment="1">
      <alignment horizontal="right" vertical="center" wrapText="1"/>
    </xf>
    <xf numFmtId="169" fontId="4" fillId="0" borderId="19" xfId="0" applyNumberFormat="1" applyFont="1" applyFill="1" applyBorder="1" applyAlignment="1">
      <alignment horizontal="right" vertical="center" wrapText="1"/>
    </xf>
    <xf numFmtId="169" fontId="5" fillId="0" borderId="3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169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 shrinkToFit="1"/>
    </xf>
    <xf numFmtId="169" fontId="75" fillId="0" borderId="3" xfId="0" applyNumberFormat="1" applyFont="1" applyFill="1" applyBorder="1" applyAlignment="1">
      <alignment horizontal="right" vertical="center" wrapText="1"/>
    </xf>
    <xf numFmtId="169" fontId="76" fillId="0" borderId="3" xfId="0" applyNumberFormat="1" applyFont="1" applyFill="1" applyBorder="1" applyAlignment="1">
      <alignment horizontal="right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2" fontId="76" fillId="0" borderId="3" xfId="0" applyNumberFormat="1" applyFont="1" applyFill="1" applyBorder="1" applyAlignment="1">
      <alignment horizontal="center" vertical="center" wrapText="1"/>
    </xf>
    <xf numFmtId="168" fontId="76" fillId="0" borderId="3" xfId="291" applyNumberFormat="1" applyFont="1" applyFill="1" applyBorder="1" applyAlignment="1">
      <alignment horizontal="right" vertical="center" wrapText="1"/>
    </xf>
    <xf numFmtId="168" fontId="75" fillId="0" borderId="3" xfId="291" applyNumberFormat="1" applyFont="1" applyFill="1" applyBorder="1" applyAlignment="1">
      <alignment horizontal="right" vertical="center" wrapText="1"/>
    </xf>
    <xf numFmtId="176" fontId="76" fillId="0" borderId="3" xfId="0" applyNumberFormat="1" applyFont="1" applyFill="1" applyBorder="1" applyAlignment="1">
      <alignment horizontal="center" vertical="center" wrapText="1"/>
    </xf>
    <xf numFmtId="177" fontId="76" fillId="0" borderId="3" xfId="0" applyNumberFormat="1" applyFont="1" applyFill="1" applyBorder="1" applyAlignment="1">
      <alignment horizontal="center" vertical="center" wrapText="1"/>
    </xf>
    <xf numFmtId="169" fontId="76" fillId="0" borderId="19" xfId="0" applyNumberFormat="1" applyFont="1" applyFill="1" applyBorder="1" applyAlignment="1">
      <alignment horizontal="right" vertical="center" wrapText="1"/>
    </xf>
    <xf numFmtId="172" fontId="77" fillId="0" borderId="3" xfId="0" applyNumberFormat="1" applyFont="1" applyFill="1" applyBorder="1" applyAlignment="1">
      <alignment horizontal="center" vertical="center" wrapText="1"/>
    </xf>
    <xf numFmtId="169" fontId="76" fillId="0" borderId="20" xfId="0" applyNumberFormat="1" applyFont="1" applyFill="1" applyBorder="1" applyAlignment="1">
      <alignment horizontal="right" vertical="center" wrapText="1"/>
    </xf>
    <xf numFmtId="169" fontId="75" fillId="0" borderId="19" xfId="0" applyNumberFormat="1" applyFont="1" applyFill="1" applyBorder="1" applyAlignment="1">
      <alignment horizontal="right" vertical="center" wrapTex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178" fontId="4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8" fontId="5" fillId="0" borderId="20" xfId="0" applyNumberFormat="1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left" vertical="center" wrapText="1"/>
    </xf>
    <xf numFmtId="176" fontId="75" fillId="0" borderId="3" xfId="0" applyNumberFormat="1" applyFont="1" applyFill="1" applyBorder="1" applyAlignment="1">
      <alignment horizontal="center" vertical="center" wrapText="1"/>
    </xf>
    <xf numFmtId="169" fontId="76" fillId="0" borderId="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169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8" fontId="4" fillId="0" borderId="3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77" fontId="75" fillId="0" borderId="14" xfId="0" applyNumberFormat="1" applyFont="1" applyFill="1" applyBorder="1" applyAlignment="1">
      <alignment horizontal="center" vertical="center" wrapText="1"/>
    </xf>
    <xf numFmtId="177" fontId="75" fillId="0" borderId="17" xfId="0" applyNumberFormat="1" applyFont="1" applyFill="1" applyBorder="1" applyAlignment="1">
      <alignment horizontal="center" vertical="center" wrapText="1"/>
    </xf>
    <xf numFmtId="177" fontId="75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1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right" vertical="center" wrapText="1"/>
    </xf>
    <xf numFmtId="172" fontId="5" fillId="0" borderId="3" xfId="0" applyNumberFormat="1" applyFont="1" applyFill="1" applyBorder="1" applyAlignment="1">
      <alignment horizontal="right" vertical="center" wrapText="1"/>
    </xf>
    <xf numFmtId="178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 wrapText="1"/>
    </xf>
    <xf numFmtId="169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1" xfId="237" applyNumberFormat="1" applyFont="1" applyFill="1" applyBorder="1" applyAlignment="1">
      <alignment horizontal="center" vertical="center" wrapText="1"/>
    </xf>
    <xf numFmtId="0" fontId="4" fillId="0" borderId="22" xfId="237" applyNumberFormat="1" applyFont="1" applyFill="1" applyBorder="1" applyAlignment="1">
      <alignment horizontal="center" vertical="center" wrapText="1"/>
    </xf>
    <xf numFmtId="0" fontId="4" fillId="0" borderId="2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18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245" applyFont="1" applyFill="1" applyBorder="1" applyAlignment="1">
      <alignment horizontal="center" vertical="center"/>
    </xf>
    <xf numFmtId="0" fontId="5" fillId="0" borderId="17" xfId="245" applyFont="1" applyFill="1" applyBorder="1" applyAlignment="1">
      <alignment horizontal="center" vertical="center"/>
    </xf>
    <xf numFmtId="0" fontId="5" fillId="0" borderId="16" xfId="245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5" fillId="0" borderId="14" xfId="291" applyNumberFormat="1" applyFont="1" applyFill="1" applyBorder="1" applyAlignment="1">
      <alignment horizontal="right" vertical="center" wrapText="1"/>
    </xf>
    <xf numFmtId="177" fontId="5" fillId="0" borderId="16" xfId="291" applyNumberFormat="1" applyFont="1" applyFill="1" applyBorder="1" applyAlignment="1">
      <alignment horizontal="right" vertical="center" wrapText="1"/>
    </xf>
    <xf numFmtId="177" fontId="4" fillId="0" borderId="14" xfId="291" applyNumberFormat="1" applyFont="1" applyFill="1" applyBorder="1" applyAlignment="1">
      <alignment horizontal="right" vertical="center" wrapText="1"/>
    </xf>
    <xf numFmtId="177" fontId="4" fillId="0" borderId="16" xfId="291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169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68" fontId="11" fillId="0" borderId="14" xfId="0" applyNumberFormat="1" applyFont="1" applyFill="1" applyBorder="1" applyAlignment="1">
      <alignment horizontal="center" vertical="center"/>
    </xf>
    <xf numFmtId="168" fontId="11" fillId="0" borderId="17" xfId="0" applyNumberFormat="1" applyFont="1" applyFill="1" applyBorder="1" applyAlignment="1">
      <alignment horizontal="center" vertical="center"/>
    </xf>
    <xf numFmtId="168" fontId="11" fillId="0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168" fontId="11" fillId="0" borderId="14" xfId="0" applyNumberFormat="1" applyFont="1" applyFill="1" applyBorder="1" applyAlignment="1">
      <alignment horizontal="center" vertical="center" wrapText="1"/>
    </xf>
    <xf numFmtId="168" fontId="11" fillId="0" borderId="17" xfId="0" applyNumberFormat="1" applyFont="1" applyFill="1" applyBorder="1" applyAlignment="1">
      <alignment horizontal="center" vertical="center" wrapText="1"/>
    </xf>
    <xf numFmtId="168" fontId="11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7" fontId="76" fillId="0" borderId="14" xfId="0" applyNumberFormat="1" applyFont="1" applyFill="1" applyBorder="1" applyAlignment="1">
      <alignment horizontal="center" vertical="center" wrapText="1"/>
    </xf>
    <xf numFmtId="177" fontId="76" fillId="0" borderId="17" xfId="0" applyNumberFormat="1" applyFont="1" applyFill="1" applyBorder="1" applyAlignment="1">
      <alignment horizontal="center" vertical="center" wrapText="1"/>
    </xf>
    <xf numFmtId="177" fontId="76" fillId="0" borderId="16" xfId="0" applyNumberFormat="1" applyFont="1" applyFill="1" applyBorder="1" applyAlignment="1">
      <alignment horizontal="center" vertical="center" wrapText="1"/>
    </xf>
    <xf numFmtId="177" fontId="75" fillId="0" borderId="14" xfId="0" applyNumberFormat="1" applyFont="1" applyFill="1" applyBorder="1" applyAlignment="1">
      <alignment horizontal="center" vertical="center" wrapText="1"/>
    </xf>
    <xf numFmtId="177" fontId="75" fillId="0" borderId="17" xfId="0" applyNumberFormat="1" applyFont="1" applyFill="1" applyBorder="1" applyAlignment="1">
      <alignment horizontal="center" vertical="center" wrapText="1"/>
    </xf>
    <xf numFmtId="177" fontId="75" fillId="0" borderId="16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 shrinkToFi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 applyProtection="1">
      <alignment horizontal="left" vertical="top" wrapText="1"/>
    </xf>
    <xf numFmtId="0" fontId="5" fillId="0" borderId="17" xfId="0" applyNumberFormat="1" applyFont="1" applyFill="1" applyBorder="1" applyAlignment="1" applyProtection="1">
      <alignment horizontal="left" vertical="top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-Economy/Planning%20System%20Project/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e/Desktop/&#1047;&#1042;&#1030;&#1058;%20&#1055;&#1056;&#1054;%20&#1042;&#1048;&#1050;&#1054;&#1053;&#1040;&#1053;&#1053;&#1071;%20&#1060;&#1055;%20&#1079;&#1072;%202017&#1088;/&#1052;&#1054;&#1053;&#1054;&#1055;&#1054;&#1051;&#1030;&#1057;&#1058;&#1048;%20(13)/&#1052;&#1054;&#1056;&#1045;%20(9)/&#1054;&#1076;&#1077;&#1089;&#1100;&#1082;&#1080;&#1081;%20&#1052;&#1058;&#1055;/&#1055;&#1086;&#1082;&#1072;&#1079;&#1085;&#1080;&#1082;&#1080;_&#1092;&#1080;&#1085;&#1087;&#1083;&#1072;&#1085;_&#1074;&#1085;&#1091;&#1090;&#1088;&#1077;&#1085;&#1085;&#1080;&#1081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69;-&#1057;&#1056;&#1047;/&#1040;&#1053;&#1040;&#1051;&#1048;&#1058;&#1048;&#1063;&#1045;&#1057;&#1050;&#1048;&#1045;%20&#1052;&#1040;&#1058;&#1045;&#1056;&#1048;&#1040;&#1051;&#1067;/&#1040;&#1052;%202017/2017/&#1040;&#1052;%20%202017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69;-&#1057;&#1056;&#1047;/&#1040;&#1053;&#1040;&#1051;&#1048;&#1058;&#1048;&#1063;&#1045;&#1057;&#1050;&#1048;&#1045;%20&#1052;&#1040;&#1058;&#1045;&#1056;&#1048;&#1040;&#1051;&#1067;/&#1040;&#1052;%202017/9%20&#1084;&#1077;&#1089;%202017/&#1040;&#1052;%20%209%20&#1084;&#1077;&#1089;%202017%20(&#1087;&#1086;&#1076;%20&#1087;&#1083;&#1072;&#1085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Фін результат"/>
      <sheetName val="фінплан"/>
      <sheetName val="таблиця1"/>
      <sheetName val="таблиця2"/>
      <sheetName val="таблиця3"/>
      <sheetName val="таблиця4"/>
      <sheetName val="табл_5"/>
      <sheetName val="себест"/>
      <sheetName val="аур"/>
      <sheetName val="таблиця5"/>
      <sheetName val="таблиця5.1"/>
      <sheetName val="Налоги ДОЦ"/>
      <sheetName val="ФМП"/>
      <sheetName val="ФМП (2017)"/>
      <sheetName val="дод2 (факт16г)"/>
      <sheetName val="Лист2"/>
      <sheetName val="эл. эн, вода, тепло"/>
      <sheetName val="Отчет кап инвес 2017"/>
      <sheetName val="сч1531 4кв 17"/>
      <sheetName val="сч1521 4 кв 17"/>
      <sheetName val="Лист1"/>
      <sheetName val="списание_ОФ2017"/>
    </sheetNames>
    <sheetDataSet>
      <sheetData sheetId="0"/>
      <sheetData sheetId="1">
        <row r="47">
          <cell r="R47">
            <v>253248</v>
          </cell>
        </row>
        <row r="57">
          <cell r="R57">
            <v>4552</v>
          </cell>
        </row>
        <row r="58">
          <cell r="P58">
            <v>0</v>
          </cell>
        </row>
        <row r="59">
          <cell r="R59">
            <v>1</v>
          </cell>
        </row>
        <row r="60">
          <cell r="R60">
            <v>1517.5</v>
          </cell>
        </row>
        <row r="67">
          <cell r="R67">
            <v>16690</v>
          </cell>
        </row>
        <row r="80">
          <cell r="R80">
            <v>24731.3</v>
          </cell>
        </row>
        <row r="86">
          <cell r="R86">
            <v>621984</v>
          </cell>
        </row>
        <row r="87">
          <cell r="R87">
            <v>76879.7</v>
          </cell>
        </row>
      </sheetData>
      <sheetData sheetId="2">
        <row r="8">
          <cell r="L8">
            <v>38597</v>
          </cell>
        </row>
        <row r="9">
          <cell r="L9">
            <v>6631.8000000000011</v>
          </cell>
        </row>
        <row r="10">
          <cell r="L10">
            <v>22998.5</v>
          </cell>
        </row>
        <row r="11">
          <cell r="L11">
            <v>266544</v>
          </cell>
        </row>
        <row r="12">
          <cell r="L12">
            <v>42721</v>
          </cell>
        </row>
        <row r="13">
          <cell r="L13">
            <v>64605</v>
          </cell>
        </row>
        <row r="14">
          <cell r="L14">
            <v>75345</v>
          </cell>
        </row>
      </sheetData>
      <sheetData sheetId="3">
        <row r="11">
          <cell r="M11">
            <v>46268.4</v>
          </cell>
        </row>
        <row r="12">
          <cell r="M12">
            <v>1746.7</v>
          </cell>
        </row>
        <row r="13">
          <cell r="M13">
            <v>21160.5</v>
          </cell>
        </row>
        <row r="14">
          <cell r="M14">
            <v>11760.3</v>
          </cell>
        </row>
      </sheetData>
      <sheetData sheetId="4"/>
      <sheetData sheetId="5"/>
      <sheetData sheetId="6">
        <row r="91">
          <cell r="T91">
            <v>205.2</v>
          </cell>
        </row>
        <row r="92">
          <cell r="T92">
            <v>1071.5</v>
          </cell>
        </row>
        <row r="93">
          <cell r="T93">
            <v>124973.4</v>
          </cell>
        </row>
        <row r="94">
          <cell r="T94">
            <v>202.9</v>
          </cell>
        </row>
        <row r="98">
          <cell r="T98">
            <v>17015</v>
          </cell>
        </row>
        <row r="99">
          <cell r="T99">
            <v>31024.6</v>
          </cell>
        </row>
        <row r="100">
          <cell r="T100">
            <v>42164.400000000016</v>
          </cell>
        </row>
        <row r="102">
          <cell r="T102">
            <v>55545</v>
          </cell>
        </row>
        <row r="105">
          <cell r="T105">
            <v>366.8</v>
          </cell>
        </row>
        <row r="106">
          <cell r="T106">
            <v>1021.3</v>
          </cell>
        </row>
        <row r="107">
          <cell r="T107">
            <v>162.90000000000009</v>
          </cell>
        </row>
        <row r="110">
          <cell r="T110">
            <v>4754.5999999999995</v>
          </cell>
        </row>
        <row r="111">
          <cell r="T111">
            <v>14548.5</v>
          </cell>
        </row>
        <row r="112">
          <cell r="T112">
            <v>5508.4000000000005</v>
          </cell>
        </row>
        <row r="113">
          <cell r="T113">
            <v>114230.80999999998</v>
          </cell>
        </row>
        <row r="114">
          <cell r="T114">
            <v>22536.600000000002</v>
          </cell>
        </row>
        <row r="115">
          <cell r="T115">
            <v>28175.200000000001</v>
          </cell>
        </row>
        <row r="118">
          <cell r="T118">
            <v>5475.9</v>
          </cell>
        </row>
        <row r="119">
          <cell r="T119">
            <v>3365.8999999999996</v>
          </cell>
        </row>
        <row r="120">
          <cell r="T120">
            <v>510.4</v>
          </cell>
        </row>
        <row r="121">
          <cell r="T121">
            <v>9256.689999999986</v>
          </cell>
        </row>
        <row r="123">
          <cell r="T123">
            <v>323.3</v>
          </cell>
        </row>
        <row r="124">
          <cell r="T124">
            <v>451.7</v>
          </cell>
        </row>
        <row r="125">
          <cell r="T125">
            <v>54975.299999999996</v>
          </cell>
        </row>
        <row r="126">
          <cell r="T126">
            <v>4050.1</v>
          </cell>
        </row>
        <row r="127">
          <cell r="T127">
            <v>299.3</v>
          </cell>
        </row>
        <row r="131">
          <cell r="T131">
            <v>1239.1999999999998</v>
          </cell>
        </row>
        <row r="132">
          <cell r="T132">
            <v>40.299999999999997</v>
          </cell>
        </row>
        <row r="133">
          <cell r="T133">
            <v>840.9</v>
          </cell>
        </row>
        <row r="134">
          <cell r="T134">
            <v>5.5</v>
          </cell>
        </row>
        <row r="135">
          <cell r="T135">
            <v>0</v>
          </cell>
        </row>
        <row r="136">
          <cell r="T136">
            <v>30.1</v>
          </cell>
        </row>
        <row r="137">
          <cell r="T137">
            <v>584.6</v>
          </cell>
        </row>
        <row r="138">
          <cell r="T138">
            <v>2.7</v>
          </cell>
        </row>
        <row r="140">
          <cell r="T140">
            <v>0</v>
          </cell>
        </row>
        <row r="142">
          <cell r="T142">
            <v>42.5</v>
          </cell>
        </row>
        <row r="143">
          <cell r="T143">
            <v>591.70000000000425</v>
          </cell>
        </row>
        <row r="148">
          <cell r="T148">
            <v>37.5</v>
          </cell>
        </row>
        <row r="149">
          <cell r="T149">
            <v>1902.3</v>
          </cell>
        </row>
        <row r="150">
          <cell r="T150">
            <v>280.7</v>
          </cell>
        </row>
        <row r="152">
          <cell r="T152">
            <v>282.5</v>
          </cell>
        </row>
        <row r="153">
          <cell r="T153">
            <v>54.8</v>
          </cell>
        </row>
        <row r="154">
          <cell r="T154">
            <v>1.6</v>
          </cell>
        </row>
        <row r="155">
          <cell r="T155">
            <v>226.1</v>
          </cell>
        </row>
        <row r="158">
          <cell r="T158">
            <v>10812.6</v>
          </cell>
        </row>
        <row r="161">
          <cell r="T161">
            <v>394.18122</v>
          </cell>
        </row>
        <row r="162">
          <cell r="T162">
            <v>811</v>
          </cell>
        </row>
        <row r="163">
          <cell r="T163">
            <v>10006.5</v>
          </cell>
        </row>
        <row r="164">
          <cell r="T164">
            <v>4988.2806700000001</v>
          </cell>
        </row>
        <row r="165">
          <cell r="T165">
            <v>39813.413340000006</v>
          </cell>
        </row>
        <row r="166">
          <cell r="T166">
            <v>109338.34773000001</v>
          </cell>
        </row>
        <row r="169">
          <cell r="T169">
            <v>23947</v>
          </cell>
        </row>
        <row r="170">
          <cell r="T170">
            <v>5336.6770399999805</v>
          </cell>
        </row>
        <row r="176">
          <cell r="T176">
            <v>8695</v>
          </cell>
        </row>
        <row r="178">
          <cell r="T178">
            <v>36</v>
          </cell>
        </row>
        <row r="183">
          <cell r="T183">
            <v>28309</v>
          </cell>
        </row>
        <row r="184">
          <cell r="T184">
            <v>-207715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 мат"/>
      <sheetName val="р1"/>
      <sheetName val="р2"/>
      <sheetName val="т5и6"/>
      <sheetName val="р3общ"/>
      <sheetName val="р4доходы"/>
      <sheetName val="р5расходы1"/>
      <sheetName val="р5расходы2"/>
      <sheetName val="р6платеж"/>
      <sheetName val="збори"/>
      <sheetName val="р6платеж (4кв)"/>
      <sheetName val="р7дебит"/>
      <sheetName val="т26и27расш дебит"/>
      <sheetName val="р8оплата"/>
      <sheetName val="р9ОС"/>
      <sheetName val="т30объекты"/>
      <sheetName val="т31Оренда"/>
      <sheetName val="т32инв"/>
      <sheetName val="т32-3инв"/>
      <sheetName val="т33введение"/>
      <sheetName val="незавершенка "/>
      <sheetName val="Лист2 (2)"/>
      <sheetName val="Лист1"/>
      <sheetName val="Лист3"/>
      <sheetName val="Лист4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C38">
            <v>92112.5</v>
          </cell>
        </row>
        <row r="48">
          <cell r="C48">
            <v>7715.4</v>
          </cell>
        </row>
        <row r="51">
          <cell r="C51">
            <v>352</v>
          </cell>
        </row>
        <row r="54">
          <cell r="C54">
            <v>4.7</v>
          </cell>
        </row>
        <row r="57">
          <cell r="C57">
            <v>46.8</v>
          </cell>
        </row>
        <row r="60">
          <cell r="C60">
            <v>0.5</v>
          </cell>
        </row>
        <row r="69">
          <cell r="C69">
            <v>42863.199999999997</v>
          </cell>
        </row>
        <row r="84">
          <cell r="C84">
            <v>4212.7</v>
          </cell>
        </row>
        <row r="94">
          <cell r="C94">
            <v>6912.5</v>
          </cell>
        </row>
        <row r="97">
          <cell r="C97">
            <v>547</v>
          </cell>
        </row>
        <row r="106">
          <cell r="C106">
            <v>51711.1</v>
          </cell>
        </row>
        <row r="125">
          <cell r="C125">
            <v>45281.700000000004</v>
          </cell>
        </row>
      </sheetData>
      <sheetData sheetId="9"/>
      <sheetData sheetId="10">
        <row r="38">
          <cell r="C38">
            <v>21217.5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 мат"/>
      <sheetName val="р1"/>
      <sheetName val="р2"/>
      <sheetName val="т5и6"/>
      <sheetName val="р3общ"/>
      <sheetName val="р4доходы"/>
      <sheetName val="р5расходы1"/>
      <sheetName val="р5расходы2"/>
      <sheetName val="р6платеж"/>
      <sheetName val="збори"/>
      <sheetName val="р6платеж (3кв)"/>
      <sheetName val="р7дебит"/>
      <sheetName val="т26и27расш дебит"/>
      <sheetName val="р8оплата"/>
      <sheetName val="р9ОС"/>
      <sheetName val="т30объекты"/>
      <sheetName val="т31Оренда"/>
      <sheetName val="т32инв"/>
      <sheetName val="т32-3инв"/>
      <sheetName val="т33введение"/>
      <sheetName val="незавершенка "/>
      <sheetName val="Лист2 (2)"/>
      <sheetName val="Лист1"/>
      <sheetName val="Лист3"/>
      <sheetName val="Лист4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8">
          <cell r="C38">
            <v>70895</v>
          </cell>
        </row>
        <row r="109">
          <cell r="C109">
            <v>3.2</v>
          </cell>
        </row>
      </sheetData>
      <sheetData sheetId="9" refreshError="1"/>
      <sheetData sheetId="10">
        <row r="38">
          <cell r="C38">
            <v>23161.199999999997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496"/>
  <sheetViews>
    <sheetView tabSelected="1" zoomScale="60" zoomScaleNormal="60" zoomScaleSheetLayoutView="65" workbookViewId="0">
      <selection activeCell="P144" sqref="P144"/>
    </sheetView>
  </sheetViews>
  <sheetFormatPr defaultColWidth="9.140625" defaultRowHeight="18.75"/>
  <cols>
    <col min="1" max="1" width="86.140625" style="185" customWidth="1"/>
    <col min="2" max="2" width="17.140625" style="173" customWidth="1"/>
    <col min="3" max="6" width="30.7109375" style="173" customWidth="1"/>
    <col min="7" max="7" width="25.7109375" style="173" customWidth="1"/>
    <col min="8" max="8" width="21.7109375" style="173" customWidth="1"/>
    <col min="9" max="9" width="10" style="185" customWidth="1"/>
    <col min="10" max="10" width="9.5703125" style="185" customWidth="1"/>
    <col min="11" max="16384" width="9.140625" style="185"/>
  </cols>
  <sheetData>
    <row r="1" spans="1:12" ht="18.75" customHeight="1">
      <c r="B1" s="13"/>
      <c r="C1" s="13"/>
      <c r="D1" s="13"/>
      <c r="E1" s="185"/>
      <c r="F1" s="239" t="s">
        <v>165</v>
      </c>
      <c r="G1" s="239"/>
      <c r="H1" s="239"/>
      <c r="I1" s="92"/>
      <c r="J1" s="92"/>
      <c r="K1" s="92"/>
      <c r="L1" s="92"/>
    </row>
    <row r="2" spans="1:12" ht="18.75" customHeight="1">
      <c r="A2" s="59"/>
      <c r="E2" s="185"/>
      <c r="F2" s="239" t="s">
        <v>97</v>
      </c>
      <c r="G2" s="239"/>
      <c r="H2" s="239"/>
      <c r="I2" s="92"/>
      <c r="J2" s="92"/>
      <c r="K2" s="92"/>
      <c r="L2" s="92"/>
    </row>
    <row r="3" spans="1:12" ht="18.75" customHeight="1">
      <c r="A3" s="173"/>
      <c r="E3" s="174"/>
      <c r="F3" s="239" t="s">
        <v>179</v>
      </c>
      <c r="G3" s="239"/>
      <c r="H3" s="239"/>
      <c r="I3" s="92"/>
      <c r="J3" s="92"/>
      <c r="K3" s="92"/>
      <c r="L3" s="92"/>
    </row>
    <row r="4" spans="1:12" ht="18.75" customHeight="1">
      <c r="A4" s="173"/>
      <c r="E4" s="174"/>
      <c r="F4" s="239" t="s">
        <v>180</v>
      </c>
      <c r="G4" s="239"/>
      <c r="H4" s="239"/>
      <c r="I4" s="92"/>
      <c r="J4" s="92"/>
      <c r="K4" s="92"/>
      <c r="L4" s="92"/>
    </row>
    <row r="5" spans="1:12" ht="18.75" customHeight="1">
      <c r="A5" s="173"/>
      <c r="E5" s="174"/>
      <c r="F5" s="87" t="s">
        <v>230</v>
      </c>
      <c r="G5" s="174"/>
      <c r="H5" s="174"/>
      <c r="I5" s="92"/>
      <c r="J5" s="92"/>
      <c r="K5" s="92"/>
      <c r="L5" s="92"/>
    </row>
    <row r="6" spans="1:12" ht="18.75" customHeight="1">
      <c r="A6" s="173"/>
      <c r="E6" s="174"/>
      <c r="F6" s="174"/>
      <c r="G6" s="174"/>
      <c r="H6" s="174"/>
      <c r="I6" s="92"/>
      <c r="J6" s="92"/>
      <c r="K6" s="92"/>
      <c r="L6" s="92"/>
    </row>
    <row r="7" spans="1:12" ht="18.75" customHeight="1">
      <c r="A7" s="173"/>
      <c r="E7" s="174"/>
      <c r="F7" s="174"/>
      <c r="G7" s="174"/>
      <c r="H7" s="174"/>
      <c r="I7" s="92"/>
      <c r="J7" s="92"/>
      <c r="K7" s="92"/>
      <c r="L7" s="92"/>
    </row>
    <row r="8" spans="1:12">
      <c r="B8" s="175"/>
      <c r="C8" s="175"/>
      <c r="D8" s="175"/>
      <c r="F8" s="87"/>
    </row>
    <row r="9" spans="1:12" ht="20.100000000000001" customHeight="1">
      <c r="A9" s="56"/>
      <c r="B9" s="240"/>
      <c r="C9" s="240"/>
      <c r="D9" s="240"/>
      <c r="E9" s="240"/>
      <c r="F9" s="57"/>
      <c r="G9" s="29" t="s">
        <v>121</v>
      </c>
      <c r="H9" s="172" t="s">
        <v>183</v>
      </c>
    </row>
    <row r="10" spans="1:12" ht="20.100000000000001" customHeight="1">
      <c r="A10" s="60" t="s">
        <v>14</v>
      </c>
      <c r="B10" s="248" t="s">
        <v>480</v>
      </c>
      <c r="C10" s="248"/>
      <c r="D10" s="248"/>
      <c r="E10" s="248"/>
      <c r="F10" s="248"/>
      <c r="G10" s="6" t="s">
        <v>116</v>
      </c>
      <c r="H10" s="137" t="s">
        <v>489</v>
      </c>
    </row>
    <row r="11" spans="1:12" ht="20.100000000000001" customHeight="1">
      <c r="A11" s="56" t="s">
        <v>15</v>
      </c>
      <c r="B11" s="242" t="s">
        <v>481</v>
      </c>
      <c r="C11" s="242"/>
      <c r="D11" s="242"/>
      <c r="E11" s="242"/>
      <c r="F11" s="242"/>
      <c r="G11" s="6" t="s">
        <v>115</v>
      </c>
      <c r="H11" s="137" t="s">
        <v>490</v>
      </c>
    </row>
    <row r="12" spans="1:12" ht="20.100000000000001" customHeight="1">
      <c r="A12" s="56" t="s">
        <v>20</v>
      </c>
      <c r="B12" s="242" t="s">
        <v>482</v>
      </c>
      <c r="C12" s="242"/>
      <c r="D12" s="242"/>
      <c r="E12" s="242"/>
      <c r="F12" s="242"/>
      <c r="G12" s="6" t="s">
        <v>114</v>
      </c>
      <c r="H12" s="137" t="s">
        <v>491</v>
      </c>
    </row>
    <row r="13" spans="1:12" ht="20.100000000000001" customHeight="1">
      <c r="A13" s="60" t="s">
        <v>67</v>
      </c>
      <c r="B13" s="242" t="s">
        <v>483</v>
      </c>
      <c r="C13" s="242"/>
      <c r="D13" s="242"/>
      <c r="E13" s="242"/>
      <c r="F13" s="242"/>
      <c r="G13" s="6" t="s">
        <v>9</v>
      </c>
      <c r="H13" s="137" t="s">
        <v>492</v>
      </c>
    </row>
    <row r="14" spans="1:12" ht="20.100000000000001" customHeight="1">
      <c r="A14" s="60" t="s">
        <v>17</v>
      </c>
      <c r="B14" s="242" t="s">
        <v>484</v>
      </c>
      <c r="C14" s="242"/>
      <c r="D14" s="242"/>
      <c r="E14" s="242"/>
      <c r="F14" s="242"/>
      <c r="G14" s="6" t="s">
        <v>8</v>
      </c>
      <c r="H14" s="137" t="s">
        <v>493</v>
      </c>
    </row>
    <row r="15" spans="1:12" ht="20.100000000000001" customHeight="1">
      <c r="A15" s="60" t="s">
        <v>16</v>
      </c>
      <c r="B15" s="241" t="s">
        <v>485</v>
      </c>
      <c r="C15" s="241"/>
      <c r="D15" s="241"/>
      <c r="E15" s="241"/>
      <c r="F15" s="241"/>
      <c r="G15" s="6" t="s">
        <v>10</v>
      </c>
      <c r="H15" s="137" t="s">
        <v>494</v>
      </c>
    </row>
    <row r="16" spans="1:12" ht="20.100000000000001" customHeight="1">
      <c r="A16" s="60" t="s">
        <v>393</v>
      </c>
      <c r="B16" s="240"/>
      <c r="C16" s="240"/>
      <c r="D16" s="240"/>
      <c r="E16" s="240"/>
      <c r="F16" s="240" t="s">
        <v>141</v>
      </c>
      <c r="G16" s="243"/>
      <c r="H16" s="169" t="s">
        <v>495</v>
      </c>
    </row>
    <row r="17" spans="1:8" ht="20.100000000000001" customHeight="1">
      <c r="A17" s="60" t="s">
        <v>21</v>
      </c>
      <c r="B17" s="241" t="s">
        <v>486</v>
      </c>
      <c r="C17" s="241"/>
      <c r="D17" s="241"/>
      <c r="E17" s="241"/>
      <c r="F17" s="240" t="s">
        <v>142</v>
      </c>
      <c r="G17" s="244"/>
      <c r="H17" s="4"/>
    </row>
    <row r="18" spans="1:8" ht="20.100000000000001" customHeight="1">
      <c r="A18" s="60" t="s">
        <v>96</v>
      </c>
      <c r="B18" s="240">
        <v>1001</v>
      </c>
      <c r="C18" s="240"/>
      <c r="D18" s="240"/>
      <c r="E18" s="240"/>
      <c r="F18" s="61"/>
      <c r="G18" s="61"/>
      <c r="H18" s="61"/>
    </row>
    <row r="19" spans="1:8" ht="20.100000000000001" customHeight="1">
      <c r="A19" s="56" t="s">
        <v>11</v>
      </c>
      <c r="B19" s="242" t="s">
        <v>487</v>
      </c>
      <c r="C19" s="242"/>
      <c r="D19" s="242"/>
      <c r="E19" s="242"/>
      <c r="F19" s="242"/>
      <c r="G19" s="58"/>
      <c r="H19" s="58"/>
    </row>
    <row r="20" spans="1:8" ht="20.100000000000001" customHeight="1">
      <c r="A20" s="60" t="s">
        <v>12</v>
      </c>
      <c r="B20" s="242" t="s">
        <v>488</v>
      </c>
      <c r="C20" s="242"/>
      <c r="D20" s="242"/>
      <c r="E20" s="242"/>
      <c r="F20" s="242"/>
      <c r="G20" s="61"/>
      <c r="H20" s="61"/>
    </row>
    <row r="21" spans="1:8" ht="20.100000000000001" customHeight="1">
      <c r="A21" s="56" t="s">
        <v>13</v>
      </c>
      <c r="B21" s="241" t="s">
        <v>665</v>
      </c>
      <c r="C21" s="241"/>
      <c r="D21" s="241"/>
      <c r="E21" s="241"/>
      <c r="F21" s="241"/>
      <c r="G21" s="58"/>
      <c r="H21" s="58"/>
    </row>
    <row r="22" spans="1:8" ht="19.5" customHeight="1">
      <c r="A22" s="174"/>
      <c r="B22" s="185"/>
      <c r="C22" s="185"/>
      <c r="D22" s="185"/>
      <c r="E22" s="185"/>
      <c r="F22" s="185"/>
      <c r="G22" s="185"/>
      <c r="H22" s="185"/>
    </row>
    <row r="23" spans="1:8" ht="19.5" customHeight="1">
      <c r="A23" s="220" t="s">
        <v>166</v>
      </c>
      <c r="B23" s="220"/>
      <c r="C23" s="220"/>
      <c r="D23" s="220"/>
      <c r="E23" s="220"/>
      <c r="F23" s="220"/>
      <c r="G23" s="220"/>
      <c r="H23" s="220"/>
    </row>
    <row r="24" spans="1:8">
      <c r="A24" s="220" t="s">
        <v>167</v>
      </c>
      <c r="B24" s="220"/>
      <c r="C24" s="220"/>
      <c r="D24" s="220"/>
      <c r="E24" s="220"/>
      <c r="F24" s="220"/>
      <c r="G24" s="220"/>
      <c r="H24" s="220"/>
    </row>
    <row r="25" spans="1:8">
      <c r="A25" s="220" t="s">
        <v>716</v>
      </c>
      <c r="B25" s="220"/>
      <c r="C25" s="220"/>
      <c r="D25" s="220"/>
      <c r="E25" s="220"/>
      <c r="F25" s="220"/>
      <c r="G25" s="220"/>
      <c r="H25" s="220"/>
    </row>
    <row r="26" spans="1:8">
      <c r="A26" s="223" t="s">
        <v>606</v>
      </c>
      <c r="B26" s="223"/>
      <c r="C26" s="223"/>
      <c r="D26" s="223"/>
      <c r="E26" s="223"/>
      <c r="F26" s="223"/>
      <c r="G26" s="223"/>
      <c r="H26" s="223"/>
    </row>
    <row r="27" spans="1:8" ht="9" customHeight="1">
      <c r="A27" s="170"/>
      <c r="B27" s="170"/>
      <c r="C27" s="170"/>
      <c r="D27" s="170"/>
      <c r="E27" s="170"/>
      <c r="F27" s="170"/>
      <c r="G27" s="170"/>
      <c r="H27" s="170"/>
    </row>
    <row r="28" spans="1:8">
      <c r="A28" s="220" t="s">
        <v>148</v>
      </c>
      <c r="B28" s="220"/>
      <c r="C28" s="220"/>
      <c r="D28" s="220"/>
      <c r="E28" s="220"/>
      <c r="F28" s="220"/>
      <c r="G28" s="220"/>
      <c r="H28" s="220"/>
    </row>
    <row r="29" spans="1:8" ht="12" customHeight="1">
      <c r="B29" s="181"/>
      <c r="C29" s="181"/>
      <c r="D29" s="181"/>
      <c r="E29" s="181"/>
      <c r="F29" s="181"/>
      <c r="G29" s="181"/>
      <c r="H29" s="181"/>
    </row>
    <row r="30" spans="1:8" ht="43.5" customHeight="1">
      <c r="A30" s="247" t="s">
        <v>199</v>
      </c>
      <c r="B30" s="245" t="s">
        <v>18</v>
      </c>
      <c r="C30" s="245" t="s">
        <v>164</v>
      </c>
      <c r="D30" s="245"/>
      <c r="E30" s="246" t="s">
        <v>715</v>
      </c>
      <c r="F30" s="246"/>
      <c r="G30" s="246"/>
      <c r="H30" s="246"/>
    </row>
    <row r="31" spans="1:8" ht="44.25" customHeight="1">
      <c r="A31" s="247"/>
      <c r="B31" s="245"/>
      <c r="C31" s="169" t="s">
        <v>186</v>
      </c>
      <c r="D31" s="169" t="s">
        <v>187</v>
      </c>
      <c r="E31" s="55" t="s">
        <v>188</v>
      </c>
      <c r="F31" s="55" t="s">
        <v>174</v>
      </c>
      <c r="G31" s="55" t="s">
        <v>194</v>
      </c>
      <c r="H31" s="55" t="s">
        <v>195</v>
      </c>
    </row>
    <row r="32" spans="1:8" ht="19.5" thickBot="1">
      <c r="A32" s="172">
        <v>1</v>
      </c>
      <c r="B32" s="169">
        <v>2</v>
      </c>
      <c r="C32" s="172">
        <v>3</v>
      </c>
      <c r="D32" s="169">
        <v>4</v>
      </c>
      <c r="E32" s="172">
        <v>5</v>
      </c>
      <c r="F32" s="169">
        <v>6</v>
      </c>
      <c r="G32" s="172">
        <v>7</v>
      </c>
      <c r="H32" s="169">
        <v>8</v>
      </c>
    </row>
    <row r="33" spans="1:8" s="186" customFormat="1" ht="19.5" thickBot="1">
      <c r="A33" s="224" t="s">
        <v>89</v>
      </c>
      <c r="B33" s="225"/>
      <c r="C33" s="225"/>
      <c r="D33" s="225"/>
      <c r="E33" s="225"/>
      <c r="F33" s="225"/>
      <c r="G33" s="225"/>
      <c r="H33" s="226"/>
    </row>
    <row r="34" spans="1:8" s="186" customFormat="1" ht="20.100000000000001" customHeight="1">
      <c r="A34" s="93" t="s">
        <v>149</v>
      </c>
      <c r="B34" s="91">
        <v>1000</v>
      </c>
      <c r="C34" s="94">
        <f>'I. Фін результат'!C7</f>
        <v>527399</v>
      </c>
      <c r="D34" s="94">
        <f>'I. Фін результат'!D7</f>
        <v>253248</v>
      </c>
      <c r="E34" s="94">
        <f>'I. Фін результат'!E7</f>
        <v>471754</v>
      </c>
      <c r="F34" s="94">
        <f>'I. Фін результат'!F7</f>
        <v>253248</v>
      </c>
      <c r="G34" s="94">
        <f>F34-E34</f>
        <v>-218506</v>
      </c>
      <c r="H34" s="129">
        <f>(F34/E34)*100</f>
        <v>53.682215731080184</v>
      </c>
    </row>
    <row r="35" spans="1:8" s="186" customFormat="1" ht="20.100000000000001" customHeight="1">
      <c r="A35" s="66" t="s">
        <v>133</v>
      </c>
      <c r="B35" s="169">
        <v>1010</v>
      </c>
      <c r="C35" s="94">
        <f>'I. Фін результат'!C8</f>
        <v>-188216</v>
      </c>
      <c r="D35" s="94">
        <f>'I. Фін результат'!D8</f>
        <v>-208363</v>
      </c>
      <c r="E35" s="94">
        <f>'I. Фін результат'!E8</f>
        <v>-244859.99999999997</v>
      </c>
      <c r="F35" s="94">
        <f>'I. Фін результат'!F8</f>
        <v>-208363</v>
      </c>
      <c r="G35" s="89">
        <f>F35-E35</f>
        <v>36496.999999999971</v>
      </c>
      <c r="H35" s="129">
        <f t="shared" ref="H35:H80" si="0">(F35/E35)*100</f>
        <v>85.094748019276338</v>
      </c>
    </row>
    <row r="36" spans="1:8" s="186" customFormat="1" ht="20.100000000000001" customHeight="1">
      <c r="A36" s="67" t="s">
        <v>189</v>
      </c>
      <c r="B36" s="169">
        <v>1020</v>
      </c>
      <c r="C36" s="95">
        <f>SUM(C34:C35)</f>
        <v>339183</v>
      </c>
      <c r="D36" s="95">
        <f>SUM(D34:D35)</f>
        <v>44885</v>
      </c>
      <c r="E36" s="95">
        <f>SUM(E34:E35)</f>
        <v>226894.00000000003</v>
      </c>
      <c r="F36" s="95">
        <f>SUM(F34:F35)</f>
        <v>44885</v>
      </c>
      <c r="G36" s="95">
        <f t="shared" ref="G36:G80" si="1">F36-E36</f>
        <v>-182009.00000000003</v>
      </c>
      <c r="H36" s="130">
        <f t="shared" si="0"/>
        <v>19.782365333591894</v>
      </c>
    </row>
    <row r="37" spans="1:8" s="186" customFormat="1" ht="20.100000000000001" customHeight="1">
      <c r="A37" s="66" t="s">
        <v>159</v>
      </c>
      <c r="B37" s="2">
        <v>1030</v>
      </c>
      <c r="C37" s="94">
        <f>'I. Фін результат'!C21</f>
        <v>-31850.000000000004</v>
      </c>
      <c r="D37" s="94">
        <f>'I. Фін результат'!D21</f>
        <v>-69545</v>
      </c>
      <c r="E37" s="94">
        <f>'I. Фін результат'!E21</f>
        <v>-74502.121814140395</v>
      </c>
      <c r="F37" s="94">
        <f>'I. Фін результат'!F21</f>
        <v>-69545</v>
      </c>
      <c r="G37" s="89">
        <f t="shared" si="1"/>
        <v>4957.1218141403951</v>
      </c>
      <c r="H37" s="129">
        <f t="shared" si="0"/>
        <v>93.346334717141517</v>
      </c>
    </row>
    <row r="38" spans="1:8" s="186" customFormat="1" ht="20.100000000000001" customHeight="1">
      <c r="A38" s="190" t="s">
        <v>98</v>
      </c>
      <c r="B38" s="2">
        <v>1031</v>
      </c>
      <c r="C38" s="94">
        <f>'I. Фін результат'!C22</f>
        <v>-3155.9</v>
      </c>
      <c r="D38" s="94">
        <f>'I. Фін результат'!D22</f>
        <v>-4552</v>
      </c>
      <c r="E38" s="94">
        <f>'I. Фін результат'!E22</f>
        <v>-3409.9800000000005</v>
      </c>
      <c r="F38" s="94">
        <f>'I. Фін результат'!F22</f>
        <v>-4552</v>
      </c>
      <c r="G38" s="89">
        <f t="shared" si="1"/>
        <v>-1142.0199999999995</v>
      </c>
      <c r="H38" s="129">
        <f t="shared" si="0"/>
        <v>133.49051900597655</v>
      </c>
    </row>
    <row r="39" spans="1:8" s="186" customFormat="1" ht="20.100000000000001" customHeight="1">
      <c r="A39" s="190" t="s">
        <v>151</v>
      </c>
      <c r="B39" s="2">
        <v>1032</v>
      </c>
      <c r="C39" s="94" t="str">
        <f>'I. Фін результат'!C23</f>
        <v>0,0</v>
      </c>
      <c r="D39" s="94">
        <f>'I. Фін результат'!D23</f>
        <v>0</v>
      </c>
      <c r="E39" s="94">
        <f>'I. Фін результат'!E23</f>
        <v>0</v>
      </c>
      <c r="F39" s="94">
        <f>'I. Фін результат'!F23</f>
        <v>0</v>
      </c>
      <c r="G39" s="142">
        <f t="shared" si="1"/>
        <v>0</v>
      </c>
      <c r="H39" s="147" t="e">
        <f t="shared" si="0"/>
        <v>#DIV/0!</v>
      </c>
    </row>
    <row r="40" spans="1:8" s="186" customFormat="1" ht="20.100000000000001" customHeight="1">
      <c r="A40" s="190" t="s">
        <v>58</v>
      </c>
      <c r="B40" s="2">
        <v>1033</v>
      </c>
      <c r="C40" s="94" t="str">
        <f>'I. Фін результат'!C24</f>
        <v>0,0</v>
      </c>
      <c r="D40" s="94">
        <f>'I. Фін результат'!D24</f>
        <v>0</v>
      </c>
      <c r="E40" s="94">
        <f>'I. Фін результат'!E24</f>
        <v>0</v>
      </c>
      <c r="F40" s="94">
        <f>'I. Фін результат'!F24</f>
        <v>0</v>
      </c>
      <c r="G40" s="142">
        <f t="shared" si="1"/>
        <v>0</v>
      </c>
      <c r="H40" s="147" t="e">
        <f t="shared" si="0"/>
        <v>#DIV/0!</v>
      </c>
    </row>
    <row r="41" spans="1:8" s="186" customFormat="1" ht="20.100000000000001" customHeight="1">
      <c r="A41" s="190" t="s">
        <v>22</v>
      </c>
      <c r="B41" s="2">
        <v>1034</v>
      </c>
      <c r="C41" s="94">
        <f>'I. Фін результат'!C25</f>
        <v>-1</v>
      </c>
      <c r="D41" s="94">
        <f>'I. Фін результат'!D25</f>
        <v>-1</v>
      </c>
      <c r="E41" s="94">
        <f>'I. Фін результат'!E25</f>
        <v>-4</v>
      </c>
      <c r="F41" s="94">
        <f>'I. Фін результат'!F25</f>
        <v>-1</v>
      </c>
      <c r="G41" s="89">
        <f t="shared" si="1"/>
        <v>3</v>
      </c>
      <c r="H41" s="129">
        <f t="shared" si="0"/>
        <v>25</v>
      </c>
    </row>
    <row r="42" spans="1:8" s="186" customFormat="1" ht="20.100000000000001" customHeight="1">
      <c r="A42" s="190" t="s">
        <v>23</v>
      </c>
      <c r="B42" s="2">
        <v>1035</v>
      </c>
      <c r="C42" s="94" t="str">
        <f>'I. Фін результат'!C26</f>
        <v>0,0</v>
      </c>
      <c r="D42" s="94">
        <f>'I. Фін результат'!D26</f>
        <v>-1517.5</v>
      </c>
      <c r="E42" s="94">
        <f>'I. Фін результат'!E26</f>
        <v>-2950</v>
      </c>
      <c r="F42" s="94">
        <f>'I. Фін результат'!F26</f>
        <v>-1517.5</v>
      </c>
      <c r="G42" s="89">
        <f t="shared" si="1"/>
        <v>1432.5</v>
      </c>
      <c r="H42" s="129">
        <f t="shared" si="0"/>
        <v>51.440677966101703</v>
      </c>
    </row>
    <row r="43" spans="1:8" s="186" customFormat="1" ht="20.100000000000001" customHeight="1">
      <c r="A43" s="66" t="s">
        <v>122</v>
      </c>
      <c r="B43" s="169">
        <v>1060</v>
      </c>
      <c r="C43" s="94">
        <f>'I. Фін результат'!C47</f>
        <v>0</v>
      </c>
      <c r="D43" s="94">
        <f>'I. Фін результат'!D47</f>
        <v>-2503</v>
      </c>
      <c r="E43" s="94">
        <f>'I. Фін результат'!E47</f>
        <v>-1502</v>
      </c>
      <c r="F43" s="94">
        <f>'I. Фін результат'!F47</f>
        <v>-2503</v>
      </c>
      <c r="G43" s="89">
        <f t="shared" si="1"/>
        <v>-1001</v>
      </c>
      <c r="H43" s="129">
        <f t="shared" si="0"/>
        <v>166.64447403462052</v>
      </c>
    </row>
    <row r="44" spans="1:8" s="186" customFormat="1" ht="20.100000000000001" customHeight="1">
      <c r="A44" s="190" t="s">
        <v>241</v>
      </c>
      <c r="B44" s="2">
        <v>1070</v>
      </c>
      <c r="C44" s="94">
        <f>'I. Фін результат'!C58</f>
        <v>356408</v>
      </c>
      <c r="D44" s="94">
        <f>'I. Фін результат'!D58</f>
        <v>216657</v>
      </c>
      <c r="E44" s="94">
        <f>'I. Фін результат'!E58</f>
        <v>271543</v>
      </c>
      <c r="F44" s="94">
        <f>'I. Фін результат'!F58</f>
        <v>216657</v>
      </c>
      <c r="G44" s="89">
        <f t="shared" si="1"/>
        <v>-54886</v>
      </c>
      <c r="H44" s="129">
        <f t="shared" si="0"/>
        <v>79.787363327355152</v>
      </c>
    </row>
    <row r="45" spans="1:8" s="186" customFormat="1" ht="20.100000000000001" customHeight="1">
      <c r="A45" s="190" t="s">
        <v>156</v>
      </c>
      <c r="B45" s="2">
        <v>1071</v>
      </c>
      <c r="C45" s="94">
        <f>'I. Фін результат'!C59</f>
        <v>168741</v>
      </c>
      <c r="D45" s="94">
        <f>'I. Фін результат'!D59</f>
        <v>17015</v>
      </c>
      <c r="E45" s="94">
        <f>'I. Фін результат'!E59</f>
        <v>100000</v>
      </c>
      <c r="F45" s="94">
        <f>'I. Фін результат'!F59</f>
        <v>17015</v>
      </c>
      <c r="G45" s="89">
        <f t="shared" si="1"/>
        <v>-82985</v>
      </c>
      <c r="H45" s="147">
        <f t="shared" si="0"/>
        <v>17.015000000000001</v>
      </c>
    </row>
    <row r="46" spans="1:8" s="186" customFormat="1" ht="20.100000000000001" customHeight="1">
      <c r="A46" s="190" t="s">
        <v>242</v>
      </c>
      <c r="B46" s="2">
        <v>1072</v>
      </c>
      <c r="C46" s="94">
        <f>'I. Фін результат'!C60</f>
        <v>0</v>
      </c>
      <c r="D46" s="94">
        <f>'I. Фін результат'!D60</f>
        <v>0</v>
      </c>
      <c r="E46" s="94">
        <f>'I. Фін результат'!E60</f>
        <v>0</v>
      </c>
      <c r="F46" s="94">
        <f>'I. Фін результат'!F60</f>
        <v>0</v>
      </c>
      <c r="G46" s="89">
        <f t="shared" si="1"/>
        <v>0</v>
      </c>
      <c r="H46" s="147" t="e">
        <f t="shared" si="0"/>
        <v>#DIV/0!</v>
      </c>
    </row>
    <row r="47" spans="1:8" s="186" customFormat="1" ht="20.100000000000001" customHeight="1">
      <c r="A47" s="70" t="s">
        <v>243</v>
      </c>
      <c r="B47" s="2">
        <v>1080</v>
      </c>
      <c r="C47" s="94">
        <f>'I. Фін результат'!C71</f>
        <v>-254150</v>
      </c>
      <c r="D47" s="94">
        <f>'I. Фін результат'!D71</f>
        <v>-205448</v>
      </c>
      <c r="E47" s="94">
        <f>'I. Фін результат'!E71</f>
        <v>-148587</v>
      </c>
      <c r="F47" s="94">
        <f>'I. Фін результат'!F71</f>
        <v>-205448</v>
      </c>
      <c r="G47" s="89">
        <f t="shared" si="1"/>
        <v>-56861</v>
      </c>
      <c r="H47" s="129">
        <f t="shared" si="0"/>
        <v>138.26781616157538</v>
      </c>
    </row>
    <row r="48" spans="1:8" s="186" customFormat="1" ht="20.100000000000001" customHeight="1">
      <c r="A48" s="190" t="s">
        <v>156</v>
      </c>
      <c r="B48" s="2">
        <v>1081</v>
      </c>
      <c r="C48" s="94">
        <f>'I. Фін результат'!C72</f>
        <v>-141232.4</v>
      </c>
      <c r="D48" s="94">
        <f>'I. Фін результат'!D72</f>
        <v>-10006.5</v>
      </c>
      <c r="E48" s="94">
        <f>'I. Фін результат'!E72</f>
        <v>-10000</v>
      </c>
      <c r="F48" s="94">
        <f>'I. Фін результат'!F72</f>
        <v>-10006.5</v>
      </c>
      <c r="G48" s="89">
        <f t="shared" si="1"/>
        <v>-6.5</v>
      </c>
      <c r="H48" s="129">
        <f t="shared" si="0"/>
        <v>100.065</v>
      </c>
    </row>
    <row r="49" spans="1:8" s="186" customFormat="1" ht="20.100000000000001" customHeight="1">
      <c r="A49" s="190" t="s">
        <v>244</v>
      </c>
      <c r="B49" s="2">
        <v>1082</v>
      </c>
      <c r="C49" s="94" t="str">
        <f>'I. Фін результат'!C73</f>
        <v>(    )</v>
      </c>
      <c r="D49" s="94">
        <f>'I. Фін результат'!D73</f>
        <v>0</v>
      </c>
      <c r="E49" s="94">
        <f>'I. Фін результат'!E73</f>
        <v>0</v>
      </c>
      <c r="F49" s="94">
        <f>'I. Фін результат'!F73</f>
        <v>0</v>
      </c>
      <c r="G49" s="89">
        <f t="shared" si="1"/>
        <v>0</v>
      </c>
      <c r="H49" s="147" t="e">
        <f t="shared" si="0"/>
        <v>#DIV/0!</v>
      </c>
    </row>
    <row r="50" spans="1:8" s="186" customFormat="1" ht="20.100000000000001" customHeight="1">
      <c r="A50" s="177" t="s">
        <v>4</v>
      </c>
      <c r="B50" s="169">
        <v>1100</v>
      </c>
      <c r="C50" s="95">
        <f>SUM(C36,C37,C43,C44,C47)</f>
        <v>409591</v>
      </c>
      <c r="D50" s="95">
        <f>SUM(D36,D37,D43,D44,D47)</f>
        <v>-15954</v>
      </c>
      <c r="E50" s="95">
        <f>SUM(E36,E37,E43,E44,E47)</f>
        <v>273845.87818585965</v>
      </c>
      <c r="F50" s="95">
        <f>SUM(F36,F37,F43,F44,F47)</f>
        <v>-15954</v>
      </c>
      <c r="G50" s="95">
        <f t="shared" si="1"/>
        <v>-289799.87818585965</v>
      </c>
      <c r="H50" s="130">
        <f t="shared" si="0"/>
        <v>-5.8259047409039306</v>
      </c>
    </row>
    <row r="51" spans="1:8" s="186" customFormat="1" ht="20.100000000000001" customHeight="1">
      <c r="A51" s="68" t="s">
        <v>123</v>
      </c>
      <c r="B51" s="169">
        <v>1310</v>
      </c>
      <c r="C51" s="95">
        <f>'I. Фін результат'!C122</f>
        <v>432109.4</v>
      </c>
      <c r="D51" s="95">
        <f>'I. Фін результат'!D122</f>
        <v>41642.5</v>
      </c>
      <c r="E51" s="95">
        <f>'I. Фін результат'!E122</f>
        <v>253038.87818585965</v>
      </c>
      <c r="F51" s="95">
        <f>'I. Фін результат'!F122</f>
        <v>41642.5</v>
      </c>
      <c r="G51" s="95">
        <f t="shared" si="1"/>
        <v>-211396.37818585965</v>
      </c>
      <c r="H51" s="130">
        <f t="shared" si="0"/>
        <v>16.456957246472282</v>
      </c>
    </row>
    <row r="52" spans="1:8" s="186" customFormat="1">
      <c r="A52" s="68" t="s">
        <v>161</v>
      </c>
      <c r="B52" s="169">
        <v>5010</v>
      </c>
      <c r="C52" s="152">
        <f>(C51/C34)*100</f>
        <v>81.932161418584414</v>
      </c>
      <c r="D52" s="152">
        <f>(D51/D34)*100</f>
        <v>16.44336776598433</v>
      </c>
      <c r="E52" s="152">
        <f>(E51/E34)*100</f>
        <v>53.637887158531704</v>
      </c>
      <c r="F52" s="152">
        <f>(F51/F34)*100</f>
        <v>16.44336776598433</v>
      </c>
      <c r="G52" s="95">
        <f t="shared" si="1"/>
        <v>-37.194519392547377</v>
      </c>
      <c r="H52" s="130">
        <f t="shared" si="0"/>
        <v>30.656255563132913</v>
      </c>
    </row>
    <row r="53" spans="1:8" s="186" customFormat="1" ht="20.100000000000001" customHeight="1">
      <c r="A53" s="190" t="s">
        <v>245</v>
      </c>
      <c r="B53" s="2">
        <v>1110</v>
      </c>
      <c r="C53" s="94">
        <f>'I. Фін результат'!C87</f>
        <v>0</v>
      </c>
      <c r="D53" s="94">
        <f>'I. Фін результат'!D87</f>
        <v>0</v>
      </c>
      <c r="E53" s="94">
        <f>'I. Фін результат'!E87</f>
        <v>0</v>
      </c>
      <c r="F53" s="94">
        <f>'I. Фін результат'!F87</f>
        <v>0</v>
      </c>
      <c r="G53" s="89">
        <f t="shared" si="1"/>
        <v>0</v>
      </c>
      <c r="H53" s="147" t="e">
        <f t="shared" si="0"/>
        <v>#DIV/0!</v>
      </c>
    </row>
    <row r="54" spans="1:8" s="186" customFormat="1">
      <c r="A54" s="190" t="s">
        <v>246</v>
      </c>
      <c r="B54" s="2">
        <v>1120</v>
      </c>
      <c r="C54" s="94" t="str">
        <f>'I. Фін результат'!C88</f>
        <v>(    )</v>
      </c>
      <c r="D54" s="94" t="str">
        <f>'I. Фін результат'!D88</f>
        <v>(    )</v>
      </c>
      <c r="E54" s="94" t="str">
        <f>'I. Фін результат'!E88</f>
        <v>(    )</v>
      </c>
      <c r="F54" s="94" t="str">
        <f>'I. Фін результат'!F88</f>
        <v>(    )</v>
      </c>
      <c r="G54" s="142" t="e">
        <f t="shared" si="1"/>
        <v>#VALUE!</v>
      </c>
      <c r="H54" s="147" t="e">
        <f t="shared" si="0"/>
        <v>#VALUE!</v>
      </c>
    </row>
    <row r="55" spans="1:8" s="186" customFormat="1" ht="20.100000000000001" customHeight="1">
      <c r="A55" s="190" t="s">
        <v>247</v>
      </c>
      <c r="B55" s="2">
        <v>1130</v>
      </c>
      <c r="C55" s="94">
        <f>'I. Фін результат'!C89</f>
        <v>9492</v>
      </c>
      <c r="D55" s="94">
        <f>'I. Фін результат'!D89</f>
        <v>55545</v>
      </c>
      <c r="E55" s="94">
        <f>'I. Фін результат'!E89</f>
        <v>78981</v>
      </c>
      <c r="F55" s="94">
        <f>'I. Фін результат'!F89</f>
        <v>55545</v>
      </c>
      <c r="G55" s="89">
        <f t="shared" si="1"/>
        <v>-23436</v>
      </c>
      <c r="H55" s="129">
        <f t="shared" si="0"/>
        <v>70.327040680670038</v>
      </c>
    </row>
    <row r="56" spans="1:8" s="186" customFormat="1" ht="20.100000000000001" customHeight="1">
      <c r="A56" s="190" t="s">
        <v>248</v>
      </c>
      <c r="B56" s="2">
        <v>1140</v>
      </c>
      <c r="C56" s="94" t="str">
        <f>'I. Фін результат'!C91</f>
        <v>(    )</v>
      </c>
      <c r="D56" s="94" t="str">
        <f>'I. Фін результат'!D91</f>
        <v>(    )</v>
      </c>
      <c r="E56" s="94" t="str">
        <f>'I. Фін результат'!E91</f>
        <v>(    )</v>
      </c>
      <c r="F56" s="94" t="str">
        <f>'I. Фін результат'!F91</f>
        <v>(    )</v>
      </c>
      <c r="G56" s="142" t="e">
        <f t="shared" si="1"/>
        <v>#VALUE!</v>
      </c>
      <c r="H56" s="147" t="e">
        <f t="shared" si="0"/>
        <v>#VALUE!</v>
      </c>
    </row>
    <row r="57" spans="1:8" s="186" customFormat="1" ht="20.100000000000001" customHeight="1">
      <c r="A57" s="190" t="s">
        <v>265</v>
      </c>
      <c r="B57" s="2">
        <v>1150</v>
      </c>
      <c r="C57" s="94">
        <f>'I. Фін результат'!C92</f>
        <v>1597</v>
      </c>
      <c r="D57" s="94">
        <f>'I. Фін результат'!D92</f>
        <v>1551</v>
      </c>
      <c r="E57" s="94">
        <f>'I. Фін результат'!E92</f>
        <v>3077</v>
      </c>
      <c r="F57" s="94">
        <f>'I. Фін результат'!F92</f>
        <v>1551</v>
      </c>
      <c r="G57" s="89">
        <f t="shared" si="1"/>
        <v>-1526</v>
      </c>
      <c r="H57" s="129">
        <f t="shared" si="0"/>
        <v>50.406239844003899</v>
      </c>
    </row>
    <row r="58" spans="1:8" s="186" customFormat="1" ht="20.100000000000001" customHeight="1">
      <c r="A58" s="190" t="s">
        <v>156</v>
      </c>
      <c r="B58" s="2">
        <v>1151</v>
      </c>
      <c r="C58" s="94">
        <f>'I. Фін результат'!C93</f>
        <v>0</v>
      </c>
      <c r="D58" s="94">
        <f>'I. Фін результат'!D93</f>
        <v>0</v>
      </c>
      <c r="E58" s="94">
        <f>'I. Фін результат'!E93</f>
        <v>0</v>
      </c>
      <c r="F58" s="94">
        <f>'I. Фін результат'!F93</f>
        <v>0</v>
      </c>
      <c r="G58" s="89">
        <f t="shared" si="1"/>
        <v>0</v>
      </c>
      <c r="H58" s="147" t="e">
        <f t="shared" si="0"/>
        <v>#DIV/0!</v>
      </c>
    </row>
    <row r="59" spans="1:8" s="186" customFormat="1" ht="20.100000000000001" customHeight="1">
      <c r="A59" s="190" t="s">
        <v>267</v>
      </c>
      <c r="B59" s="2">
        <v>1160</v>
      </c>
      <c r="C59" s="94">
        <f>'I. Фін результат'!C98</f>
        <v>-17887</v>
      </c>
      <c r="D59" s="94">
        <f>'I. Фін результат'!D98</f>
        <v>-8731</v>
      </c>
      <c r="E59" s="94">
        <f>'I. Фін результат'!E98</f>
        <v>-15785.2</v>
      </c>
      <c r="F59" s="94">
        <f>'I. Фін результат'!F98</f>
        <v>-8731</v>
      </c>
      <c r="G59" s="89">
        <f t="shared" si="1"/>
        <v>7054.2000000000007</v>
      </c>
      <c r="H59" s="129">
        <f t="shared" si="0"/>
        <v>55.311304259686288</v>
      </c>
    </row>
    <row r="60" spans="1:8" s="186" customFormat="1" ht="20.100000000000001" customHeight="1">
      <c r="A60" s="190" t="s">
        <v>156</v>
      </c>
      <c r="B60" s="2">
        <v>1161</v>
      </c>
      <c r="C60" s="94" t="str">
        <f>'I. Фін результат'!C99</f>
        <v>(    )</v>
      </c>
      <c r="D60" s="94" t="str">
        <f>'I. Фін результат'!D99</f>
        <v>(    )</v>
      </c>
      <c r="E60" s="94" t="str">
        <f>'I. Фін результат'!E99</f>
        <v>(    )</v>
      </c>
      <c r="F60" s="94" t="str">
        <f>'I. Фін результат'!F99</f>
        <v>(    )</v>
      </c>
      <c r="G60" s="142" t="e">
        <f t="shared" si="1"/>
        <v>#VALUE!</v>
      </c>
      <c r="H60" s="147" t="e">
        <f t="shared" si="0"/>
        <v>#VALUE!</v>
      </c>
    </row>
    <row r="61" spans="1:8" s="186" customFormat="1" ht="20.100000000000001" customHeight="1">
      <c r="A61" s="68" t="s">
        <v>88</v>
      </c>
      <c r="B61" s="191">
        <v>1170</v>
      </c>
      <c r="C61" s="95">
        <f>SUM(C50,C53:C57,C59)</f>
        <v>402793</v>
      </c>
      <c r="D61" s="95">
        <f>SUM(D50,D53:D57,D59)</f>
        <v>32411</v>
      </c>
      <c r="E61" s="95">
        <f>SUM(E50,E53:E57,E59)</f>
        <v>340118.67818585964</v>
      </c>
      <c r="F61" s="95">
        <f>SUM(F50,F53:F57,F59)</f>
        <v>32411</v>
      </c>
      <c r="G61" s="95">
        <f t="shared" si="1"/>
        <v>-307707.67818585964</v>
      </c>
      <c r="H61" s="130">
        <f t="shared" si="0"/>
        <v>9.529320816156071</v>
      </c>
    </row>
    <row r="62" spans="1:8" s="186" customFormat="1" ht="20.100000000000001" customHeight="1">
      <c r="A62" s="190" t="s">
        <v>258</v>
      </c>
      <c r="B62" s="169">
        <v>1180</v>
      </c>
      <c r="C62" s="94">
        <f>'I. Фін результат'!C105</f>
        <v>-82343</v>
      </c>
      <c r="D62" s="94">
        <f>'I. Фін результат'!D105</f>
        <v>-16690</v>
      </c>
      <c r="E62" s="94">
        <f>'I. Фін результат'!E105</f>
        <v>-79526.327604043705</v>
      </c>
      <c r="F62" s="94">
        <f>'I. Фін результат'!F105</f>
        <v>-16690</v>
      </c>
      <c r="G62" s="89">
        <f t="shared" si="1"/>
        <v>62836.327604043705</v>
      </c>
      <c r="H62" s="129">
        <f t="shared" si="0"/>
        <v>20.986760614797152</v>
      </c>
    </row>
    <row r="63" spans="1:8" s="186" customFormat="1" ht="20.100000000000001" customHeight="1">
      <c r="A63" s="190" t="s">
        <v>259</v>
      </c>
      <c r="B63" s="169">
        <v>1181</v>
      </c>
      <c r="C63" s="94">
        <f>'I. Фін результат'!C106</f>
        <v>0</v>
      </c>
      <c r="D63" s="94">
        <f>'I. Фін результат'!D106</f>
        <v>0</v>
      </c>
      <c r="E63" s="94">
        <f>'I. Фін результат'!E106</f>
        <v>0</v>
      </c>
      <c r="F63" s="94">
        <f>'I. Фін результат'!F106</f>
        <v>0</v>
      </c>
      <c r="G63" s="89">
        <f t="shared" si="1"/>
        <v>0</v>
      </c>
      <c r="H63" s="147" t="e">
        <f t="shared" si="0"/>
        <v>#DIV/0!</v>
      </c>
    </row>
    <row r="64" spans="1:8" s="186" customFormat="1" ht="20.100000000000001" customHeight="1">
      <c r="A64" s="190" t="s">
        <v>260</v>
      </c>
      <c r="B64" s="2">
        <v>1190</v>
      </c>
      <c r="C64" s="94">
        <f>'I. Фін результат'!C107</f>
        <v>0</v>
      </c>
      <c r="D64" s="94">
        <f>'I. Фін результат'!D107</f>
        <v>0</v>
      </c>
      <c r="E64" s="94">
        <f>'I. Фін результат'!E107</f>
        <v>0</v>
      </c>
      <c r="F64" s="94">
        <f>'I. Фін результат'!F107</f>
        <v>0</v>
      </c>
      <c r="G64" s="89">
        <f t="shared" si="1"/>
        <v>0</v>
      </c>
      <c r="H64" s="147" t="e">
        <f t="shared" si="0"/>
        <v>#DIV/0!</v>
      </c>
    </row>
    <row r="65" spans="1:8" s="186" customFormat="1" ht="20.100000000000001" customHeight="1">
      <c r="A65" s="190" t="s">
        <v>261</v>
      </c>
      <c r="B65" s="172">
        <v>1191</v>
      </c>
      <c r="C65" s="94" t="str">
        <f>'I. Фін результат'!C108</f>
        <v>(    )</v>
      </c>
      <c r="D65" s="94" t="str">
        <f>'I. Фін результат'!D108</f>
        <v>(    )</v>
      </c>
      <c r="E65" s="94" t="str">
        <f>'I. Фін результат'!E108</f>
        <v>(    )</v>
      </c>
      <c r="F65" s="94" t="str">
        <f>'I. Фін результат'!F108</f>
        <v>(    )</v>
      </c>
      <c r="G65" s="142" t="e">
        <f t="shared" si="1"/>
        <v>#VALUE!</v>
      </c>
      <c r="H65" s="147" t="e">
        <f t="shared" si="0"/>
        <v>#VALUE!</v>
      </c>
    </row>
    <row r="66" spans="1:8" s="186" customFormat="1" ht="20.100000000000001" customHeight="1">
      <c r="A66" s="177" t="s">
        <v>301</v>
      </c>
      <c r="B66" s="2">
        <v>1200</v>
      </c>
      <c r="C66" s="95">
        <f>SUM(C61:C65)</f>
        <v>320450</v>
      </c>
      <c r="D66" s="95">
        <f>SUM(D61:D65)</f>
        <v>15721</v>
      </c>
      <c r="E66" s="95">
        <f>SUM(E61:E65)</f>
        <v>260592.35058181593</v>
      </c>
      <c r="F66" s="95">
        <f>SUM(F61:F65)</f>
        <v>15721</v>
      </c>
      <c r="G66" s="95">
        <f t="shared" si="1"/>
        <v>-244871.35058181593</v>
      </c>
      <c r="H66" s="130">
        <f t="shared" si="0"/>
        <v>6.0327941188220766</v>
      </c>
    </row>
    <row r="67" spans="1:8" s="186" customFormat="1" ht="20.100000000000001" customHeight="1">
      <c r="A67" s="190" t="s">
        <v>432</v>
      </c>
      <c r="B67" s="172">
        <v>1201</v>
      </c>
      <c r="C67" s="94">
        <f>'I. Фін результат'!C110</f>
        <v>320450</v>
      </c>
      <c r="D67" s="94">
        <f>'I. Фін результат'!D110</f>
        <v>15721</v>
      </c>
      <c r="E67" s="94">
        <f>'I. Фін результат'!E110</f>
        <v>260592.35058181593</v>
      </c>
      <c r="F67" s="94">
        <f>'I. Фін результат'!F110</f>
        <v>15721</v>
      </c>
      <c r="G67" s="89">
        <f t="shared" si="1"/>
        <v>-244871.35058181593</v>
      </c>
      <c r="H67" s="129">
        <f t="shared" si="0"/>
        <v>6.0327941188220766</v>
      </c>
    </row>
    <row r="68" spans="1:8" s="186" customFormat="1" ht="20.100000000000001" customHeight="1">
      <c r="A68" s="190" t="s">
        <v>433</v>
      </c>
      <c r="B68" s="172">
        <v>1202</v>
      </c>
      <c r="C68" s="94" t="str">
        <f>'I. Фін результат'!C111</f>
        <v>(    )</v>
      </c>
      <c r="D68" s="94">
        <f>'I. Фін результат'!D111</f>
        <v>0</v>
      </c>
      <c r="E68" s="94">
        <f>'I. Фін результат'!E111</f>
        <v>0</v>
      </c>
      <c r="F68" s="94">
        <f>'I. Фін результат'!F111</f>
        <v>0</v>
      </c>
      <c r="G68" s="142">
        <f t="shared" si="1"/>
        <v>0</v>
      </c>
      <c r="H68" s="147" t="e">
        <f t="shared" si="0"/>
        <v>#DIV/0!</v>
      </c>
    </row>
    <row r="69" spans="1:8" s="186" customFormat="1" ht="20.100000000000001" customHeight="1">
      <c r="A69" s="177" t="s">
        <v>19</v>
      </c>
      <c r="B69" s="2">
        <v>1210</v>
      </c>
      <c r="C69" s="95">
        <f>SUM(C34,C44,C53,C55,C57,C63,C64)</f>
        <v>894896</v>
      </c>
      <c r="D69" s="95">
        <f>SUM(D34,D44,D53,D55,D57,D63,D64)</f>
        <v>527001</v>
      </c>
      <c r="E69" s="95">
        <f>SUM(E34,E44,E53,E55,E57,E63,E64)</f>
        <v>825355</v>
      </c>
      <c r="F69" s="95">
        <f>SUM(F34,F44,F53,F55,F57,F63,F64)</f>
        <v>527001</v>
      </c>
      <c r="G69" s="95">
        <f t="shared" si="1"/>
        <v>-298354</v>
      </c>
      <c r="H69" s="130">
        <f t="shared" si="0"/>
        <v>63.851433625530831</v>
      </c>
    </row>
    <row r="70" spans="1:8" s="186" customFormat="1" ht="20.100000000000001" customHeight="1">
      <c r="A70" s="177" t="s">
        <v>106</v>
      </c>
      <c r="B70" s="2">
        <v>1220</v>
      </c>
      <c r="C70" s="95">
        <f>SUM(C35,C37,C43,C47,C54,C56,C59,C62,C65)</f>
        <v>-574446</v>
      </c>
      <c r="D70" s="95">
        <f>SUM(D35,D37,D43,D47,D54,D56,D59,D62,D65)</f>
        <v>-511280</v>
      </c>
      <c r="E70" s="95">
        <f>SUM(E35,E37,E43,E47,E54,E56,E59,E62,E65)</f>
        <v>-564762.64941818407</v>
      </c>
      <c r="F70" s="95">
        <f>SUM(F35,F37,F43,F47,F54,F56,F59,F62,F65)</f>
        <v>-511280</v>
      </c>
      <c r="G70" s="95">
        <f t="shared" si="1"/>
        <v>53482.649418184068</v>
      </c>
      <c r="H70" s="130">
        <f t="shared" si="0"/>
        <v>90.530066130739755</v>
      </c>
    </row>
    <row r="71" spans="1:8" s="186" customFormat="1" ht="20.100000000000001" customHeight="1">
      <c r="A71" s="190" t="s">
        <v>185</v>
      </c>
      <c r="B71" s="2">
        <v>1230</v>
      </c>
      <c r="C71" s="94"/>
      <c r="D71" s="94"/>
      <c r="E71" s="94"/>
      <c r="F71" s="94"/>
      <c r="G71" s="89">
        <f t="shared" si="1"/>
        <v>0</v>
      </c>
      <c r="H71" s="147" t="e">
        <f t="shared" si="0"/>
        <v>#DIV/0!</v>
      </c>
    </row>
    <row r="72" spans="1:8" s="186" customFormat="1" ht="20.100000000000001" customHeight="1">
      <c r="A72" s="177" t="s">
        <v>163</v>
      </c>
      <c r="B72" s="2"/>
      <c r="C72" s="106"/>
      <c r="D72" s="107"/>
      <c r="E72" s="107"/>
      <c r="F72" s="107"/>
      <c r="G72" s="89">
        <f t="shared" si="1"/>
        <v>0</v>
      </c>
      <c r="H72" s="147" t="e">
        <f t="shared" si="0"/>
        <v>#DIV/0!</v>
      </c>
    </row>
    <row r="73" spans="1:8" s="186" customFormat="1" ht="20.100000000000001" customHeight="1">
      <c r="A73" s="190" t="s">
        <v>197</v>
      </c>
      <c r="B73" s="2">
        <v>1400</v>
      </c>
      <c r="C73" s="94">
        <f>'I. Фін результат'!C124</f>
        <v>40215</v>
      </c>
      <c r="D73" s="94">
        <f>'I. Фін результат'!D124</f>
        <v>38597</v>
      </c>
      <c r="E73" s="94">
        <f>'I. Фін результат'!E124</f>
        <v>49315</v>
      </c>
      <c r="F73" s="94">
        <f>'I. Фін результат'!F124</f>
        <v>38597</v>
      </c>
      <c r="G73" s="89">
        <f t="shared" si="1"/>
        <v>-10718</v>
      </c>
      <c r="H73" s="129">
        <f t="shared" si="0"/>
        <v>78.266247592010544</v>
      </c>
    </row>
    <row r="74" spans="1:8" s="186" customFormat="1" ht="20.100000000000001" customHeight="1">
      <c r="A74" s="190" t="s">
        <v>198</v>
      </c>
      <c r="B74" s="28">
        <v>1401</v>
      </c>
      <c r="C74" s="94">
        <f>'I. Фін результат'!C125</f>
        <v>7833</v>
      </c>
      <c r="D74" s="94">
        <f>'I. Фін результат'!D125</f>
        <v>6631.8000000000011</v>
      </c>
      <c r="E74" s="94">
        <f>'I. Фін результат'!E125</f>
        <v>6315</v>
      </c>
      <c r="F74" s="94">
        <f>'I. Фін результат'!F125</f>
        <v>6631.8000000000011</v>
      </c>
      <c r="G74" s="89">
        <f t="shared" si="1"/>
        <v>316.80000000000109</v>
      </c>
      <c r="H74" s="129">
        <f t="shared" si="0"/>
        <v>105.01662707838481</v>
      </c>
    </row>
    <row r="75" spans="1:8" s="186" customFormat="1" ht="20.100000000000001" customHeight="1">
      <c r="A75" s="190" t="s">
        <v>28</v>
      </c>
      <c r="B75" s="28">
        <v>1402</v>
      </c>
      <c r="C75" s="94">
        <f>'I. Фін результат'!C126</f>
        <v>26439</v>
      </c>
      <c r="D75" s="94">
        <f>'I. Фін результат'!D126</f>
        <v>22998.5</v>
      </c>
      <c r="E75" s="94">
        <f>'I. Фін результат'!E126</f>
        <v>29885</v>
      </c>
      <c r="F75" s="94">
        <f>'I. Фін результат'!F126</f>
        <v>22998.5</v>
      </c>
      <c r="G75" s="89">
        <f t="shared" si="1"/>
        <v>-6886.5</v>
      </c>
      <c r="H75" s="129">
        <f t="shared" si="0"/>
        <v>76.956667224360046</v>
      </c>
    </row>
    <row r="76" spans="1:8" s="186" customFormat="1" ht="20.100000000000001" customHeight="1">
      <c r="A76" s="190" t="s">
        <v>5</v>
      </c>
      <c r="B76" s="5">
        <v>1410</v>
      </c>
      <c r="C76" s="94">
        <f>'I. Фін результат'!C127</f>
        <v>163247</v>
      </c>
      <c r="D76" s="94">
        <f>'I. Фін результат'!D127</f>
        <v>266544</v>
      </c>
      <c r="E76" s="94">
        <f>'I. Фін результат'!E127</f>
        <v>229338</v>
      </c>
      <c r="F76" s="94">
        <f>'I. Фін результат'!F127</f>
        <v>266544</v>
      </c>
      <c r="G76" s="89">
        <f t="shared" si="1"/>
        <v>37206</v>
      </c>
      <c r="H76" s="129">
        <f t="shared" si="0"/>
        <v>116.22321638803861</v>
      </c>
    </row>
    <row r="77" spans="1:8" s="186" customFormat="1" ht="20.100000000000001" customHeight="1">
      <c r="A77" s="190" t="s">
        <v>6</v>
      </c>
      <c r="B77" s="5">
        <v>1420</v>
      </c>
      <c r="C77" s="94">
        <f>'I. Фін результат'!C128</f>
        <v>31558</v>
      </c>
      <c r="D77" s="94">
        <f>'I. Фін результат'!D128</f>
        <v>42721</v>
      </c>
      <c r="E77" s="94">
        <f>'I. Фін результат'!E128</f>
        <v>46763</v>
      </c>
      <c r="F77" s="94">
        <f>'I. Фін результат'!F128</f>
        <v>42721</v>
      </c>
      <c r="G77" s="89">
        <f t="shared" si="1"/>
        <v>-4042</v>
      </c>
      <c r="H77" s="129">
        <f t="shared" si="0"/>
        <v>91.3564142591365</v>
      </c>
    </row>
    <row r="78" spans="1:8" s="186" customFormat="1" ht="20.100000000000001" customHeight="1">
      <c r="A78" s="190" t="s">
        <v>7</v>
      </c>
      <c r="B78" s="5">
        <v>1430</v>
      </c>
      <c r="C78" s="94">
        <f>'I. Фін результат'!C129</f>
        <v>50027</v>
      </c>
      <c r="D78" s="94">
        <f>'I. Фін результат'!D129</f>
        <v>64605</v>
      </c>
      <c r="E78" s="94">
        <f>'I. Фін результат'!E129</f>
        <v>69193</v>
      </c>
      <c r="F78" s="94">
        <f>'I. Фін результат'!F129</f>
        <v>64605</v>
      </c>
      <c r="G78" s="89">
        <f t="shared" si="1"/>
        <v>-4588</v>
      </c>
      <c r="H78" s="129">
        <f t="shared" si="0"/>
        <v>93.369271458095469</v>
      </c>
    </row>
    <row r="79" spans="1:8" s="186" customFormat="1" ht="20.100000000000001" customHeight="1">
      <c r="A79" s="190" t="s">
        <v>29</v>
      </c>
      <c r="B79" s="5">
        <v>1440</v>
      </c>
      <c r="C79" s="94">
        <f>'I. Фін результат'!C130</f>
        <v>190059</v>
      </c>
      <c r="D79" s="94">
        <f>'I. Фін результат'!D130</f>
        <v>75345</v>
      </c>
      <c r="E79" s="94">
        <f>'I. Фін результат'!E130</f>
        <v>74687</v>
      </c>
      <c r="F79" s="94">
        <f>'I. Фін результат'!F130</f>
        <v>75345</v>
      </c>
      <c r="G79" s="89">
        <f t="shared" si="1"/>
        <v>658</v>
      </c>
      <c r="H79" s="129">
        <f t="shared" si="0"/>
        <v>100.88101008207586</v>
      </c>
    </row>
    <row r="80" spans="1:8" s="186" customFormat="1" ht="20.100000000000001" customHeight="1" thickBot="1">
      <c r="A80" s="177" t="s">
        <v>53</v>
      </c>
      <c r="B80" s="5">
        <v>1450</v>
      </c>
      <c r="C80" s="95">
        <f>SUM(C73,C76,C77,C78,C79)</f>
        <v>475106</v>
      </c>
      <c r="D80" s="95">
        <f>SUM(D73,D76,D77,D78,D79)</f>
        <v>487812</v>
      </c>
      <c r="E80" s="95">
        <f>SUM(E73,E76,E77,E78,E79)</f>
        <v>469296</v>
      </c>
      <c r="F80" s="95">
        <f>SUM(F73,F76,F77,F78,F79)</f>
        <v>487812</v>
      </c>
      <c r="G80" s="95">
        <f t="shared" si="1"/>
        <v>18516</v>
      </c>
      <c r="H80" s="130">
        <f t="shared" si="0"/>
        <v>103.94548429988748</v>
      </c>
    </row>
    <row r="81" spans="1:8" s="186" customFormat="1" ht="19.5" thickBot="1">
      <c r="A81" s="224" t="s">
        <v>126</v>
      </c>
      <c r="B81" s="225"/>
      <c r="C81" s="225"/>
      <c r="D81" s="225"/>
      <c r="E81" s="225"/>
      <c r="F81" s="225"/>
      <c r="G81" s="225"/>
      <c r="H81" s="226"/>
    </row>
    <row r="82" spans="1:8" s="186" customFormat="1">
      <c r="A82" s="233" t="s">
        <v>125</v>
      </c>
      <c r="B82" s="234"/>
      <c r="C82" s="234"/>
      <c r="D82" s="234"/>
      <c r="E82" s="234"/>
      <c r="F82" s="234"/>
      <c r="G82" s="234"/>
      <c r="H82" s="235"/>
    </row>
    <row r="83" spans="1:8" s="186" customFormat="1" ht="37.5" customHeight="1">
      <c r="A83" s="114" t="s">
        <v>55</v>
      </c>
      <c r="B83" s="184">
        <v>2000</v>
      </c>
      <c r="C83" s="94">
        <f>'ІІ. Розр. з бюджетом'!C7</f>
        <v>609571.19999999995</v>
      </c>
      <c r="D83" s="94">
        <f>'ІІ. Розр. з бюджетом'!D7</f>
        <v>621984</v>
      </c>
      <c r="E83" s="94">
        <f>'ІІ. Розр. з бюджетом'!E7</f>
        <v>607214.80000000005</v>
      </c>
      <c r="F83" s="94">
        <f>'ІІ. Розр. з бюджетом'!F7</f>
        <v>621984</v>
      </c>
      <c r="G83" s="94">
        <f t="shared" ref="G83:G93" si="2">F83-E83</f>
        <v>14769.199999999953</v>
      </c>
      <c r="H83" s="129">
        <f t="shared" ref="H83:H128" si="3">(F83/E83)*100</f>
        <v>102.43228590607474</v>
      </c>
    </row>
    <row r="84" spans="1:8" s="186" customFormat="1" ht="39.75" customHeight="1">
      <c r="A84" s="33" t="s">
        <v>268</v>
      </c>
      <c r="B84" s="172">
        <v>2010</v>
      </c>
      <c r="C84" s="94">
        <f>SUM(C85:C86)</f>
        <v>-197968.2</v>
      </c>
      <c r="D84" s="94">
        <f>SUM(D85:D86)</f>
        <v>-24731.3</v>
      </c>
      <c r="E84" s="94">
        <f>SUM(E85:E86)</f>
        <v>-195444</v>
      </c>
      <c r="F84" s="94">
        <f>SUM(F85:F86)</f>
        <v>-24731.3</v>
      </c>
      <c r="G84" s="89">
        <f t="shared" si="2"/>
        <v>170712.7</v>
      </c>
      <c r="H84" s="129">
        <f t="shared" si="3"/>
        <v>12.653905978183008</v>
      </c>
    </row>
    <row r="85" spans="1:8" s="186" customFormat="1" ht="37.5" customHeight="1">
      <c r="A85" s="190" t="s">
        <v>150</v>
      </c>
      <c r="B85" s="172">
        <v>2011</v>
      </c>
      <c r="C85" s="94">
        <f>'ІІ. Розр. з бюджетом'!C9</f>
        <v>-197968.2</v>
      </c>
      <c r="D85" s="94">
        <f>'ІІ. Розр. з бюджетом'!D9</f>
        <v>-24731.3</v>
      </c>
      <c r="E85" s="94">
        <f>'ІІ. Розр. з бюджетом'!E9</f>
        <v>-195444</v>
      </c>
      <c r="F85" s="94">
        <f>'ІІ. Розр. з бюджетом'!F9</f>
        <v>-24731.3</v>
      </c>
      <c r="G85" s="89">
        <f t="shared" si="2"/>
        <v>170712.7</v>
      </c>
      <c r="H85" s="129">
        <f t="shared" si="3"/>
        <v>12.653905978183008</v>
      </c>
    </row>
    <row r="86" spans="1:8" s="186" customFormat="1" ht="39.75" customHeight="1">
      <c r="A86" s="190" t="s">
        <v>394</v>
      </c>
      <c r="B86" s="172">
        <v>2012</v>
      </c>
      <c r="C86" s="94" t="str">
        <f>'ІІ. Розр. з бюджетом'!C10</f>
        <v>(    )</v>
      </c>
      <c r="D86" s="94" t="str">
        <f>'ІІ. Розр. з бюджетом'!D10</f>
        <v>(    )</v>
      </c>
      <c r="E86" s="94" t="str">
        <f>'ІІ. Розр. з бюджетом'!E10</f>
        <v>(    )</v>
      </c>
      <c r="F86" s="94" t="str">
        <f>'ІІ. Розр. з бюджетом'!F10</f>
        <v>(    )</v>
      </c>
      <c r="G86" s="142" t="e">
        <f t="shared" si="2"/>
        <v>#VALUE!</v>
      </c>
      <c r="H86" s="147" t="e">
        <f t="shared" si="3"/>
        <v>#VALUE!</v>
      </c>
    </row>
    <row r="87" spans="1:8" s="186" customFormat="1">
      <c r="A87" s="190" t="s">
        <v>134</v>
      </c>
      <c r="B87" s="172" t="s">
        <v>157</v>
      </c>
      <c r="C87" s="94" t="str">
        <f>'ІІ. Розр. з бюджетом'!C11</f>
        <v>(    )</v>
      </c>
      <c r="D87" s="94" t="str">
        <f>'ІІ. Розр. з бюджетом'!D11</f>
        <v>(    )</v>
      </c>
      <c r="E87" s="94" t="str">
        <f>'ІІ. Розр. з бюджетом'!E11</f>
        <v>(    )</v>
      </c>
      <c r="F87" s="94" t="str">
        <f>'ІІ. Розр. з бюджетом'!F11</f>
        <v>(    )</v>
      </c>
      <c r="G87" s="148" t="e">
        <f t="shared" si="2"/>
        <v>#VALUE!</v>
      </c>
      <c r="H87" s="147" t="e">
        <f t="shared" si="3"/>
        <v>#VALUE!</v>
      </c>
    </row>
    <row r="88" spans="1:8" s="186" customFormat="1">
      <c r="A88" s="190" t="s">
        <v>143</v>
      </c>
      <c r="B88" s="172">
        <v>2020</v>
      </c>
      <c r="C88" s="94">
        <f>'ІІ. Розр. з бюджетом'!C12</f>
        <v>0</v>
      </c>
      <c r="D88" s="94">
        <f>'ІІ. Розр. з бюджетом'!D12</f>
        <v>0</v>
      </c>
      <c r="E88" s="94">
        <f>'ІІ. Розр. з бюджетом'!E12</f>
        <v>0</v>
      </c>
      <c r="F88" s="94">
        <f>'ІІ. Розр. з бюджетом'!F12</f>
        <v>0</v>
      </c>
      <c r="G88" s="142">
        <f t="shared" si="2"/>
        <v>0</v>
      </c>
      <c r="H88" s="147" t="e">
        <f t="shared" si="3"/>
        <v>#DIV/0!</v>
      </c>
    </row>
    <row r="89" spans="1:8" s="186" customFormat="1">
      <c r="A89" s="33" t="s">
        <v>65</v>
      </c>
      <c r="B89" s="172">
        <v>2030</v>
      </c>
      <c r="C89" s="94">
        <f>'ІІ. Розр. з бюджетом'!C13</f>
        <v>0</v>
      </c>
      <c r="D89" s="94">
        <f>'ІІ. Розр. з бюджетом'!D13</f>
        <v>-76879.7</v>
      </c>
      <c r="E89" s="94">
        <f>'ІІ. Розр. з бюджетом'!E13</f>
        <v>-107677</v>
      </c>
      <c r="F89" s="94">
        <f>'ІІ. Розр. з бюджетом'!F13</f>
        <v>-76879.7</v>
      </c>
      <c r="G89" s="142">
        <f t="shared" si="2"/>
        <v>30797.300000000003</v>
      </c>
      <c r="H89" s="147">
        <f t="shared" si="3"/>
        <v>71.398441635632494</v>
      </c>
    </row>
    <row r="90" spans="1:8" s="186" customFormat="1">
      <c r="A90" s="33" t="s">
        <v>27</v>
      </c>
      <c r="B90" s="172">
        <v>2040</v>
      </c>
      <c r="C90" s="94" t="str">
        <f>'ІІ. Розр. з бюджетом'!C15</f>
        <v>(    )</v>
      </c>
      <c r="D90" s="94" t="str">
        <f>'ІІ. Розр. з бюджетом'!D15</f>
        <v>(    )</v>
      </c>
      <c r="E90" s="94" t="str">
        <f>'ІІ. Розр. з бюджетом'!E15</f>
        <v>(    )</v>
      </c>
      <c r="F90" s="94" t="str">
        <f>'ІІ. Розр. з бюджетом'!F15</f>
        <v>(    )</v>
      </c>
      <c r="G90" s="142" t="e">
        <f t="shared" si="2"/>
        <v>#VALUE!</v>
      </c>
      <c r="H90" s="147" t="e">
        <f t="shared" si="3"/>
        <v>#VALUE!</v>
      </c>
    </row>
    <row r="91" spans="1:8" s="186" customFormat="1">
      <c r="A91" s="33" t="s">
        <v>249</v>
      </c>
      <c r="B91" s="172">
        <v>2050</v>
      </c>
      <c r="C91" s="94" t="str">
        <f>'ІІ. Розр. з бюджетом'!C16</f>
        <v>(    )</v>
      </c>
      <c r="D91" s="94" t="str">
        <f>'ІІ. Розр. з бюджетом'!D16</f>
        <v>(    )</v>
      </c>
      <c r="E91" s="94" t="str">
        <f>'ІІ. Розр. з бюджетом'!E16</f>
        <v>(    )</v>
      </c>
      <c r="F91" s="94" t="str">
        <f>'ІІ. Розр. з бюджетом'!F16</f>
        <v>(    )</v>
      </c>
      <c r="G91" s="142" t="e">
        <f t="shared" si="2"/>
        <v>#VALUE!</v>
      </c>
      <c r="H91" s="147" t="e">
        <f t="shared" si="3"/>
        <v>#VALUE!</v>
      </c>
    </row>
    <row r="92" spans="1:8" s="186" customFormat="1">
      <c r="A92" s="33" t="s">
        <v>250</v>
      </c>
      <c r="B92" s="172">
        <v>2060</v>
      </c>
      <c r="C92" s="94">
        <f>'ІІ. Розр. з бюджетом'!C17</f>
        <v>-110069</v>
      </c>
      <c r="D92" s="94">
        <f>'ІІ. Розр. з бюджетом'!D17</f>
        <v>179406</v>
      </c>
      <c r="E92" s="94">
        <f>'ІІ. Розр. з бюджетом'!E17</f>
        <v>0</v>
      </c>
      <c r="F92" s="94">
        <f>'ІІ. Розр. з бюджетом'!F17</f>
        <v>179406</v>
      </c>
      <c r="G92" s="89">
        <f t="shared" si="2"/>
        <v>179406</v>
      </c>
      <c r="H92" s="147" t="e">
        <f t="shared" si="3"/>
        <v>#DIV/0!</v>
      </c>
    </row>
    <row r="93" spans="1:8" s="186" customFormat="1" ht="41.25" customHeight="1">
      <c r="A93" s="33" t="s">
        <v>56</v>
      </c>
      <c r="B93" s="172">
        <v>2070</v>
      </c>
      <c r="C93" s="89">
        <f>SUM(C83,C84,C88,C89,C90,C91,C92)+C66</f>
        <v>621984</v>
      </c>
      <c r="D93" s="89">
        <f>SUM(D83,D84,D88,D89,D90,D91,D92)+D66</f>
        <v>715500</v>
      </c>
      <c r="E93" s="89">
        <f>SUM(E83,E84,E88,E89,E90,E91,E92)+E66</f>
        <v>564686.15058181598</v>
      </c>
      <c r="F93" s="89">
        <f>SUM(F83,F84,F88,F89,F90,F91,F92)+F66</f>
        <v>715500</v>
      </c>
      <c r="G93" s="89">
        <f t="shared" si="2"/>
        <v>150813.84941818402</v>
      </c>
      <c r="H93" s="129">
        <f t="shared" si="3"/>
        <v>126.70755237449957</v>
      </c>
    </row>
    <row r="94" spans="1:8" s="186" customFormat="1" ht="21.75" customHeight="1">
      <c r="A94" s="230" t="s">
        <v>379</v>
      </c>
      <c r="B94" s="231"/>
      <c r="C94" s="231"/>
      <c r="D94" s="231"/>
      <c r="E94" s="231"/>
      <c r="F94" s="231"/>
      <c r="G94" s="231"/>
      <c r="H94" s="232"/>
    </row>
    <row r="95" spans="1:8" s="186" customFormat="1" ht="41.25" customHeight="1">
      <c r="A95" s="182" t="s">
        <v>371</v>
      </c>
      <c r="B95" s="172">
        <v>2110</v>
      </c>
      <c r="C95" s="95">
        <f>'ІІ. Розр. з бюджетом'!C22</f>
        <v>453186.3</v>
      </c>
      <c r="D95" s="95">
        <f>'ІІ. Розр. з бюджетом'!D22</f>
        <v>147307.79999999999</v>
      </c>
      <c r="E95" s="95">
        <f>'ІІ. Розр. з бюджетом'!E22</f>
        <v>305121.45533117361</v>
      </c>
      <c r="F95" s="95">
        <f>'ІІ. Розр. з бюджетом'!F22</f>
        <v>147307.79999999999</v>
      </c>
      <c r="G95" s="95">
        <f t="shared" ref="G95:G106" si="4">F95-E95</f>
        <v>-157813.65533117362</v>
      </c>
      <c r="H95" s="130">
        <f t="shared" si="3"/>
        <v>48.278414194149214</v>
      </c>
    </row>
    <row r="96" spans="1:8" s="186" customFormat="1">
      <c r="A96" s="190" t="s">
        <v>275</v>
      </c>
      <c r="B96" s="172">
        <v>2111</v>
      </c>
      <c r="C96" s="89">
        <f>'ІІ. Розр. з бюджетом'!C23</f>
        <v>110830.39999999999</v>
      </c>
      <c r="D96" s="89">
        <f>'ІІ. Розр. з бюджетом'!D23</f>
        <v>7715.4</v>
      </c>
      <c r="E96" s="89">
        <f>'ІІ. Розр. з бюджетом'!E23</f>
        <v>70221.819769371315</v>
      </c>
      <c r="F96" s="89">
        <f>'ІІ. Розр. з бюджетом'!F23</f>
        <v>7715.4</v>
      </c>
      <c r="G96" s="89">
        <f t="shared" si="4"/>
        <v>-62506.419769371314</v>
      </c>
      <c r="H96" s="129">
        <f t="shared" si="3"/>
        <v>10.987183222165982</v>
      </c>
    </row>
    <row r="97" spans="1:8" s="186" customFormat="1">
      <c r="A97" s="190" t="s">
        <v>372</v>
      </c>
      <c r="B97" s="172">
        <v>2112</v>
      </c>
      <c r="C97" s="89">
        <f>'ІІ. Розр. з бюджетом'!C24</f>
        <v>143079.70000000001</v>
      </c>
      <c r="D97" s="89">
        <f>'ІІ. Розр. з бюджетом'!D24</f>
        <v>92112.5</v>
      </c>
      <c r="E97" s="89">
        <f>'ІІ. Розр. з бюджетом'!E24</f>
        <v>117753.96169600001</v>
      </c>
      <c r="F97" s="89">
        <f>'ІІ. Розр. з бюджетом'!F24</f>
        <v>92112.5</v>
      </c>
      <c r="G97" s="89">
        <f t="shared" si="4"/>
        <v>-25641.461696000013</v>
      </c>
      <c r="H97" s="129">
        <f t="shared" si="3"/>
        <v>78.224544357838766</v>
      </c>
    </row>
    <row r="98" spans="1:8" s="186" customFormat="1" ht="19.5" customHeight="1">
      <c r="A98" s="33" t="s">
        <v>373</v>
      </c>
      <c r="B98" s="169">
        <v>2113</v>
      </c>
      <c r="C98" s="89">
        <f>'ІІ. Розр. з бюджетом'!C25</f>
        <v>0</v>
      </c>
      <c r="D98" s="89" t="str">
        <f>'ІІ. Розр. з бюджетом'!D25</f>
        <v>(    )</v>
      </c>
      <c r="E98" s="89">
        <f>'ІІ. Розр. з бюджетом'!E25</f>
        <v>0</v>
      </c>
      <c r="F98" s="89" t="str">
        <f>'ІІ. Розр. з бюджетом'!F25</f>
        <v>(    )</v>
      </c>
      <c r="G98" s="142" t="e">
        <f t="shared" si="4"/>
        <v>#VALUE!</v>
      </c>
      <c r="H98" s="147" t="e">
        <f t="shared" si="3"/>
        <v>#VALUE!</v>
      </c>
    </row>
    <row r="99" spans="1:8" s="186" customFormat="1">
      <c r="A99" s="33" t="s">
        <v>78</v>
      </c>
      <c r="B99" s="169">
        <v>2114</v>
      </c>
      <c r="C99" s="89">
        <f>'ІІ. Розр. з бюджетом'!C26</f>
        <v>0</v>
      </c>
      <c r="D99" s="89">
        <f>'ІІ. Розр. з бюджетом'!D26</f>
        <v>0</v>
      </c>
      <c r="E99" s="89">
        <f>'ІІ. Розр. з бюджетом'!E26</f>
        <v>0</v>
      </c>
      <c r="F99" s="89">
        <f>'ІІ. Розр. з бюджетом'!F26</f>
        <v>0</v>
      </c>
      <c r="G99" s="142"/>
      <c r="H99" s="147" t="e">
        <f t="shared" si="3"/>
        <v>#DIV/0!</v>
      </c>
    </row>
    <row r="100" spans="1:8" s="186" customFormat="1" ht="37.5">
      <c r="A100" s="33" t="s">
        <v>374</v>
      </c>
      <c r="B100" s="169">
        <v>2115</v>
      </c>
      <c r="C100" s="89">
        <f>'ІІ. Розр. з бюджетом'!C27</f>
        <v>196299.8</v>
      </c>
      <c r="D100" s="89">
        <f>'ІІ. Розр. з бюджетом'!D27</f>
        <v>42863.199999999997</v>
      </c>
      <c r="E100" s="89">
        <f>'ІІ. Розр. з бюджетом'!E27</f>
        <v>113294</v>
      </c>
      <c r="F100" s="89">
        <f>'ІІ. Розр. з бюджетом'!F27</f>
        <v>42863.199999999997</v>
      </c>
      <c r="G100" s="89"/>
      <c r="H100" s="129">
        <f t="shared" si="3"/>
        <v>37.83360107331368</v>
      </c>
    </row>
    <row r="101" spans="1:8" s="186" customFormat="1">
      <c r="A101" s="33" t="s">
        <v>94</v>
      </c>
      <c r="B101" s="169">
        <v>2116</v>
      </c>
      <c r="C101" s="89" t="str">
        <f>'ІІ. Розр. з бюджетом'!C28</f>
        <v>0,0</v>
      </c>
      <c r="D101" s="89">
        <f>'ІІ. Розр. з бюджетом'!D28</f>
        <v>0</v>
      </c>
      <c r="E101" s="89">
        <f>'ІІ. Розр. з бюджетом'!E28</f>
        <v>0</v>
      </c>
      <c r="F101" s="89">
        <f>'ІІ. Розр. з бюджетом'!F28</f>
        <v>0</v>
      </c>
      <c r="G101" s="89"/>
      <c r="H101" s="147" t="e">
        <f t="shared" si="3"/>
        <v>#DIV/0!</v>
      </c>
    </row>
    <row r="102" spans="1:8" s="186" customFormat="1">
      <c r="A102" s="33" t="s">
        <v>395</v>
      </c>
      <c r="B102" s="169">
        <v>2117</v>
      </c>
      <c r="C102" s="89" t="str">
        <f>'ІІ. Розр. з бюджетом'!C29</f>
        <v>0,0</v>
      </c>
      <c r="D102" s="89">
        <f>'ІІ. Розр. з бюджетом'!D29</f>
        <v>0</v>
      </c>
      <c r="E102" s="89">
        <f>'ІІ. Розр. з бюджетом'!E29</f>
        <v>0</v>
      </c>
      <c r="F102" s="89">
        <f>'ІІ. Розр. з бюджетом'!F29</f>
        <v>0</v>
      </c>
      <c r="G102" s="89"/>
      <c r="H102" s="147" t="e">
        <f t="shared" si="3"/>
        <v>#DIV/0!</v>
      </c>
    </row>
    <row r="103" spans="1:8" s="186" customFormat="1" ht="21.75" customHeight="1">
      <c r="A103" s="182" t="s">
        <v>375</v>
      </c>
      <c r="B103" s="171">
        <v>2120</v>
      </c>
      <c r="C103" s="108">
        <f>'ІІ. Розр. з бюджетом'!C39</f>
        <v>38413.300000000003</v>
      </c>
      <c r="D103" s="108">
        <f>'ІІ. Розр. з бюджетом'!D39</f>
        <v>59173.799999999996</v>
      </c>
      <c r="E103" s="108">
        <f>'ІІ. Розр. з бюджетом'!E39</f>
        <v>52458.100000000006</v>
      </c>
      <c r="F103" s="108">
        <f>'ІІ. Розр. з бюджетом'!F39</f>
        <v>59173.799999999996</v>
      </c>
      <c r="G103" s="95">
        <f t="shared" si="4"/>
        <v>6715.6999999999898</v>
      </c>
      <c r="H103" s="130">
        <f t="shared" si="3"/>
        <v>112.80202676040496</v>
      </c>
    </row>
    <row r="104" spans="1:8" s="186" customFormat="1" ht="37.5">
      <c r="A104" s="182" t="s">
        <v>376</v>
      </c>
      <c r="B104" s="171">
        <v>2130</v>
      </c>
      <c r="C104" s="108">
        <f>'ІІ. Розр. з бюджетом'!C46</f>
        <v>35374.699999999997</v>
      </c>
      <c r="D104" s="108">
        <f>'ІІ. Розр. з бюджетом'!D46</f>
        <v>45281.700000000004</v>
      </c>
      <c r="E104" s="108">
        <f>'ІІ. Розр. з бюджетом'!E46</f>
        <v>46762.7</v>
      </c>
      <c r="F104" s="108">
        <f>'ІІ. Розр. з бюджетом'!F46</f>
        <v>45281.700000000004</v>
      </c>
      <c r="G104" s="95">
        <f t="shared" si="4"/>
        <v>-1480.9999999999927</v>
      </c>
      <c r="H104" s="130">
        <f t="shared" si="3"/>
        <v>96.832945916296552</v>
      </c>
    </row>
    <row r="105" spans="1:8" s="186" customFormat="1" ht="60.75" customHeight="1">
      <c r="A105" s="69" t="s">
        <v>396</v>
      </c>
      <c r="B105" s="169">
        <v>2131</v>
      </c>
      <c r="C105" s="94">
        <f>'ІІ. Розр. з бюджетом'!C47</f>
        <v>0</v>
      </c>
      <c r="D105" s="94">
        <f>'ІІ. Розр. з бюджетом'!D47</f>
        <v>0</v>
      </c>
      <c r="E105" s="94">
        <f>'ІІ. Розр. з бюджетом'!E47</f>
        <v>0</v>
      </c>
      <c r="F105" s="94">
        <f>'ІІ. Розр. з бюджетом'!F47</f>
        <v>0</v>
      </c>
      <c r="G105" s="89">
        <f t="shared" si="4"/>
        <v>0</v>
      </c>
      <c r="H105" s="147" t="e">
        <f t="shared" si="3"/>
        <v>#DIV/0!</v>
      </c>
    </row>
    <row r="106" spans="1:8" s="186" customFormat="1" ht="19.5" customHeight="1">
      <c r="A106" s="69" t="s">
        <v>377</v>
      </c>
      <c r="B106" s="169">
        <v>2133</v>
      </c>
      <c r="C106" s="94">
        <f>'ІІ. Розр. з бюджетом'!C49</f>
        <v>35374.699999999997</v>
      </c>
      <c r="D106" s="94">
        <f>'ІІ. Розр. з бюджетом'!D49</f>
        <v>45071.600000000006</v>
      </c>
      <c r="E106" s="94">
        <f>'ІІ. Розр. з бюджетом'!E49</f>
        <v>46762.7</v>
      </c>
      <c r="F106" s="94">
        <f>'ІІ. Розр. з бюджетом'!F49</f>
        <v>45071.600000000006</v>
      </c>
      <c r="G106" s="89">
        <f t="shared" si="4"/>
        <v>-1691.0999999999913</v>
      </c>
      <c r="H106" s="129">
        <f t="shared" si="3"/>
        <v>96.383656204624643</v>
      </c>
    </row>
    <row r="107" spans="1:8" s="186" customFormat="1" ht="22.5" customHeight="1" thickBot="1">
      <c r="A107" s="68" t="s">
        <v>378</v>
      </c>
      <c r="B107" s="169">
        <v>2200</v>
      </c>
      <c r="C107" s="108">
        <f>'ІІ. Розр. з бюджетом'!C55</f>
        <v>526974.29999999993</v>
      </c>
      <c r="D107" s="108">
        <f>'ІІ. Розр. з бюджетом'!D55</f>
        <v>251763.3</v>
      </c>
      <c r="E107" s="108">
        <f>'ІІ. Розр. з бюджетом'!E55</f>
        <v>404342.2553311736</v>
      </c>
      <c r="F107" s="108">
        <f>'ІІ. Розр. з бюджетом'!F55</f>
        <v>251763.3</v>
      </c>
      <c r="G107" s="95"/>
      <c r="H107" s="130">
        <f t="shared" si="3"/>
        <v>62.264899767597889</v>
      </c>
    </row>
    <row r="108" spans="1:8" s="186" customFormat="1" ht="19.5" thickBot="1">
      <c r="A108" s="224" t="s">
        <v>310</v>
      </c>
      <c r="B108" s="225"/>
      <c r="C108" s="225"/>
      <c r="D108" s="225"/>
      <c r="E108" s="225"/>
      <c r="F108" s="225"/>
      <c r="G108" s="225"/>
      <c r="H108" s="226"/>
    </row>
    <row r="109" spans="1:8" s="186" customFormat="1" ht="20.100000000000001" customHeight="1">
      <c r="A109" s="97" t="s">
        <v>307</v>
      </c>
      <c r="B109" s="2">
        <v>3405</v>
      </c>
      <c r="C109" s="108">
        <f>'ІІІ. Рух грош. коштів'!C91</f>
        <v>624090</v>
      </c>
      <c r="D109" s="108">
        <f>'ІІІ. Рух грош. коштів'!D91</f>
        <v>628425</v>
      </c>
      <c r="E109" s="108">
        <f>'ІІІ. Рух грош. коштів'!E91</f>
        <v>628425</v>
      </c>
      <c r="F109" s="108">
        <f>'ІІІ. Рух грош. коштів'!F91</f>
        <v>628425</v>
      </c>
      <c r="G109" s="95">
        <f t="shared" ref="G109:G115" si="5">F109-E109</f>
        <v>0</v>
      </c>
      <c r="H109" s="130">
        <f t="shared" si="3"/>
        <v>100</v>
      </c>
    </row>
    <row r="110" spans="1:8" s="186" customFormat="1" ht="20.100000000000001" customHeight="1">
      <c r="A110" s="69" t="s">
        <v>368</v>
      </c>
      <c r="B110" s="113">
        <v>3030</v>
      </c>
      <c r="C110" s="94">
        <f>'ІІІ. Рух грош. коштів'!C11</f>
        <v>2129</v>
      </c>
      <c r="D110" s="94">
        <f>'ІІІ. Рух грош. коштів'!D11</f>
        <v>2952</v>
      </c>
      <c r="E110" s="94">
        <f>'ІІІ. Рух грош. коштів'!E11</f>
        <v>1920</v>
      </c>
      <c r="F110" s="94">
        <f>'ІІІ. Рух грош. коштів'!F11</f>
        <v>2952</v>
      </c>
      <c r="G110" s="95"/>
      <c r="H110" s="129">
        <f t="shared" si="3"/>
        <v>153.75</v>
      </c>
    </row>
    <row r="111" spans="1:8" s="186" customFormat="1">
      <c r="A111" s="69" t="s">
        <v>299</v>
      </c>
      <c r="B111" s="113">
        <v>3195</v>
      </c>
      <c r="C111" s="94">
        <f>'ІІІ. Рух грош. коштів'!C55</f>
        <v>-17155</v>
      </c>
      <c r="D111" s="94">
        <f>'ІІІ. Рух грош. коштів'!D55</f>
        <v>-71688</v>
      </c>
      <c r="E111" s="94">
        <f>'ІІІ. Рух грош. коштів'!E55</f>
        <v>30305</v>
      </c>
      <c r="F111" s="94">
        <f>'ІІІ. Рух грош. коштів'!F55</f>
        <v>-71688</v>
      </c>
      <c r="G111" s="89">
        <f t="shared" si="5"/>
        <v>-101993</v>
      </c>
      <c r="H111" s="129">
        <f t="shared" si="3"/>
        <v>-236.55502392344499</v>
      </c>
    </row>
    <row r="112" spans="1:8">
      <c r="A112" s="69" t="s">
        <v>127</v>
      </c>
      <c r="B112" s="113">
        <v>3295</v>
      </c>
      <c r="C112" s="94">
        <f>'ІІІ. Рух грош. коштів'!C72</f>
        <v>-805</v>
      </c>
      <c r="D112" s="94">
        <f>'ІІІ. Рух грош. коштів'!D72</f>
        <v>-72147</v>
      </c>
      <c r="E112" s="94">
        <f>'ІІІ. Рух грош. коштів'!E72</f>
        <v>-153549</v>
      </c>
      <c r="F112" s="94">
        <f>'ІІІ. Рух грош. коштів'!F72</f>
        <v>-72147</v>
      </c>
      <c r="G112" s="89">
        <f t="shared" si="5"/>
        <v>81402</v>
      </c>
      <c r="H112" s="129">
        <f t="shared" si="3"/>
        <v>46.98630404626536</v>
      </c>
    </row>
    <row r="113" spans="1:8" s="186" customFormat="1">
      <c r="A113" s="69" t="s">
        <v>309</v>
      </c>
      <c r="B113" s="2">
        <v>3395</v>
      </c>
      <c r="C113" s="94">
        <f>'ІІІ. Рух грош. коштів'!C89</f>
        <v>0</v>
      </c>
      <c r="D113" s="94">
        <f>'ІІІ. Рух грош. коштів'!D89</f>
        <v>88625</v>
      </c>
      <c r="E113" s="94">
        <f>'ІІІ. Рух грош. коштів'!E89</f>
        <v>78720</v>
      </c>
      <c r="F113" s="94">
        <f>'ІІІ. Рух грош. коштів'!F89</f>
        <v>88625</v>
      </c>
      <c r="G113" s="89">
        <f t="shared" si="5"/>
        <v>9905</v>
      </c>
      <c r="H113" s="129">
        <f t="shared" si="3"/>
        <v>112.58257113821138</v>
      </c>
    </row>
    <row r="114" spans="1:8" s="186" customFormat="1">
      <c r="A114" s="69" t="s">
        <v>130</v>
      </c>
      <c r="B114" s="2">
        <v>3410</v>
      </c>
      <c r="C114" s="94">
        <f>'ІІІ. Рух грош. коштів'!C92</f>
        <v>22295</v>
      </c>
      <c r="D114" s="94">
        <f>'ІІІ. Рух грош. коштів'!D92</f>
        <v>5367</v>
      </c>
      <c r="E114" s="94">
        <f>'ІІІ. Рух грош. коштів'!E92</f>
        <v>90000</v>
      </c>
      <c r="F114" s="94">
        <f>'ІІІ. Рух грош. коштів'!F92</f>
        <v>5367</v>
      </c>
      <c r="G114" s="89">
        <f t="shared" si="5"/>
        <v>-84633</v>
      </c>
      <c r="H114" s="129">
        <f t="shared" si="3"/>
        <v>5.9633333333333338</v>
      </c>
    </row>
    <row r="115" spans="1:8" s="186" customFormat="1" ht="19.5" thickBot="1">
      <c r="A115" s="98" t="s">
        <v>308</v>
      </c>
      <c r="B115" s="2">
        <v>3415</v>
      </c>
      <c r="C115" s="95">
        <f>SUM(C109,C111:C114)</f>
        <v>628425</v>
      </c>
      <c r="D115" s="95">
        <f>SUM(D109,D111:D114)</f>
        <v>578582</v>
      </c>
      <c r="E115" s="95">
        <f>SUM(E109,E111:E114)</f>
        <v>673901</v>
      </c>
      <c r="F115" s="95">
        <f>SUM(F109,F111:F114)</f>
        <v>578582</v>
      </c>
      <c r="G115" s="95">
        <f t="shared" si="5"/>
        <v>-95319</v>
      </c>
      <c r="H115" s="130">
        <f t="shared" si="3"/>
        <v>85.855637549135551</v>
      </c>
    </row>
    <row r="116" spans="1:8" s="186" customFormat="1" ht="19.5" thickBot="1">
      <c r="A116" s="227" t="s">
        <v>311</v>
      </c>
      <c r="B116" s="228"/>
      <c r="C116" s="228"/>
      <c r="D116" s="228"/>
      <c r="E116" s="228"/>
      <c r="F116" s="228"/>
      <c r="G116" s="228"/>
      <c r="H116" s="229"/>
    </row>
    <row r="117" spans="1:8" s="186" customFormat="1" ht="20.100000000000001" customHeight="1">
      <c r="A117" s="97" t="s">
        <v>251</v>
      </c>
      <c r="B117" s="99">
        <v>4000</v>
      </c>
      <c r="C117" s="108">
        <f>SUM(C118:C123)</f>
        <v>0</v>
      </c>
      <c r="D117" s="108">
        <f>SUM(D118:D123)</f>
        <v>80935.900000000009</v>
      </c>
      <c r="E117" s="108">
        <f>SUM(E118:E123)</f>
        <v>124090.9</v>
      </c>
      <c r="F117" s="108">
        <f>SUM(F118:F123)</f>
        <v>80935.900000000009</v>
      </c>
      <c r="G117" s="95">
        <f t="shared" ref="G117:G123" si="6">F117-E117</f>
        <v>-43154.999999999985</v>
      </c>
      <c r="H117" s="130">
        <f t="shared" si="3"/>
        <v>65.223074375316813</v>
      </c>
    </row>
    <row r="118" spans="1:8" s="186" customFormat="1" ht="20.100000000000001" customHeight="1">
      <c r="A118" s="190" t="s">
        <v>1</v>
      </c>
      <c r="B118" s="49" t="s">
        <v>158</v>
      </c>
      <c r="C118" s="94">
        <f>'IV. Кап. інвестиції'!C7</f>
        <v>0</v>
      </c>
      <c r="D118" s="94">
        <f>'IV. Кап. інвестиції'!D7</f>
        <v>0</v>
      </c>
      <c r="E118" s="94">
        <f>'IV. Кап. інвестиції'!E7</f>
        <v>0</v>
      </c>
      <c r="F118" s="94">
        <f>'IV. Кап. інвестиції'!F7</f>
        <v>0</v>
      </c>
      <c r="G118" s="89">
        <f t="shared" si="6"/>
        <v>0</v>
      </c>
      <c r="H118" s="147" t="e">
        <f t="shared" si="3"/>
        <v>#DIV/0!</v>
      </c>
    </row>
    <row r="119" spans="1:8" s="186" customFormat="1" ht="20.100000000000001" customHeight="1">
      <c r="A119" s="190" t="s">
        <v>2</v>
      </c>
      <c r="B119" s="48">
        <v>4020</v>
      </c>
      <c r="C119" s="94">
        <f>'IV. Кап. інвестиції'!C8</f>
        <v>0</v>
      </c>
      <c r="D119" s="94">
        <f>'IV. Кап. інвестиції'!D8</f>
        <v>46268.4</v>
      </c>
      <c r="E119" s="94">
        <f>'IV. Кап. інвестиції'!E8</f>
        <v>73682.399999999994</v>
      </c>
      <c r="F119" s="94">
        <f>'IV. Кап. інвестиції'!F8</f>
        <v>46268.4</v>
      </c>
      <c r="G119" s="89">
        <f t="shared" si="6"/>
        <v>-27413.999999999993</v>
      </c>
      <c r="H119" s="129">
        <f t="shared" si="3"/>
        <v>62.794371518843036</v>
      </c>
    </row>
    <row r="120" spans="1:8" s="186" customFormat="1" ht="20.100000000000001" customHeight="1">
      <c r="A120" s="190" t="s">
        <v>30</v>
      </c>
      <c r="B120" s="49">
        <v>4030</v>
      </c>
      <c r="C120" s="94">
        <f>'IV. Кап. інвестиції'!C9</f>
        <v>0</v>
      </c>
      <c r="D120" s="94">
        <f>'IV. Кап. інвестиції'!D9</f>
        <v>1746.7</v>
      </c>
      <c r="E120" s="94">
        <f>'IV. Кап. інвестиції'!E9</f>
        <v>1953</v>
      </c>
      <c r="F120" s="94">
        <f>'IV. Кап. інвестиції'!F9</f>
        <v>1746.7</v>
      </c>
      <c r="G120" s="89">
        <f t="shared" si="6"/>
        <v>-206.29999999999995</v>
      </c>
      <c r="H120" s="129">
        <f t="shared" si="3"/>
        <v>89.436763952892989</v>
      </c>
    </row>
    <row r="121" spans="1:8" s="186" customFormat="1">
      <c r="A121" s="190" t="s">
        <v>3</v>
      </c>
      <c r="B121" s="48">
        <v>4040</v>
      </c>
      <c r="C121" s="94">
        <f>'IV. Кап. інвестиції'!C10</f>
        <v>0</v>
      </c>
      <c r="D121" s="94">
        <f>'IV. Кап. інвестиції'!D10</f>
        <v>21160.5</v>
      </c>
      <c r="E121" s="94">
        <f>'IV. Кап. інвестиції'!E10</f>
        <v>19645.599999999999</v>
      </c>
      <c r="F121" s="94">
        <f>'IV. Кап. інвестиції'!F10</f>
        <v>21160.5</v>
      </c>
      <c r="G121" s="89">
        <f t="shared" si="6"/>
        <v>1514.9000000000015</v>
      </c>
      <c r="H121" s="129">
        <f t="shared" si="3"/>
        <v>107.71114142606997</v>
      </c>
    </row>
    <row r="122" spans="1:8" s="186" customFormat="1" ht="37.5">
      <c r="A122" s="190" t="s">
        <v>64</v>
      </c>
      <c r="B122" s="49">
        <v>4050</v>
      </c>
      <c r="C122" s="94">
        <f>'IV. Кап. інвестиції'!C11</f>
        <v>0</v>
      </c>
      <c r="D122" s="94">
        <f>'IV. Кап. інвестиції'!D11</f>
        <v>11760.3</v>
      </c>
      <c r="E122" s="94">
        <f>'IV. Кап. інвестиції'!E11</f>
        <v>28809.9</v>
      </c>
      <c r="F122" s="94">
        <f>'IV. Кап. інвестиції'!F11</f>
        <v>11760.3</v>
      </c>
      <c r="G122" s="89"/>
      <c r="H122" s="129">
        <f t="shared" si="3"/>
        <v>40.82034300709131</v>
      </c>
    </row>
    <row r="123" spans="1:8" s="186" customFormat="1">
      <c r="A123" s="190" t="s">
        <v>262</v>
      </c>
      <c r="B123" s="49">
        <v>4060</v>
      </c>
      <c r="C123" s="94">
        <f>'IV. Кап. інвестиції'!C12</f>
        <v>0</v>
      </c>
      <c r="D123" s="94">
        <f>'IV. Кап. інвестиції'!D12</f>
        <v>0</v>
      </c>
      <c r="E123" s="94">
        <f>'IV. Кап. інвестиції'!E12</f>
        <v>0</v>
      </c>
      <c r="F123" s="94">
        <f>'IV. Кап. інвестиції'!F12</f>
        <v>0</v>
      </c>
      <c r="G123" s="89">
        <f t="shared" si="6"/>
        <v>0</v>
      </c>
      <c r="H123" s="147" t="e">
        <f t="shared" si="3"/>
        <v>#DIV/0!</v>
      </c>
    </row>
    <row r="124" spans="1:8" s="186" customFormat="1" ht="20.100000000000001" customHeight="1">
      <c r="A124" s="68" t="s">
        <v>252</v>
      </c>
      <c r="B124" s="99">
        <v>4000</v>
      </c>
      <c r="C124" s="95">
        <f>SUM(C125:C128)</f>
        <v>0</v>
      </c>
      <c r="D124" s="95">
        <f>SUM(D125:D128)</f>
        <v>80935.899999999994</v>
      </c>
      <c r="E124" s="95">
        <f>SUM(E125:E128)</f>
        <v>124091.3</v>
      </c>
      <c r="F124" s="95">
        <f>SUM(F125:F128)</f>
        <v>80935.899999999994</v>
      </c>
      <c r="G124" s="95">
        <f>F124-E124</f>
        <v>-43155.400000000009</v>
      </c>
      <c r="H124" s="130">
        <f t="shared" si="3"/>
        <v>65.222864133101993</v>
      </c>
    </row>
    <row r="125" spans="1:8" s="186" customFormat="1" ht="20.100000000000001" customHeight="1">
      <c r="A125" s="33" t="s">
        <v>397</v>
      </c>
      <c r="B125" s="100" t="s">
        <v>253</v>
      </c>
      <c r="C125" s="94"/>
      <c r="D125" s="94"/>
      <c r="E125" s="94">
        <f>'6.2. Інша інфо_2'!M137</f>
        <v>0</v>
      </c>
      <c r="F125" s="94">
        <f>'6.2. Інша інфо_2'!N137</f>
        <v>0</v>
      </c>
      <c r="G125" s="89">
        <f>F125-E125</f>
        <v>0</v>
      </c>
      <c r="H125" s="147" t="e">
        <f t="shared" si="3"/>
        <v>#DIV/0!</v>
      </c>
    </row>
    <row r="126" spans="1:8" s="186" customFormat="1" ht="20.100000000000001" customHeight="1">
      <c r="A126" s="33" t="s">
        <v>398</v>
      </c>
      <c r="B126" s="100" t="s">
        <v>254</v>
      </c>
      <c r="C126" s="94"/>
      <c r="D126" s="94"/>
      <c r="E126" s="94">
        <f>'6.2. Інша інфо_2'!Q137</f>
        <v>0</v>
      </c>
      <c r="F126" s="94">
        <f>'6.2. Інша інфо_2'!R137</f>
        <v>0</v>
      </c>
      <c r="G126" s="89">
        <f>F126-E126</f>
        <v>0</v>
      </c>
      <c r="H126" s="147" t="e">
        <f t="shared" si="3"/>
        <v>#DIV/0!</v>
      </c>
    </row>
    <row r="127" spans="1:8" s="186" customFormat="1" ht="20.100000000000001" customHeight="1">
      <c r="A127" s="33" t="s">
        <v>208</v>
      </c>
      <c r="B127" s="100" t="s">
        <v>255</v>
      </c>
      <c r="C127" s="94"/>
      <c r="D127" s="94">
        <f>F127</f>
        <v>80935.899999999994</v>
      </c>
      <c r="E127" s="94">
        <f>'6.2. Інша інфо_2'!U137</f>
        <v>124091.3</v>
      </c>
      <c r="F127" s="94">
        <f>'6.2. Інша інфо_2'!V137</f>
        <v>80935.899999999994</v>
      </c>
      <c r="G127" s="89">
        <f>F127-E127</f>
        <v>-43155.400000000009</v>
      </c>
      <c r="H127" s="129">
        <f t="shared" si="3"/>
        <v>65.222864133101993</v>
      </c>
    </row>
    <row r="128" spans="1:8" s="186" customFormat="1" ht="20.100000000000001" customHeight="1" thickBot="1">
      <c r="A128" s="116" t="s">
        <v>399</v>
      </c>
      <c r="B128" s="117" t="s">
        <v>256</v>
      </c>
      <c r="C128" s="96"/>
      <c r="D128" s="96"/>
      <c r="E128" s="96">
        <f>'6.2. Інша інфо_2'!Y137</f>
        <v>0</v>
      </c>
      <c r="F128" s="96">
        <f>'6.2. Інша інфо_2'!Z137</f>
        <v>0</v>
      </c>
      <c r="G128" s="96">
        <f>F128-E128</f>
        <v>0</v>
      </c>
      <c r="H128" s="149" t="e">
        <f t="shared" si="3"/>
        <v>#DIV/0!</v>
      </c>
    </row>
    <row r="129" spans="1:8" s="186" customFormat="1" ht="19.5" thickBot="1">
      <c r="A129" s="236" t="s">
        <v>154</v>
      </c>
      <c r="B129" s="237"/>
      <c r="C129" s="237"/>
      <c r="D129" s="237"/>
      <c r="E129" s="237"/>
      <c r="F129" s="237"/>
      <c r="G129" s="237"/>
      <c r="H129" s="238"/>
    </row>
    <row r="130" spans="1:8" s="186" customFormat="1">
      <c r="A130" s="101" t="s">
        <v>342</v>
      </c>
      <c r="B130" s="184">
        <v>5040</v>
      </c>
      <c r="C130" s="122">
        <f>(C66/C34)*100</f>
        <v>60.760448920077593</v>
      </c>
      <c r="D130" s="122">
        <f>(D66/D34)*100</f>
        <v>6.2077489259540055</v>
      </c>
      <c r="E130" s="199" t="s">
        <v>392</v>
      </c>
      <c r="F130" s="199" t="s">
        <v>392</v>
      </c>
      <c r="G130" s="153">
        <f>D130-C130</f>
        <v>-54.552699994123586</v>
      </c>
      <c r="H130" s="129"/>
    </row>
    <row r="131" spans="1:8" s="186" customFormat="1">
      <c r="A131" s="101" t="s">
        <v>343</v>
      </c>
      <c r="B131" s="184">
        <v>5020</v>
      </c>
      <c r="C131" s="122">
        <f>(C66/C142)*100</f>
        <v>10.686140597530166</v>
      </c>
      <c r="D131" s="122">
        <f>(D66/D142)*100</f>
        <v>0.52544186783370617</v>
      </c>
      <c r="E131" s="199" t="s">
        <v>392</v>
      </c>
      <c r="F131" s="199" t="s">
        <v>392</v>
      </c>
      <c r="G131" s="153">
        <f>D131-C131</f>
        <v>-10.16069872969646</v>
      </c>
      <c r="H131" s="129"/>
    </row>
    <row r="132" spans="1:8" s="186" customFormat="1">
      <c r="A132" s="69" t="s">
        <v>344</v>
      </c>
      <c r="B132" s="172">
        <v>5030</v>
      </c>
      <c r="C132" s="141">
        <f>(C66/C148)*100</f>
        <v>10.930141575093263</v>
      </c>
      <c r="D132" s="141">
        <f>(D66/D148)*100</f>
        <v>0.53309650704968503</v>
      </c>
      <c r="E132" s="199" t="s">
        <v>392</v>
      </c>
      <c r="F132" s="199" t="s">
        <v>392</v>
      </c>
      <c r="G132" s="153">
        <f>D132-C132</f>
        <v>-10.397045068043578</v>
      </c>
      <c r="H132" s="129"/>
    </row>
    <row r="133" spans="1:8" s="186" customFormat="1">
      <c r="A133" s="102" t="s">
        <v>162</v>
      </c>
      <c r="B133" s="183">
        <v>5110</v>
      </c>
      <c r="C133" s="154">
        <f>C148/C145</f>
        <v>43.795482724108567</v>
      </c>
      <c r="D133" s="154">
        <f>D148/D145</f>
        <v>68.643583715462867</v>
      </c>
      <c r="E133" s="199" t="s">
        <v>392</v>
      </c>
      <c r="F133" s="199" t="s">
        <v>392</v>
      </c>
      <c r="G133" s="153">
        <f>D133-C133</f>
        <v>24.848100991354301</v>
      </c>
      <c r="H133" s="129"/>
    </row>
    <row r="134" spans="1:8" s="186" customFormat="1" ht="21.75" customHeight="1" thickBot="1">
      <c r="A134" s="134" t="s">
        <v>345</v>
      </c>
      <c r="B134" s="135">
        <v>5220</v>
      </c>
      <c r="C134" s="155">
        <f>C139/C138</f>
        <v>0.66859082902802869</v>
      </c>
      <c r="D134" s="155">
        <f>D139/D138</f>
        <v>0.67707908284021101</v>
      </c>
      <c r="E134" s="199" t="s">
        <v>392</v>
      </c>
      <c r="F134" s="199" t="s">
        <v>392</v>
      </c>
      <c r="G134" s="153">
        <f>D134-C134</f>
        <v>8.4882538121823226E-3</v>
      </c>
      <c r="H134" s="133"/>
    </row>
    <row r="135" spans="1:8" s="186" customFormat="1" ht="19.5" thickBot="1">
      <c r="A135" s="224" t="s">
        <v>312</v>
      </c>
      <c r="B135" s="225"/>
      <c r="C135" s="225"/>
      <c r="D135" s="225"/>
      <c r="E135" s="225"/>
      <c r="F135" s="225"/>
      <c r="G135" s="225"/>
      <c r="H135" s="226"/>
    </row>
    <row r="136" spans="1:8" s="186" customFormat="1" ht="20.100000000000001" customHeight="1">
      <c r="A136" s="101" t="s">
        <v>335</v>
      </c>
      <c r="B136" s="184">
        <v>6000</v>
      </c>
      <c r="C136" s="94">
        <v>2191445</v>
      </c>
      <c r="D136" s="94">
        <v>2214086</v>
      </c>
      <c r="E136" s="131">
        <v>2388704</v>
      </c>
      <c r="F136" s="199" t="s">
        <v>392</v>
      </c>
      <c r="G136" s="89">
        <f>D136-C136</f>
        <v>22641</v>
      </c>
      <c r="H136" s="129">
        <f>(D136/C136)*100</f>
        <v>101.03315392355272</v>
      </c>
    </row>
    <row r="137" spans="1:8" s="186" customFormat="1" ht="20.100000000000001" customHeight="1">
      <c r="A137" s="101" t="s">
        <v>336</v>
      </c>
      <c r="B137" s="184">
        <v>6001</v>
      </c>
      <c r="C137" s="89">
        <f>C138-C139</f>
        <v>1907681</v>
      </c>
      <c r="D137" s="89">
        <v>1858954</v>
      </c>
      <c r="E137" s="131">
        <v>2031216</v>
      </c>
      <c r="F137" s="199" t="s">
        <v>392</v>
      </c>
      <c r="G137" s="89">
        <f t="shared" ref="G137:G148" si="7">D137-C137</f>
        <v>-48727</v>
      </c>
      <c r="H137" s="129">
        <f t="shared" ref="H137:H148" si="8">(D137/C137)*100</f>
        <v>97.445746956645266</v>
      </c>
    </row>
    <row r="138" spans="1:8" s="186" customFormat="1" ht="20.100000000000001" customHeight="1">
      <c r="A138" s="101" t="s">
        <v>337</v>
      </c>
      <c r="B138" s="184">
        <v>6002</v>
      </c>
      <c r="C138" s="94">
        <v>5756271</v>
      </c>
      <c r="D138" s="94">
        <v>5756685</v>
      </c>
      <c r="E138" s="131">
        <v>5880362</v>
      </c>
      <c r="F138" s="199" t="s">
        <v>392</v>
      </c>
      <c r="G138" s="89">
        <f t="shared" si="7"/>
        <v>414</v>
      </c>
      <c r="H138" s="129">
        <f t="shared" si="8"/>
        <v>100.00719215617193</v>
      </c>
    </row>
    <row r="139" spans="1:8" s="186" customFormat="1" ht="20.100000000000001" customHeight="1">
      <c r="A139" s="101" t="s">
        <v>338</v>
      </c>
      <c r="B139" s="184">
        <v>6003</v>
      </c>
      <c r="C139" s="94">
        <v>3848590</v>
      </c>
      <c r="D139" s="94">
        <v>3897731</v>
      </c>
      <c r="E139" s="131">
        <v>3849146</v>
      </c>
      <c r="F139" s="199" t="s">
        <v>392</v>
      </c>
      <c r="G139" s="89">
        <f t="shared" si="7"/>
        <v>49141</v>
      </c>
      <c r="H139" s="129">
        <f t="shared" si="8"/>
        <v>101.27685723862506</v>
      </c>
    </row>
    <row r="140" spans="1:8" s="186" customFormat="1" ht="20.100000000000001" customHeight="1">
      <c r="A140" s="69" t="s">
        <v>339</v>
      </c>
      <c r="B140" s="172">
        <v>6010</v>
      </c>
      <c r="C140" s="94">
        <v>807299</v>
      </c>
      <c r="D140" s="94">
        <v>777872</v>
      </c>
      <c r="E140" s="131">
        <v>552775</v>
      </c>
      <c r="F140" s="199" t="s">
        <v>392</v>
      </c>
      <c r="G140" s="89">
        <f t="shared" si="7"/>
        <v>-29427</v>
      </c>
      <c r="H140" s="129">
        <f t="shared" si="8"/>
        <v>96.354882144038328</v>
      </c>
    </row>
    <row r="141" spans="1:8" s="186" customFormat="1">
      <c r="A141" s="69" t="s">
        <v>340</v>
      </c>
      <c r="B141" s="172">
        <v>6011</v>
      </c>
      <c r="C141" s="94">
        <v>628425</v>
      </c>
      <c r="D141" s="94">
        <v>578582</v>
      </c>
      <c r="E141" s="131">
        <v>673901</v>
      </c>
      <c r="F141" s="199" t="s">
        <v>392</v>
      </c>
      <c r="G141" s="89">
        <f t="shared" si="7"/>
        <v>-49843</v>
      </c>
      <c r="H141" s="129">
        <f t="shared" si="8"/>
        <v>92.068584158809713</v>
      </c>
    </row>
    <row r="142" spans="1:8" s="186" customFormat="1" ht="20.100000000000001" customHeight="1">
      <c r="A142" s="68" t="s">
        <v>190</v>
      </c>
      <c r="B142" s="172">
        <v>6020</v>
      </c>
      <c r="C142" s="108">
        <f>C136+C140</f>
        <v>2998744</v>
      </c>
      <c r="D142" s="108">
        <f>D136+D140</f>
        <v>2991958</v>
      </c>
      <c r="E142" s="132">
        <v>2941479</v>
      </c>
      <c r="F142" s="199" t="s">
        <v>392</v>
      </c>
      <c r="G142" s="95">
        <f t="shared" si="7"/>
        <v>-6786</v>
      </c>
      <c r="H142" s="130">
        <f t="shared" si="8"/>
        <v>99.773705257934651</v>
      </c>
    </row>
    <row r="143" spans="1:8" s="186" customFormat="1" ht="20.100000000000001" customHeight="1">
      <c r="A143" s="69" t="s">
        <v>131</v>
      </c>
      <c r="B143" s="172">
        <v>6030</v>
      </c>
      <c r="C143" s="94">
        <v>30310</v>
      </c>
      <c r="D143" s="94">
        <v>9130</v>
      </c>
      <c r="E143" s="131">
        <v>11936</v>
      </c>
      <c r="F143" s="199" t="s">
        <v>392</v>
      </c>
      <c r="G143" s="89">
        <f t="shared" si="7"/>
        <v>-21180</v>
      </c>
      <c r="H143" s="129">
        <f t="shared" si="8"/>
        <v>30.122071923457604</v>
      </c>
    </row>
    <row r="144" spans="1:8" s="186" customFormat="1" ht="20.100000000000001" customHeight="1">
      <c r="A144" s="69" t="s">
        <v>132</v>
      </c>
      <c r="B144" s="172">
        <v>6040</v>
      </c>
      <c r="C144" s="94">
        <v>55007</v>
      </c>
      <c r="D144" s="94">
        <v>33831</v>
      </c>
      <c r="E144" s="131">
        <v>126939</v>
      </c>
      <c r="F144" s="199" t="s">
        <v>392</v>
      </c>
      <c r="G144" s="89">
        <f t="shared" si="7"/>
        <v>-21176</v>
      </c>
      <c r="H144" s="129">
        <f t="shared" si="8"/>
        <v>61.503081426000328</v>
      </c>
    </row>
    <row r="145" spans="1:8" s="186" customFormat="1" ht="20.100000000000001" customHeight="1">
      <c r="A145" s="68" t="s">
        <v>191</v>
      </c>
      <c r="B145" s="172">
        <v>6050</v>
      </c>
      <c r="C145" s="95">
        <v>66943</v>
      </c>
      <c r="D145" s="95">
        <f>SUM(D143:D144)</f>
        <v>42961</v>
      </c>
      <c r="E145" s="95">
        <f>SUM(E143:E144)</f>
        <v>138875</v>
      </c>
      <c r="F145" s="199" t="s">
        <v>392</v>
      </c>
      <c r="G145" s="95">
        <f t="shared" si="7"/>
        <v>-23982</v>
      </c>
      <c r="H145" s="130">
        <f t="shared" si="8"/>
        <v>64.175492583242459</v>
      </c>
    </row>
    <row r="146" spans="1:8" s="186" customFormat="1" ht="20.100000000000001" customHeight="1">
      <c r="A146" s="69" t="s">
        <v>400</v>
      </c>
      <c r="B146" s="172">
        <v>6060</v>
      </c>
      <c r="C146" s="94"/>
      <c r="D146" s="94"/>
      <c r="E146" s="131"/>
      <c r="F146" s="199" t="s">
        <v>392</v>
      </c>
      <c r="G146" s="89">
        <f t="shared" si="7"/>
        <v>0</v>
      </c>
      <c r="H146" s="147" t="e">
        <f t="shared" si="8"/>
        <v>#DIV/0!</v>
      </c>
    </row>
    <row r="147" spans="1:8" s="186" customFormat="1">
      <c r="A147" s="69" t="s">
        <v>401</v>
      </c>
      <c r="B147" s="172">
        <v>6070</v>
      </c>
      <c r="C147" s="94"/>
      <c r="D147" s="94"/>
      <c r="E147" s="131"/>
      <c r="F147" s="199" t="s">
        <v>392</v>
      </c>
      <c r="G147" s="89">
        <f t="shared" si="7"/>
        <v>0</v>
      </c>
      <c r="H147" s="147" t="e">
        <f t="shared" si="8"/>
        <v>#DIV/0!</v>
      </c>
    </row>
    <row r="148" spans="1:8" s="186" customFormat="1" ht="20.100000000000001" customHeight="1" thickBot="1">
      <c r="A148" s="68" t="s">
        <v>124</v>
      </c>
      <c r="B148" s="172">
        <v>6080</v>
      </c>
      <c r="C148" s="108">
        <v>2931801</v>
      </c>
      <c r="D148" s="108">
        <v>2948997</v>
      </c>
      <c r="E148" s="132">
        <v>2802604</v>
      </c>
      <c r="F148" s="199" t="s">
        <v>392</v>
      </c>
      <c r="G148" s="95">
        <f t="shared" si="7"/>
        <v>17196</v>
      </c>
      <c r="H148" s="130">
        <f t="shared" si="8"/>
        <v>100.58653366991825</v>
      </c>
    </row>
    <row r="149" spans="1:8" s="186" customFormat="1" ht="19.5" thickBot="1">
      <c r="A149" s="227" t="s">
        <v>313</v>
      </c>
      <c r="B149" s="228"/>
      <c r="C149" s="228"/>
      <c r="D149" s="228"/>
      <c r="E149" s="228"/>
      <c r="F149" s="228"/>
      <c r="G149" s="228"/>
      <c r="H149" s="229"/>
    </row>
    <row r="150" spans="1:8" s="186" customFormat="1" ht="20.100000000000001" customHeight="1">
      <c r="A150" s="97" t="s">
        <v>369</v>
      </c>
      <c r="B150" s="103" t="s">
        <v>314</v>
      </c>
      <c r="C150" s="108">
        <f>SUM(C151:C153)</f>
        <v>0</v>
      </c>
      <c r="D150" s="108">
        <f>SUM(D151:D153)</f>
        <v>0</v>
      </c>
      <c r="E150" s="108">
        <f>SUM(E151:E153)</f>
        <v>0</v>
      </c>
      <c r="F150" s="108">
        <f>SUM(F151:F153)</f>
        <v>0</v>
      </c>
      <c r="G150" s="108">
        <f t="shared" ref="G150:G157" si="9">F150-E150</f>
        <v>0</v>
      </c>
      <c r="H150" s="150" t="e">
        <f t="shared" ref="H150:H159" si="10">(F150/E150)*100</f>
        <v>#DIV/0!</v>
      </c>
    </row>
    <row r="151" spans="1:8" s="186" customFormat="1" ht="20.100000000000001" customHeight="1">
      <c r="A151" s="69" t="s">
        <v>402</v>
      </c>
      <c r="B151" s="104" t="s">
        <v>316</v>
      </c>
      <c r="C151" s="89"/>
      <c r="D151" s="89"/>
      <c r="E151" s="94">
        <f>'6.1. Інша інфо_1'!F66</f>
        <v>0</v>
      </c>
      <c r="F151" s="94">
        <f>'6.1. Інша інфо_1'!H66</f>
        <v>0</v>
      </c>
      <c r="G151" s="89">
        <f t="shared" si="9"/>
        <v>0</v>
      </c>
      <c r="H151" s="147" t="e">
        <f t="shared" si="10"/>
        <v>#DIV/0!</v>
      </c>
    </row>
    <row r="152" spans="1:8" s="186" customFormat="1" ht="20.100000000000001" customHeight="1">
      <c r="A152" s="69" t="s">
        <v>403</v>
      </c>
      <c r="B152" s="104" t="s">
        <v>317</v>
      </c>
      <c r="C152" s="89"/>
      <c r="D152" s="89"/>
      <c r="E152" s="94">
        <f>'6.1. Інша інфо_1'!F69</f>
        <v>0</v>
      </c>
      <c r="F152" s="94">
        <f>'6.1. Інша інфо_1'!H69</f>
        <v>0</v>
      </c>
      <c r="G152" s="89">
        <f t="shared" si="9"/>
        <v>0</v>
      </c>
      <c r="H152" s="147" t="e">
        <f t="shared" si="10"/>
        <v>#DIV/0!</v>
      </c>
    </row>
    <row r="153" spans="1:8" s="186" customFormat="1" ht="20.100000000000001" customHeight="1">
      <c r="A153" s="69" t="s">
        <v>404</v>
      </c>
      <c r="B153" s="104" t="s">
        <v>318</v>
      </c>
      <c r="C153" s="89"/>
      <c r="D153" s="89"/>
      <c r="E153" s="94">
        <f>'6.1. Інша інфо_1'!F72</f>
        <v>0</v>
      </c>
      <c r="F153" s="94">
        <f>'6.1. Інша інфо_1'!H72</f>
        <v>0</v>
      </c>
      <c r="G153" s="89">
        <f t="shared" si="9"/>
        <v>0</v>
      </c>
      <c r="H153" s="147" t="e">
        <f t="shared" si="10"/>
        <v>#DIV/0!</v>
      </c>
    </row>
    <row r="154" spans="1:8" s="186" customFormat="1" ht="20.100000000000001" customHeight="1">
      <c r="A154" s="68" t="s">
        <v>370</v>
      </c>
      <c r="B154" s="104" t="s">
        <v>315</v>
      </c>
      <c r="C154" s="95">
        <f>SUM(C155:C157)</f>
        <v>0</v>
      </c>
      <c r="D154" s="95">
        <f>SUM(D155:D157)</f>
        <v>0</v>
      </c>
      <c r="E154" s="95">
        <f>SUM(E155:E157)</f>
        <v>0</v>
      </c>
      <c r="F154" s="95">
        <f>SUM(F155:F157)</f>
        <v>0</v>
      </c>
      <c r="G154" s="95">
        <f t="shared" si="9"/>
        <v>0</v>
      </c>
      <c r="H154" s="150" t="e">
        <f t="shared" si="10"/>
        <v>#DIV/0!</v>
      </c>
    </row>
    <row r="155" spans="1:8" s="186" customFormat="1" ht="20.100000000000001" customHeight="1">
      <c r="A155" s="69" t="s">
        <v>402</v>
      </c>
      <c r="B155" s="104" t="s">
        <v>319</v>
      </c>
      <c r="C155" s="89"/>
      <c r="D155" s="89"/>
      <c r="E155" s="94">
        <f>'6.1. Інша інфо_1'!J66</f>
        <v>0</v>
      </c>
      <c r="F155" s="94">
        <f>'6.1. Інша інфо_1'!L66</f>
        <v>0</v>
      </c>
      <c r="G155" s="89">
        <f t="shared" si="9"/>
        <v>0</v>
      </c>
      <c r="H155" s="147" t="e">
        <f t="shared" si="10"/>
        <v>#DIV/0!</v>
      </c>
    </row>
    <row r="156" spans="1:8" s="186" customFormat="1" ht="20.100000000000001" customHeight="1">
      <c r="A156" s="69" t="s">
        <v>403</v>
      </c>
      <c r="B156" s="104" t="s">
        <v>320</v>
      </c>
      <c r="C156" s="89"/>
      <c r="D156" s="89"/>
      <c r="E156" s="94">
        <f>'6.1. Інша інфо_1'!J69</f>
        <v>0</v>
      </c>
      <c r="F156" s="94">
        <f>'6.1. Інша інфо_1'!L69</f>
        <v>0</v>
      </c>
      <c r="G156" s="89">
        <f t="shared" si="9"/>
        <v>0</v>
      </c>
      <c r="H156" s="147" t="e">
        <f t="shared" si="10"/>
        <v>#DIV/0!</v>
      </c>
    </row>
    <row r="157" spans="1:8" s="186" customFormat="1" ht="20.100000000000001" customHeight="1" thickBot="1">
      <c r="A157" s="102" t="s">
        <v>404</v>
      </c>
      <c r="B157" s="105" t="s">
        <v>321</v>
      </c>
      <c r="C157" s="89"/>
      <c r="D157" s="89"/>
      <c r="E157" s="94">
        <f>'6.1. Інша інфо_1'!J72</f>
        <v>0</v>
      </c>
      <c r="F157" s="94">
        <f>'6.1. Інша інфо_1'!L72</f>
        <v>0</v>
      </c>
      <c r="G157" s="89">
        <f t="shared" si="9"/>
        <v>0</v>
      </c>
      <c r="H157" s="147" t="e">
        <f t="shared" si="10"/>
        <v>#DIV/0!</v>
      </c>
    </row>
    <row r="158" spans="1:8" s="186" customFormat="1" ht="19.5" thickBot="1">
      <c r="A158" s="224" t="s">
        <v>322</v>
      </c>
      <c r="B158" s="225"/>
      <c r="C158" s="225"/>
      <c r="D158" s="225"/>
      <c r="E158" s="225"/>
      <c r="F158" s="225"/>
      <c r="G158" s="225"/>
      <c r="H158" s="226"/>
    </row>
    <row r="159" spans="1:8" s="186" customFormat="1" ht="60.75" customHeight="1">
      <c r="A159" s="68" t="s">
        <v>352</v>
      </c>
      <c r="B159" s="104" t="s">
        <v>323</v>
      </c>
      <c r="C159" s="95">
        <f>SUM(C160:C162)</f>
        <v>971</v>
      </c>
      <c r="D159" s="199" t="s">
        <v>392</v>
      </c>
      <c r="E159" s="95">
        <f>SUM(E160:E162)</f>
        <v>1002</v>
      </c>
      <c r="F159" s="95">
        <f>SUM(F160:F162)</f>
        <v>1004</v>
      </c>
      <c r="G159" s="95">
        <f>F159-E159</f>
        <v>2</v>
      </c>
      <c r="H159" s="130">
        <f t="shared" si="10"/>
        <v>100.1996007984032</v>
      </c>
    </row>
    <row r="160" spans="1:8" s="186" customFormat="1">
      <c r="A160" s="190" t="s">
        <v>203</v>
      </c>
      <c r="B160" s="104" t="s">
        <v>324</v>
      </c>
      <c r="C160" s="89">
        <v>1</v>
      </c>
      <c r="D160" s="199" t="s">
        <v>392</v>
      </c>
      <c r="E160" s="89">
        <f>'6.1. Інша інфо_1'!F12</f>
        <v>1</v>
      </c>
      <c r="F160" s="89">
        <f>'6.1. Інша інфо_1'!I12</f>
        <v>1</v>
      </c>
      <c r="G160" s="89">
        <f>F160-E160</f>
        <v>0</v>
      </c>
      <c r="H160" s="129">
        <f>(F160/E160)*100</f>
        <v>100</v>
      </c>
    </row>
    <row r="161" spans="1:9" s="186" customFormat="1">
      <c r="A161" s="190" t="s">
        <v>202</v>
      </c>
      <c r="B161" s="104" t="s">
        <v>325</v>
      </c>
      <c r="C161" s="89">
        <v>87</v>
      </c>
      <c r="D161" s="199" t="s">
        <v>392</v>
      </c>
      <c r="E161" s="89">
        <f>'6.1. Інша інфо_1'!F13</f>
        <v>96</v>
      </c>
      <c r="F161" s="89">
        <f>'6.1. Інша інфо_1'!I13</f>
        <v>100</v>
      </c>
      <c r="G161" s="89">
        <f t="shared" ref="G161:G167" si="11">F161-E161</f>
        <v>4</v>
      </c>
      <c r="H161" s="129">
        <f t="shared" ref="H161:H167" si="12">(F161/E161)*100</f>
        <v>104.16666666666667</v>
      </c>
    </row>
    <row r="162" spans="1:9" s="186" customFormat="1">
      <c r="A162" s="190" t="s">
        <v>204</v>
      </c>
      <c r="B162" s="104" t="s">
        <v>326</v>
      </c>
      <c r="C162" s="89">
        <v>883</v>
      </c>
      <c r="D162" s="199" t="s">
        <v>392</v>
      </c>
      <c r="E162" s="89">
        <f>'6.1. Інша інфо_1'!F14</f>
        <v>905</v>
      </c>
      <c r="F162" s="89">
        <f>'6.1. Інша інфо_1'!I14</f>
        <v>903</v>
      </c>
      <c r="G162" s="89">
        <f t="shared" si="11"/>
        <v>-2</v>
      </c>
      <c r="H162" s="129">
        <f t="shared" si="12"/>
        <v>99.779005524861873</v>
      </c>
    </row>
    <row r="163" spans="1:9" s="186" customFormat="1" ht="20.100000000000001" customHeight="1">
      <c r="A163" s="68" t="s">
        <v>5</v>
      </c>
      <c r="B163" s="104" t="s">
        <v>327</v>
      </c>
      <c r="C163" s="95">
        <v>163247</v>
      </c>
      <c r="D163" s="199" t="s">
        <v>392</v>
      </c>
      <c r="E163" s="95">
        <f>E76</f>
        <v>229338</v>
      </c>
      <c r="F163" s="95">
        <f>F76</f>
        <v>266544</v>
      </c>
      <c r="G163" s="95">
        <f t="shared" si="11"/>
        <v>37206</v>
      </c>
      <c r="H163" s="130">
        <f t="shared" si="12"/>
        <v>116.22321638803861</v>
      </c>
    </row>
    <row r="164" spans="1:9" s="186" customFormat="1" ht="37.5">
      <c r="A164" s="68" t="s">
        <v>257</v>
      </c>
      <c r="B164" s="104" t="s">
        <v>328</v>
      </c>
      <c r="C164" s="95">
        <f>(C163/C159)/12*1000</f>
        <v>14010.212838997595</v>
      </c>
      <c r="D164" s="199" t="s">
        <v>392</v>
      </c>
      <c r="E164" s="152">
        <f>(E163/E159)/12*1000</f>
        <v>19073.353293413173</v>
      </c>
      <c r="F164" s="152">
        <f>(F163/F159)/12*1000</f>
        <v>22123.505976095617</v>
      </c>
      <c r="G164" s="95">
        <f t="shared" si="11"/>
        <v>3050.1526826824447</v>
      </c>
      <c r="H164" s="130">
        <f t="shared" si="12"/>
        <v>115.99169603666803</v>
      </c>
    </row>
    <row r="165" spans="1:9" s="186" customFormat="1" ht="20.100000000000001" customHeight="1">
      <c r="A165" s="190" t="s">
        <v>203</v>
      </c>
      <c r="B165" s="104" t="s">
        <v>329</v>
      </c>
      <c r="C165" s="141">
        <v>133105.29999999999</v>
      </c>
      <c r="D165" s="199" t="s">
        <v>392</v>
      </c>
      <c r="E165" s="122">
        <f>'6.1. Інша інфо_1'!F24</f>
        <v>309875</v>
      </c>
      <c r="F165" s="122">
        <f>'6.1. Інша інфо_1'!I24</f>
        <v>411416.66666666669</v>
      </c>
      <c r="G165" s="89">
        <f t="shared" si="11"/>
        <v>101541.66666666669</v>
      </c>
      <c r="H165" s="129">
        <f t="shared" si="12"/>
        <v>132.7685894850074</v>
      </c>
    </row>
    <row r="166" spans="1:9" s="186" customFormat="1" ht="20.100000000000001" customHeight="1">
      <c r="A166" s="190" t="s">
        <v>202</v>
      </c>
      <c r="B166" s="104" t="s">
        <v>330</v>
      </c>
      <c r="C166" s="141">
        <v>26539.3</v>
      </c>
      <c r="D166" s="199" t="s">
        <v>392</v>
      </c>
      <c r="E166" s="122">
        <f>'6.1. Інша інфо_1'!F25</f>
        <v>41464.583333333328</v>
      </c>
      <c r="F166" s="122">
        <f>'6.1. Інша інфо_1'!I25</f>
        <v>61928.833333333336</v>
      </c>
      <c r="G166" s="89">
        <f t="shared" si="11"/>
        <v>20464.250000000007</v>
      </c>
      <c r="H166" s="129">
        <f t="shared" si="12"/>
        <v>149.35356478922779</v>
      </c>
    </row>
    <row r="167" spans="1:9" s="186" customFormat="1" ht="20.100000000000001" customHeight="1">
      <c r="A167" s="190" t="s">
        <v>204</v>
      </c>
      <c r="B167" s="104" t="s">
        <v>331</v>
      </c>
      <c r="C167" s="141">
        <v>12640.9</v>
      </c>
      <c r="D167" s="199" t="s">
        <v>392</v>
      </c>
      <c r="E167" s="122">
        <f>'6.1. Інша інфо_1'!F26</f>
        <v>16376.823204419888</v>
      </c>
      <c r="F167" s="122">
        <f>'6.1. Інша інфо_1'!I26</f>
        <v>17284.274640088595</v>
      </c>
      <c r="G167" s="89">
        <f t="shared" si="11"/>
        <v>907.45143566870684</v>
      </c>
      <c r="H167" s="129">
        <f t="shared" si="12"/>
        <v>105.54107120985343</v>
      </c>
    </row>
    <row r="168" spans="1:9" s="186" customFormat="1" ht="20.100000000000001" customHeight="1">
      <c r="A168" s="17"/>
      <c r="B168" s="125"/>
      <c r="C168" s="126"/>
      <c r="D168" s="126"/>
      <c r="E168" s="127"/>
      <c r="F168" s="127"/>
      <c r="G168" s="127"/>
      <c r="H168" s="128"/>
    </row>
    <row r="169" spans="1:9" s="186" customFormat="1" ht="20.100000000000001" customHeight="1">
      <c r="A169" s="17"/>
      <c r="B169" s="125"/>
      <c r="C169" s="126"/>
      <c r="D169" s="126"/>
      <c r="E169" s="127"/>
      <c r="F169" s="127"/>
      <c r="G169" s="127"/>
      <c r="H169" s="128"/>
    </row>
    <row r="170" spans="1:9">
      <c r="A170" s="50"/>
    </row>
    <row r="171" spans="1:9">
      <c r="A171" s="41" t="s">
        <v>597</v>
      </c>
      <c r="B171" s="1"/>
      <c r="C171" s="221" t="s">
        <v>95</v>
      </c>
      <c r="D171" s="222"/>
      <c r="E171" s="222"/>
      <c r="F171" s="222"/>
      <c r="G171" s="220" t="s">
        <v>691</v>
      </c>
      <c r="H171" s="220"/>
    </row>
    <row r="172" spans="1:9" s="202" customFormat="1" ht="20.100000000000001" customHeight="1">
      <c r="A172" s="174" t="s">
        <v>353</v>
      </c>
      <c r="B172" s="185"/>
      <c r="C172" s="223" t="s">
        <v>73</v>
      </c>
      <c r="D172" s="223"/>
      <c r="E172" s="223"/>
      <c r="F172" s="223"/>
      <c r="G172" s="219" t="s">
        <v>91</v>
      </c>
      <c r="H172" s="219"/>
      <c r="I172" s="175"/>
    </row>
    <row r="173" spans="1:9">
      <c r="A173" s="50"/>
    </row>
    <row r="174" spans="1:9">
      <c r="A174" s="50"/>
    </row>
    <row r="175" spans="1:9">
      <c r="A175" s="50"/>
    </row>
    <row r="176" spans="1:9">
      <c r="A176" s="50"/>
    </row>
    <row r="177" spans="1:1">
      <c r="A177" s="50"/>
    </row>
    <row r="178" spans="1:1">
      <c r="A178" s="50"/>
    </row>
    <row r="179" spans="1:1">
      <c r="A179" s="50"/>
    </row>
    <row r="180" spans="1:1">
      <c r="A180" s="50"/>
    </row>
    <row r="181" spans="1:1">
      <c r="A181" s="50"/>
    </row>
    <row r="182" spans="1:1">
      <c r="A182" s="50"/>
    </row>
    <row r="183" spans="1:1">
      <c r="A183" s="50"/>
    </row>
    <row r="184" spans="1:1">
      <c r="A184" s="50"/>
    </row>
    <row r="185" spans="1:1">
      <c r="A185" s="50"/>
    </row>
    <row r="186" spans="1:1">
      <c r="A186" s="50"/>
    </row>
    <row r="187" spans="1:1">
      <c r="A187" s="50"/>
    </row>
    <row r="188" spans="1:1">
      <c r="A188" s="50"/>
    </row>
    <row r="189" spans="1:1">
      <c r="A189" s="50"/>
    </row>
    <row r="190" spans="1:1">
      <c r="A190" s="50"/>
    </row>
    <row r="191" spans="1:1">
      <c r="A191" s="50"/>
    </row>
    <row r="192" spans="1:1">
      <c r="A192" s="50"/>
    </row>
    <row r="193" spans="1:1">
      <c r="A193" s="50"/>
    </row>
    <row r="194" spans="1:1">
      <c r="A194" s="50"/>
    </row>
    <row r="195" spans="1:1">
      <c r="A195" s="50"/>
    </row>
    <row r="196" spans="1:1">
      <c r="A196" s="50"/>
    </row>
    <row r="197" spans="1:1">
      <c r="A197" s="50"/>
    </row>
    <row r="198" spans="1:1">
      <c r="A198" s="50"/>
    </row>
    <row r="199" spans="1:1">
      <c r="A199" s="50"/>
    </row>
    <row r="200" spans="1:1">
      <c r="A200" s="50"/>
    </row>
    <row r="201" spans="1:1">
      <c r="A201" s="50"/>
    </row>
    <row r="202" spans="1:1">
      <c r="A202" s="50"/>
    </row>
    <row r="203" spans="1:1">
      <c r="A203" s="50"/>
    </row>
    <row r="204" spans="1:1">
      <c r="A204" s="50"/>
    </row>
    <row r="205" spans="1:1">
      <c r="A205" s="50"/>
    </row>
    <row r="206" spans="1:1">
      <c r="A206" s="50"/>
    </row>
    <row r="207" spans="1:1">
      <c r="A207" s="50"/>
    </row>
    <row r="208" spans="1:1">
      <c r="A208" s="50"/>
    </row>
    <row r="209" spans="1:1">
      <c r="A209" s="50"/>
    </row>
    <row r="210" spans="1:1">
      <c r="A210" s="50"/>
    </row>
    <row r="211" spans="1:1">
      <c r="A211" s="50"/>
    </row>
    <row r="212" spans="1:1">
      <c r="A212" s="50"/>
    </row>
    <row r="213" spans="1:1">
      <c r="A213" s="50"/>
    </row>
    <row r="214" spans="1:1">
      <c r="A214" s="50"/>
    </row>
    <row r="215" spans="1:1">
      <c r="A215" s="50"/>
    </row>
    <row r="216" spans="1:1">
      <c r="A216" s="50"/>
    </row>
    <row r="217" spans="1:1">
      <c r="A217" s="50"/>
    </row>
    <row r="218" spans="1:1">
      <c r="A218" s="50"/>
    </row>
    <row r="219" spans="1:1">
      <c r="A219" s="50"/>
    </row>
    <row r="220" spans="1:1">
      <c r="A220" s="50"/>
    </row>
    <row r="221" spans="1:1">
      <c r="A221" s="50"/>
    </row>
    <row r="222" spans="1:1">
      <c r="A222" s="50"/>
    </row>
    <row r="223" spans="1:1">
      <c r="A223" s="50"/>
    </row>
    <row r="224" spans="1:1">
      <c r="A224" s="50"/>
    </row>
    <row r="225" spans="1:1">
      <c r="A225" s="50"/>
    </row>
    <row r="226" spans="1:1">
      <c r="A226" s="50"/>
    </row>
    <row r="227" spans="1:1">
      <c r="A227" s="50"/>
    </row>
    <row r="228" spans="1:1">
      <c r="A228" s="50"/>
    </row>
    <row r="229" spans="1:1">
      <c r="A229" s="50"/>
    </row>
    <row r="230" spans="1:1">
      <c r="A230" s="50"/>
    </row>
    <row r="231" spans="1:1">
      <c r="A231" s="50"/>
    </row>
    <row r="232" spans="1:1">
      <c r="A232" s="50"/>
    </row>
    <row r="233" spans="1:1">
      <c r="A233" s="50"/>
    </row>
    <row r="234" spans="1:1">
      <c r="A234" s="50"/>
    </row>
    <row r="235" spans="1:1">
      <c r="A235" s="50"/>
    </row>
    <row r="236" spans="1:1">
      <c r="A236" s="50"/>
    </row>
    <row r="237" spans="1:1">
      <c r="A237" s="50"/>
    </row>
    <row r="238" spans="1:1">
      <c r="A238" s="50"/>
    </row>
    <row r="239" spans="1:1">
      <c r="A239" s="50"/>
    </row>
    <row r="240" spans="1:1">
      <c r="A240" s="50"/>
    </row>
    <row r="241" spans="1:1">
      <c r="A241" s="50"/>
    </row>
    <row r="242" spans="1:1">
      <c r="A242" s="50"/>
    </row>
    <row r="243" spans="1:1">
      <c r="A243" s="50"/>
    </row>
    <row r="244" spans="1:1">
      <c r="A244" s="50"/>
    </row>
    <row r="245" spans="1:1">
      <c r="A245" s="50"/>
    </row>
    <row r="246" spans="1:1">
      <c r="A246" s="50"/>
    </row>
    <row r="247" spans="1:1">
      <c r="A247" s="50"/>
    </row>
    <row r="248" spans="1:1">
      <c r="A248" s="50"/>
    </row>
    <row r="249" spans="1:1">
      <c r="A249" s="50"/>
    </row>
    <row r="250" spans="1:1">
      <c r="A250" s="50"/>
    </row>
    <row r="251" spans="1:1">
      <c r="A251" s="50"/>
    </row>
    <row r="252" spans="1:1">
      <c r="A252" s="50"/>
    </row>
    <row r="253" spans="1:1">
      <c r="A253" s="50"/>
    </row>
    <row r="254" spans="1:1">
      <c r="A254" s="50"/>
    </row>
    <row r="255" spans="1:1">
      <c r="A255" s="50"/>
    </row>
    <row r="256" spans="1:1">
      <c r="A256" s="50"/>
    </row>
    <row r="257" spans="1:1">
      <c r="A257" s="50"/>
    </row>
    <row r="258" spans="1:1">
      <c r="A258" s="50"/>
    </row>
    <row r="259" spans="1:1">
      <c r="A259" s="50"/>
    </row>
    <row r="260" spans="1:1">
      <c r="A260" s="50"/>
    </row>
    <row r="261" spans="1:1">
      <c r="A261" s="50"/>
    </row>
    <row r="262" spans="1:1">
      <c r="A262" s="50"/>
    </row>
    <row r="263" spans="1:1">
      <c r="A263" s="50"/>
    </row>
    <row r="264" spans="1:1">
      <c r="A264" s="50"/>
    </row>
    <row r="265" spans="1:1">
      <c r="A265" s="50"/>
    </row>
    <row r="266" spans="1:1">
      <c r="A266" s="50"/>
    </row>
    <row r="267" spans="1:1">
      <c r="A267" s="50"/>
    </row>
    <row r="268" spans="1:1">
      <c r="A268" s="50"/>
    </row>
    <row r="269" spans="1:1">
      <c r="A269" s="50"/>
    </row>
    <row r="270" spans="1:1">
      <c r="A270" s="50"/>
    </row>
    <row r="271" spans="1:1">
      <c r="A271" s="50"/>
    </row>
    <row r="272" spans="1:1">
      <c r="A272" s="50"/>
    </row>
    <row r="273" spans="1:1">
      <c r="A273" s="50"/>
    </row>
    <row r="274" spans="1:1">
      <c r="A274" s="50"/>
    </row>
    <row r="275" spans="1:1">
      <c r="A275" s="50"/>
    </row>
    <row r="276" spans="1:1">
      <c r="A276" s="50"/>
    </row>
    <row r="277" spans="1:1">
      <c r="A277" s="50"/>
    </row>
    <row r="278" spans="1:1">
      <c r="A278" s="50"/>
    </row>
    <row r="279" spans="1:1">
      <c r="A279" s="50"/>
    </row>
    <row r="280" spans="1:1">
      <c r="A280" s="50"/>
    </row>
    <row r="281" spans="1:1">
      <c r="A281" s="50"/>
    </row>
    <row r="282" spans="1:1">
      <c r="A282" s="50"/>
    </row>
    <row r="283" spans="1:1">
      <c r="A283" s="50"/>
    </row>
    <row r="284" spans="1:1">
      <c r="A284" s="50"/>
    </row>
    <row r="285" spans="1:1">
      <c r="A285" s="50"/>
    </row>
    <row r="286" spans="1:1">
      <c r="A286" s="50"/>
    </row>
    <row r="287" spans="1:1">
      <c r="A287" s="50"/>
    </row>
    <row r="288" spans="1:1">
      <c r="A288" s="50"/>
    </row>
    <row r="289" spans="1:1">
      <c r="A289" s="50"/>
    </row>
    <row r="290" spans="1:1">
      <c r="A290" s="50"/>
    </row>
    <row r="291" spans="1:1">
      <c r="A291" s="50"/>
    </row>
    <row r="292" spans="1:1">
      <c r="A292" s="50"/>
    </row>
    <row r="293" spans="1:1">
      <c r="A293" s="50"/>
    </row>
    <row r="294" spans="1:1">
      <c r="A294" s="50"/>
    </row>
    <row r="295" spans="1:1">
      <c r="A295" s="50"/>
    </row>
    <row r="296" spans="1:1">
      <c r="A296" s="50"/>
    </row>
    <row r="297" spans="1:1">
      <c r="A297" s="50"/>
    </row>
    <row r="298" spans="1:1">
      <c r="A298" s="50"/>
    </row>
    <row r="299" spans="1:1">
      <c r="A299" s="50"/>
    </row>
    <row r="300" spans="1:1">
      <c r="A300" s="50"/>
    </row>
    <row r="301" spans="1:1">
      <c r="A301" s="50"/>
    </row>
    <row r="302" spans="1:1">
      <c r="A302" s="50"/>
    </row>
    <row r="303" spans="1:1">
      <c r="A303" s="50"/>
    </row>
    <row r="304" spans="1:1">
      <c r="A304" s="50"/>
    </row>
    <row r="305" spans="1:1">
      <c r="A305" s="50"/>
    </row>
    <row r="306" spans="1:1">
      <c r="A306" s="50"/>
    </row>
    <row r="307" spans="1:1">
      <c r="A307" s="50"/>
    </row>
    <row r="308" spans="1:1">
      <c r="A308" s="50"/>
    </row>
    <row r="309" spans="1:1">
      <c r="A309" s="50"/>
    </row>
    <row r="310" spans="1:1">
      <c r="A310" s="50"/>
    </row>
    <row r="311" spans="1:1">
      <c r="A311" s="50"/>
    </row>
    <row r="312" spans="1:1">
      <c r="A312" s="50"/>
    </row>
    <row r="313" spans="1:1">
      <c r="A313" s="50"/>
    </row>
    <row r="314" spans="1:1">
      <c r="A314" s="50"/>
    </row>
    <row r="315" spans="1:1">
      <c r="A315" s="50"/>
    </row>
    <row r="316" spans="1:1">
      <c r="A316" s="50"/>
    </row>
    <row r="317" spans="1:1">
      <c r="A317" s="50"/>
    </row>
    <row r="318" spans="1:1">
      <c r="A318" s="50"/>
    </row>
    <row r="319" spans="1:1">
      <c r="A319" s="50"/>
    </row>
    <row r="320" spans="1:1">
      <c r="A320" s="50"/>
    </row>
    <row r="321" spans="1:1">
      <c r="A321" s="50"/>
    </row>
    <row r="322" spans="1:1">
      <c r="A322" s="50"/>
    </row>
    <row r="323" spans="1:1">
      <c r="A323" s="50"/>
    </row>
    <row r="324" spans="1:1">
      <c r="A324" s="50"/>
    </row>
    <row r="325" spans="1:1">
      <c r="A325" s="50"/>
    </row>
    <row r="326" spans="1:1">
      <c r="A326" s="50"/>
    </row>
    <row r="327" spans="1:1">
      <c r="A327" s="50"/>
    </row>
    <row r="328" spans="1:1">
      <c r="A328" s="50"/>
    </row>
    <row r="329" spans="1:1">
      <c r="A329" s="50"/>
    </row>
    <row r="330" spans="1:1">
      <c r="A330" s="50"/>
    </row>
    <row r="331" spans="1:1">
      <c r="A331" s="37"/>
    </row>
    <row r="332" spans="1:1">
      <c r="A332" s="37"/>
    </row>
    <row r="333" spans="1:1">
      <c r="A333" s="37"/>
    </row>
    <row r="334" spans="1:1">
      <c r="A334" s="37"/>
    </row>
    <row r="335" spans="1:1">
      <c r="A335" s="37"/>
    </row>
    <row r="336" spans="1:1">
      <c r="A336" s="37"/>
    </row>
    <row r="337" spans="1:1">
      <c r="A337" s="37"/>
    </row>
    <row r="338" spans="1:1">
      <c r="A338" s="37"/>
    </row>
    <row r="339" spans="1:1">
      <c r="A339" s="37"/>
    </row>
    <row r="340" spans="1:1">
      <c r="A340" s="37"/>
    </row>
    <row r="341" spans="1:1">
      <c r="A341" s="37"/>
    </row>
    <row r="342" spans="1:1">
      <c r="A342" s="37"/>
    </row>
    <row r="343" spans="1:1">
      <c r="A343" s="37"/>
    </row>
    <row r="344" spans="1:1">
      <c r="A344" s="37"/>
    </row>
    <row r="345" spans="1:1">
      <c r="A345" s="37"/>
    </row>
    <row r="346" spans="1:1">
      <c r="A346" s="37"/>
    </row>
    <row r="347" spans="1:1">
      <c r="A347" s="37"/>
    </row>
    <row r="348" spans="1:1">
      <c r="A348" s="37"/>
    </row>
    <row r="349" spans="1:1">
      <c r="A349" s="37"/>
    </row>
    <row r="350" spans="1:1">
      <c r="A350" s="37"/>
    </row>
    <row r="351" spans="1:1">
      <c r="A351" s="37"/>
    </row>
    <row r="352" spans="1:1">
      <c r="A352" s="37"/>
    </row>
    <row r="353" spans="1:1">
      <c r="A353" s="37"/>
    </row>
    <row r="354" spans="1:1">
      <c r="A354" s="37"/>
    </row>
    <row r="355" spans="1:1">
      <c r="A355" s="37"/>
    </row>
    <row r="356" spans="1:1">
      <c r="A356" s="37"/>
    </row>
    <row r="357" spans="1:1">
      <c r="A357" s="37"/>
    </row>
    <row r="358" spans="1:1">
      <c r="A358" s="37"/>
    </row>
    <row r="359" spans="1:1">
      <c r="A359" s="37"/>
    </row>
    <row r="360" spans="1:1">
      <c r="A360" s="37"/>
    </row>
    <row r="361" spans="1:1">
      <c r="A361" s="37"/>
    </row>
    <row r="362" spans="1:1">
      <c r="A362" s="37"/>
    </row>
    <row r="363" spans="1:1">
      <c r="A363" s="37"/>
    </row>
    <row r="364" spans="1:1">
      <c r="A364" s="37"/>
    </row>
    <row r="365" spans="1:1">
      <c r="A365" s="37"/>
    </row>
    <row r="366" spans="1:1">
      <c r="A366" s="37"/>
    </row>
    <row r="367" spans="1:1">
      <c r="A367" s="37"/>
    </row>
    <row r="368" spans="1:1">
      <c r="A368" s="37"/>
    </row>
    <row r="369" spans="1:1">
      <c r="A369" s="37"/>
    </row>
    <row r="370" spans="1:1">
      <c r="A370" s="37"/>
    </row>
    <row r="371" spans="1:1">
      <c r="A371" s="37"/>
    </row>
    <row r="372" spans="1:1">
      <c r="A372" s="37"/>
    </row>
    <row r="373" spans="1:1">
      <c r="A373" s="37"/>
    </row>
    <row r="374" spans="1:1">
      <c r="A374" s="37"/>
    </row>
    <row r="375" spans="1:1">
      <c r="A375" s="37"/>
    </row>
    <row r="376" spans="1:1">
      <c r="A376" s="37"/>
    </row>
    <row r="377" spans="1:1">
      <c r="A377" s="37"/>
    </row>
    <row r="378" spans="1:1">
      <c r="A378" s="37"/>
    </row>
    <row r="379" spans="1:1">
      <c r="A379" s="37"/>
    </row>
    <row r="380" spans="1:1">
      <c r="A380" s="37"/>
    </row>
    <row r="381" spans="1:1">
      <c r="A381" s="37"/>
    </row>
    <row r="382" spans="1:1">
      <c r="A382" s="37"/>
    </row>
    <row r="383" spans="1:1">
      <c r="A383" s="37"/>
    </row>
    <row r="384" spans="1:1">
      <c r="A384" s="37"/>
    </row>
    <row r="385" spans="1:1">
      <c r="A385" s="37"/>
    </row>
    <row r="386" spans="1:1">
      <c r="A386" s="37"/>
    </row>
    <row r="387" spans="1:1">
      <c r="A387" s="37"/>
    </row>
    <row r="388" spans="1:1">
      <c r="A388" s="37"/>
    </row>
    <row r="389" spans="1:1">
      <c r="A389" s="37"/>
    </row>
    <row r="390" spans="1:1">
      <c r="A390" s="37"/>
    </row>
    <row r="391" spans="1:1">
      <c r="A391" s="37"/>
    </row>
    <row r="392" spans="1:1">
      <c r="A392" s="37"/>
    </row>
    <row r="393" spans="1:1">
      <c r="A393" s="37"/>
    </row>
    <row r="394" spans="1:1">
      <c r="A394" s="37"/>
    </row>
    <row r="395" spans="1:1">
      <c r="A395" s="37"/>
    </row>
    <row r="396" spans="1:1">
      <c r="A396" s="37"/>
    </row>
    <row r="397" spans="1:1">
      <c r="A397" s="37"/>
    </row>
    <row r="398" spans="1:1">
      <c r="A398" s="37"/>
    </row>
    <row r="399" spans="1:1">
      <c r="A399" s="37"/>
    </row>
    <row r="400" spans="1:1">
      <c r="A400" s="37"/>
    </row>
    <row r="401" spans="1:1">
      <c r="A401" s="37"/>
    </row>
    <row r="402" spans="1:1">
      <c r="A402" s="37"/>
    </row>
    <row r="403" spans="1:1">
      <c r="A403" s="37"/>
    </row>
    <row r="404" spans="1:1">
      <c r="A404" s="37"/>
    </row>
    <row r="405" spans="1:1">
      <c r="A405" s="37"/>
    </row>
    <row r="406" spans="1:1">
      <c r="A406" s="37"/>
    </row>
    <row r="407" spans="1:1">
      <c r="A407" s="37"/>
    </row>
    <row r="408" spans="1:1">
      <c r="A408" s="37"/>
    </row>
    <row r="409" spans="1:1">
      <c r="A409" s="37"/>
    </row>
    <row r="410" spans="1:1">
      <c r="A410" s="37"/>
    </row>
    <row r="411" spans="1:1">
      <c r="A411" s="37"/>
    </row>
    <row r="412" spans="1:1">
      <c r="A412" s="37"/>
    </row>
    <row r="413" spans="1:1">
      <c r="A413" s="37"/>
    </row>
    <row r="414" spans="1:1">
      <c r="A414" s="37"/>
    </row>
    <row r="415" spans="1:1">
      <c r="A415" s="37"/>
    </row>
    <row r="416" spans="1:1">
      <c r="A416" s="37"/>
    </row>
    <row r="417" spans="1:1">
      <c r="A417" s="37"/>
    </row>
    <row r="418" spans="1:1">
      <c r="A418" s="37"/>
    </row>
    <row r="419" spans="1:1">
      <c r="A419" s="37"/>
    </row>
    <row r="420" spans="1:1">
      <c r="A420" s="37"/>
    </row>
    <row r="421" spans="1:1">
      <c r="A421" s="37"/>
    </row>
    <row r="422" spans="1:1">
      <c r="A422" s="37"/>
    </row>
    <row r="423" spans="1:1">
      <c r="A423" s="37"/>
    </row>
    <row r="424" spans="1:1">
      <c r="A424" s="37"/>
    </row>
    <row r="425" spans="1:1">
      <c r="A425" s="37"/>
    </row>
    <row r="426" spans="1:1">
      <c r="A426" s="37"/>
    </row>
    <row r="427" spans="1:1">
      <c r="A427" s="37"/>
    </row>
    <row r="428" spans="1:1">
      <c r="A428" s="37"/>
    </row>
    <row r="429" spans="1:1">
      <c r="A429" s="37"/>
    </row>
    <row r="430" spans="1:1">
      <c r="A430" s="37"/>
    </row>
    <row r="431" spans="1:1">
      <c r="A431" s="37"/>
    </row>
    <row r="432" spans="1:1">
      <c r="A432" s="37"/>
    </row>
    <row r="433" spans="1:1">
      <c r="A433" s="37"/>
    </row>
    <row r="434" spans="1:1">
      <c r="A434" s="37"/>
    </row>
    <row r="435" spans="1:1">
      <c r="A435" s="37"/>
    </row>
    <row r="436" spans="1:1">
      <c r="A436" s="37"/>
    </row>
    <row r="437" spans="1:1">
      <c r="A437" s="37"/>
    </row>
    <row r="438" spans="1:1">
      <c r="A438" s="37"/>
    </row>
    <row r="439" spans="1:1">
      <c r="A439" s="37"/>
    </row>
    <row r="440" spans="1:1">
      <c r="A440" s="37"/>
    </row>
    <row r="441" spans="1:1">
      <c r="A441" s="37"/>
    </row>
    <row r="442" spans="1:1">
      <c r="A442" s="37"/>
    </row>
    <row r="443" spans="1:1">
      <c r="A443" s="37"/>
    </row>
    <row r="444" spans="1:1">
      <c r="A444" s="37"/>
    </row>
    <row r="445" spans="1:1">
      <c r="A445" s="37"/>
    </row>
    <row r="446" spans="1:1">
      <c r="A446" s="37"/>
    </row>
    <row r="447" spans="1:1">
      <c r="A447" s="37"/>
    </row>
    <row r="448" spans="1:1">
      <c r="A448" s="37"/>
    </row>
    <row r="449" spans="1:1">
      <c r="A449" s="37"/>
    </row>
    <row r="450" spans="1:1">
      <c r="A450" s="37"/>
    </row>
    <row r="451" spans="1:1">
      <c r="A451" s="37"/>
    </row>
    <row r="452" spans="1:1">
      <c r="A452" s="37"/>
    </row>
    <row r="453" spans="1:1">
      <c r="A453" s="37"/>
    </row>
    <row r="454" spans="1:1">
      <c r="A454" s="37"/>
    </row>
    <row r="455" spans="1:1">
      <c r="A455" s="37"/>
    </row>
    <row r="456" spans="1:1">
      <c r="A456" s="37"/>
    </row>
    <row r="457" spans="1:1">
      <c r="A457" s="37"/>
    </row>
    <row r="458" spans="1:1">
      <c r="A458" s="37"/>
    </row>
    <row r="459" spans="1:1">
      <c r="A459" s="37"/>
    </row>
    <row r="460" spans="1:1">
      <c r="A460" s="37"/>
    </row>
    <row r="461" spans="1:1">
      <c r="A461" s="37"/>
    </row>
    <row r="462" spans="1:1">
      <c r="A462" s="37"/>
    </row>
    <row r="463" spans="1:1">
      <c r="A463" s="37"/>
    </row>
    <row r="464" spans="1:1">
      <c r="A464" s="37"/>
    </row>
    <row r="465" spans="1:1">
      <c r="A465" s="37"/>
    </row>
    <row r="466" spans="1:1">
      <c r="A466" s="37"/>
    </row>
    <row r="467" spans="1:1">
      <c r="A467" s="37"/>
    </row>
    <row r="468" spans="1:1">
      <c r="A468" s="37"/>
    </row>
    <row r="469" spans="1:1">
      <c r="A469" s="37"/>
    </row>
    <row r="470" spans="1:1">
      <c r="A470" s="37"/>
    </row>
    <row r="471" spans="1:1">
      <c r="A471" s="37"/>
    </row>
    <row r="472" spans="1:1">
      <c r="A472" s="37"/>
    </row>
    <row r="473" spans="1:1">
      <c r="A473" s="37"/>
    </row>
    <row r="474" spans="1:1">
      <c r="A474" s="37"/>
    </row>
    <row r="475" spans="1:1">
      <c r="A475" s="37"/>
    </row>
    <row r="476" spans="1:1">
      <c r="A476" s="37"/>
    </row>
    <row r="477" spans="1:1">
      <c r="A477" s="37"/>
    </row>
    <row r="478" spans="1:1">
      <c r="A478" s="37"/>
    </row>
    <row r="479" spans="1:1">
      <c r="A479" s="37"/>
    </row>
    <row r="480" spans="1:1">
      <c r="A480" s="37"/>
    </row>
    <row r="481" spans="1:1">
      <c r="A481" s="37"/>
    </row>
    <row r="482" spans="1:1">
      <c r="A482" s="37"/>
    </row>
    <row r="483" spans="1:1">
      <c r="A483" s="37"/>
    </row>
    <row r="484" spans="1:1">
      <c r="A484" s="37"/>
    </row>
    <row r="485" spans="1:1">
      <c r="A485" s="37"/>
    </row>
    <row r="486" spans="1:1">
      <c r="A486" s="37"/>
    </row>
    <row r="487" spans="1:1">
      <c r="A487" s="37"/>
    </row>
    <row r="488" spans="1:1">
      <c r="A488" s="37"/>
    </row>
    <row r="489" spans="1:1">
      <c r="A489" s="37"/>
    </row>
    <row r="490" spans="1:1">
      <c r="A490" s="37"/>
    </row>
    <row r="491" spans="1:1">
      <c r="A491" s="37"/>
    </row>
    <row r="492" spans="1:1">
      <c r="A492" s="37"/>
    </row>
    <row r="493" spans="1:1">
      <c r="A493" s="37"/>
    </row>
    <row r="494" spans="1:1">
      <c r="A494" s="37"/>
    </row>
    <row r="495" spans="1:1">
      <c r="A495" s="37"/>
    </row>
    <row r="496" spans="1:1">
      <c r="A496" s="37"/>
    </row>
  </sheetData>
  <mergeCells count="42">
    <mergeCell ref="B10:F10"/>
    <mergeCell ref="B11:F11"/>
    <mergeCell ref="B12:F12"/>
    <mergeCell ref="B13:F13"/>
    <mergeCell ref="B14:F14"/>
    <mergeCell ref="B30:B31"/>
    <mergeCell ref="A25:H25"/>
    <mergeCell ref="A24:H24"/>
    <mergeCell ref="C30:D30"/>
    <mergeCell ref="E30:H30"/>
    <mergeCell ref="A30:A31"/>
    <mergeCell ref="B17:E17"/>
    <mergeCell ref="B18:E18"/>
    <mergeCell ref="A28:H28"/>
    <mergeCell ref="B15:F15"/>
    <mergeCell ref="B19:F19"/>
    <mergeCell ref="B20:F20"/>
    <mergeCell ref="B21:F21"/>
    <mergeCell ref="A26:H26"/>
    <mergeCell ref="A23:H23"/>
    <mergeCell ref="F16:G16"/>
    <mergeCell ref="B16:E16"/>
    <mergeCell ref="F17:G17"/>
    <mergeCell ref="F1:H1"/>
    <mergeCell ref="F2:H2"/>
    <mergeCell ref="F3:H3"/>
    <mergeCell ref="F4:H4"/>
    <mergeCell ref="B9:E9"/>
    <mergeCell ref="A149:H149"/>
    <mergeCell ref="A94:H94"/>
    <mergeCell ref="A82:H82"/>
    <mergeCell ref="A33:H33"/>
    <mergeCell ref="A81:H81"/>
    <mergeCell ref="A135:H135"/>
    <mergeCell ref="A108:H108"/>
    <mergeCell ref="A116:H116"/>
    <mergeCell ref="A129:H129"/>
    <mergeCell ref="G172:H172"/>
    <mergeCell ref="G171:H171"/>
    <mergeCell ref="C171:F171"/>
    <mergeCell ref="C172:F172"/>
    <mergeCell ref="A158:H158"/>
  </mergeCells>
  <phoneticPr fontId="3" type="noConversion"/>
  <pageMargins left="0.9" right="0.59055118110236227" top="0.78740157480314965" bottom="0.78740157480314965" header="0.31496062992125984" footer="0.19685039370078741"/>
  <pageSetup paperSize="9" scale="47" orientation="landscape" verticalDpi="300" r:id="rId1"/>
  <headerFooter alignWithMargins="0">
    <oddHeader>&amp;C
&amp;"Times New Roman,обычный"&amp;14 &amp;P&amp;R&amp;"Times New Roman,обычный"&amp;14Продовження додатка 3</oddHeader>
  </headerFooter>
  <rowBreaks count="3" manualBreakCount="3">
    <brk id="52" max="7" man="1"/>
    <brk id="93" max="7" man="1"/>
    <brk id="134" max="7" man="1"/>
  </rowBreaks>
  <ignoredErrors>
    <ignoredError sqref="H38:H42 C133:D133 H34:H36 G109 H53 G98 H61:H80 C130:D130 H159 G51 H85:H86 H95:H107 H109:H115 H117:H128 H150:H157 H37 H48:H49 G38:G42 H43:H47 H51 G48:G49 H50 H54:H60 C51:F51 C52 D52:F52 H52 G52 H83:H84 H87:H92 G85:G86 H93 G87:G92 G111:G115 C131:D131 G54:G60 C132:D132 G68 H136:H148 C134:D134 H164:H167 F165:G167 H160:H163 G164 G130:G134 G62:G65" evalError="1"/>
    <ignoredError sqref="B118 B150:B157 B159:B167" numberStoredAsText="1"/>
    <ignoredError sqref="E160:E162" formula="1"/>
    <ignoredError sqref="E165: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361"/>
  <sheetViews>
    <sheetView zoomScale="50" zoomScaleNormal="50" zoomScaleSheetLayoutView="75" workbookViewId="0">
      <pane ySplit="1200" topLeftCell="A104" activePane="bottomLeft"/>
      <selection sqref="A1:XFD1048576"/>
      <selection pane="bottomLeft" activeCell="C9" sqref="C9:C15"/>
    </sheetView>
  </sheetViews>
  <sheetFormatPr defaultColWidth="9.140625" defaultRowHeight="18.75"/>
  <cols>
    <col min="1" max="1" width="92.85546875" style="185" customWidth="1"/>
    <col min="2" max="2" width="14.85546875" style="173" customWidth="1"/>
    <col min="3" max="7" width="22.42578125" style="173" customWidth="1"/>
    <col min="8" max="8" width="19.85546875" style="173" customWidth="1"/>
    <col min="9" max="9" width="62.42578125" style="173" customWidth="1"/>
    <col min="10" max="16384" width="9.140625" style="185"/>
  </cols>
  <sheetData>
    <row r="1" spans="1:9">
      <c r="A1" s="250" t="s">
        <v>89</v>
      </c>
      <c r="B1" s="250"/>
      <c r="C1" s="250"/>
      <c r="D1" s="250"/>
      <c r="E1" s="250"/>
      <c r="F1" s="250"/>
      <c r="G1" s="250"/>
      <c r="H1" s="250"/>
      <c r="I1" s="250"/>
    </row>
    <row r="2" spans="1:9" ht="12.75" customHeight="1">
      <c r="A2" s="31"/>
      <c r="B2" s="215"/>
      <c r="C2" s="215"/>
      <c r="D2" s="215"/>
      <c r="E2" s="215"/>
      <c r="F2" s="215"/>
      <c r="G2" s="215"/>
      <c r="H2" s="215"/>
      <c r="I2" s="215"/>
    </row>
    <row r="3" spans="1:9" ht="39" customHeight="1">
      <c r="A3" s="247" t="s">
        <v>199</v>
      </c>
      <c r="B3" s="245" t="s">
        <v>18</v>
      </c>
      <c r="C3" s="245" t="s">
        <v>354</v>
      </c>
      <c r="D3" s="245"/>
      <c r="E3" s="247" t="s">
        <v>717</v>
      </c>
      <c r="F3" s="247"/>
      <c r="G3" s="247"/>
      <c r="H3" s="247"/>
      <c r="I3" s="247"/>
    </row>
    <row r="4" spans="1:9" ht="37.5">
      <c r="A4" s="247"/>
      <c r="B4" s="245"/>
      <c r="C4" s="169" t="s">
        <v>689</v>
      </c>
      <c r="D4" s="169" t="s">
        <v>690</v>
      </c>
      <c r="E4" s="169" t="s">
        <v>173</v>
      </c>
      <c r="F4" s="169" t="s">
        <v>174</v>
      </c>
      <c r="G4" s="55" t="s">
        <v>194</v>
      </c>
      <c r="H4" s="55" t="s">
        <v>195</v>
      </c>
      <c r="I4" s="169" t="s">
        <v>193</v>
      </c>
    </row>
    <row r="5" spans="1:9">
      <c r="A5" s="172">
        <v>1</v>
      </c>
      <c r="B5" s="169">
        <v>2</v>
      </c>
      <c r="C5" s="172">
        <v>3</v>
      </c>
      <c r="D5" s="169">
        <v>4</v>
      </c>
      <c r="E5" s="172">
        <v>5</v>
      </c>
      <c r="F5" s="169">
        <v>6</v>
      </c>
      <c r="G5" s="172">
        <v>7</v>
      </c>
      <c r="H5" s="169">
        <v>8</v>
      </c>
      <c r="I5" s="172">
        <v>9</v>
      </c>
    </row>
    <row r="6" spans="1:9" s="186" customFormat="1" ht="24.95" customHeight="1">
      <c r="A6" s="251" t="s">
        <v>192</v>
      </c>
      <c r="B6" s="251"/>
      <c r="C6" s="251"/>
      <c r="D6" s="251"/>
      <c r="E6" s="251"/>
      <c r="F6" s="251"/>
      <c r="G6" s="251"/>
      <c r="H6" s="251"/>
      <c r="I6" s="251"/>
    </row>
    <row r="7" spans="1:9" s="186" customFormat="1" ht="56.25">
      <c r="A7" s="190" t="s">
        <v>149</v>
      </c>
      <c r="B7" s="2">
        <v>1000</v>
      </c>
      <c r="C7" s="89">
        <v>527399</v>
      </c>
      <c r="D7" s="141">
        <f>[36]фінплан!$R$47</f>
        <v>253248</v>
      </c>
      <c r="E7" s="89">
        <v>471754</v>
      </c>
      <c r="F7" s="89">
        <f>D7</f>
        <v>253248</v>
      </c>
      <c r="G7" s="89">
        <f>F7-E7</f>
        <v>-218506</v>
      </c>
      <c r="H7" s="123">
        <f>(F7/E7)*100</f>
        <v>53.682215731080184</v>
      </c>
      <c r="I7" s="192" t="s">
        <v>619</v>
      </c>
    </row>
    <row r="8" spans="1:9" ht="20.100000000000001" customHeight="1">
      <c r="A8" s="190" t="s">
        <v>133</v>
      </c>
      <c r="B8" s="2">
        <v>1010</v>
      </c>
      <c r="C8" s="89">
        <v>-188216</v>
      </c>
      <c r="D8" s="141">
        <f>SUM(D9:D16)</f>
        <v>-208363</v>
      </c>
      <c r="E8" s="89">
        <f>SUM(E9:E16)</f>
        <v>-244859.99999999997</v>
      </c>
      <c r="F8" s="141">
        <f>SUM(F9:F16)</f>
        <v>-208363</v>
      </c>
      <c r="G8" s="89">
        <f>F8-E8</f>
        <v>36496.999999999971</v>
      </c>
      <c r="H8" s="123">
        <f t="shared" ref="H8:H104" si="0">(F8/E8)*100</f>
        <v>85.094748019276338</v>
      </c>
      <c r="I8" s="72"/>
    </row>
    <row r="9" spans="1:9" s="202" customFormat="1" ht="20.100000000000001" customHeight="1">
      <c r="A9" s="190" t="s">
        <v>405</v>
      </c>
      <c r="B9" s="169">
        <v>1011</v>
      </c>
      <c r="C9" s="141">
        <v>-4820.3999999999996</v>
      </c>
      <c r="D9" s="141">
        <f>-[36]табл_5!$T$110</f>
        <v>-4754.5999999999995</v>
      </c>
      <c r="E9" s="141">
        <v>-6270.2</v>
      </c>
      <c r="F9" s="141">
        <f>D9</f>
        <v>-4754.5999999999995</v>
      </c>
      <c r="G9" s="89">
        <f t="shared" ref="G9:G77" si="1">F9-E9</f>
        <v>1515.6000000000004</v>
      </c>
      <c r="H9" s="123">
        <f t="shared" si="0"/>
        <v>75.828522216197243</v>
      </c>
      <c r="I9" s="192"/>
    </row>
    <row r="10" spans="1:9" s="202" customFormat="1" ht="20.100000000000001" customHeight="1">
      <c r="A10" s="190" t="s">
        <v>406</v>
      </c>
      <c r="B10" s="169">
        <v>1012</v>
      </c>
      <c r="C10" s="141">
        <v>-16837.400000000001</v>
      </c>
      <c r="D10" s="141">
        <f>-[36]табл_5!$T$111</f>
        <v>-14548.5</v>
      </c>
      <c r="E10" s="141">
        <v>-19050.64</v>
      </c>
      <c r="F10" s="141">
        <f t="shared" ref="F10:F19" si="2">D10</f>
        <v>-14548.5</v>
      </c>
      <c r="G10" s="89">
        <f t="shared" si="1"/>
        <v>4502.1399999999994</v>
      </c>
      <c r="H10" s="123">
        <f t="shared" si="0"/>
        <v>76.367513112420369</v>
      </c>
      <c r="I10" s="192" t="s">
        <v>618</v>
      </c>
    </row>
    <row r="11" spans="1:9" s="202" customFormat="1" ht="20.100000000000001" customHeight="1">
      <c r="A11" s="190" t="s">
        <v>407</v>
      </c>
      <c r="B11" s="169">
        <v>1013</v>
      </c>
      <c r="C11" s="141">
        <v>-5818.9</v>
      </c>
      <c r="D11" s="141">
        <f>-[36]табл_5!$T$112</f>
        <v>-5508.4000000000005</v>
      </c>
      <c r="E11" s="141">
        <v>-5966.1936376920003</v>
      </c>
      <c r="F11" s="141">
        <f t="shared" si="2"/>
        <v>-5508.4000000000005</v>
      </c>
      <c r="G11" s="89">
        <f t="shared" si="1"/>
        <v>457.79363769199972</v>
      </c>
      <c r="H11" s="123">
        <f t="shared" si="0"/>
        <v>92.326872617746687</v>
      </c>
      <c r="I11" s="192"/>
    </row>
    <row r="12" spans="1:9" s="202" customFormat="1" ht="20.100000000000001" customHeight="1">
      <c r="A12" s="190" t="s">
        <v>5</v>
      </c>
      <c r="B12" s="169">
        <v>1014</v>
      </c>
      <c r="C12" s="141">
        <v>-101599.5</v>
      </c>
      <c r="D12" s="141">
        <f>-[36]табл_5!$T$113</f>
        <v>-114230.80999999998</v>
      </c>
      <c r="E12" s="141">
        <v>-116959.62436309294</v>
      </c>
      <c r="F12" s="141">
        <f t="shared" si="2"/>
        <v>-114230.80999999998</v>
      </c>
      <c r="G12" s="89">
        <f t="shared" si="1"/>
        <v>2728.8143630929553</v>
      </c>
      <c r="H12" s="123">
        <f t="shared" si="0"/>
        <v>97.666874891268847</v>
      </c>
      <c r="I12" s="192"/>
    </row>
    <row r="13" spans="1:9" s="202" customFormat="1" ht="20.100000000000001" customHeight="1">
      <c r="A13" s="190" t="s">
        <v>6</v>
      </c>
      <c r="B13" s="169">
        <v>1015</v>
      </c>
      <c r="C13" s="141">
        <v>-21357.1</v>
      </c>
      <c r="D13" s="141">
        <f>-[36]табл_5!$T$114</f>
        <v>-22536.600000000002</v>
      </c>
      <c r="E13" s="141">
        <v>-25205.878649999999</v>
      </c>
      <c r="F13" s="141">
        <f t="shared" si="2"/>
        <v>-22536.600000000002</v>
      </c>
      <c r="G13" s="89">
        <f t="shared" si="1"/>
        <v>2669.2786499999966</v>
      </c>
      <c r="H13" s="123">
        <f t="shared" si="0"/>
        <v>89.410094815321997</v>
      </c>
      <c r="I13" s="192"/>
    </row>
    <row r="14" spans="1:9" s="202" customFormat="1" ht="75">
      <c r="A14" s="190" t="s">
        <v>408</v>
      </c>
      <c r="B14" s="169">
        <v>1016</v>
      </c>
      <c r="C14" s="141">
        <v>-3955.2</v>
      </c>
      <c r="D14" s="141">
        <f>-[36]табл_5!$T$118</f>
        <v>-5475.9</v>
      </c>
      <c r="E14" s="141">
        <v>-13783.300000000001</v>
      </c>
      <c r="F14" s="141">
        <f t="shared" si="2"/>
        <v>-5475.9</v>
      </c>
      <c r="G14" s="89">
        <f t="shared" si="1"/>
        <v>8307.4000000000015</v>
      </c>
      <c r="H14" s="123">
        <f t="shared" si="0"/>
        <v>39.728512039932376</v>
      </c>
      <c r="I14" s="192" t="s">
        <v>664</v>
      </c>
    </row>
    <row r="15" spans="1:9" s="202" customFormat="1" ht="20.100000000000001" customHeight="1">
      <c r="A15" s="190" t="s">
        <v>409</v>
      </c>
      <c r="B15" s="169">
        <v>1017</v>
      </c>
      <c r="C15" s="141">
        <v>-19267.900000000001</v>
      </c>
      <c r="D15" s="141">
        <f>-[36]табл_5!$T$115</f>
        <v>-28175.200000000001</v>
      </c>
      <c r="E15" s="141">
        <v>-30881.31</v>
      </c>
      <c r="F15" s="141">
        <f t="shared" si="2"/>
        <v>-28175.200000000001</v>
      </c>
      <c r="G15" s="89">
        <f t="shared" si="1"/>
        <v>2706.1100000000006</v>
      </c>
      <c r="H15" s="123">
        <f t="shared" si="0"/>
        <v>91.237062158308703</v>
      </c>
      <c r="I15" s="192"/>
    </row>
    <row r="16" spans="1:9" s="202" customFormat="1" ht="20.100000000000001" customHeight="1">
      <c r="A16" s="190" t="s">
        <v>410</v>
      </c>
      <c r="B16" s="169">
        <v>1018</v>
      </c>
      <c r="C16" s="141">
        <v>-14559.6</v>
      </c>
      <c r="D16" s="141">
        <f>SUM(D17:D19)</f>
        <v>-13132.989999999985</v>
      </c>
      <c r="E16" s="141">
        <f>SUM(E17:E19)</f>
        <v>-26742.853349215067</v>
      </c>
      <c r="F16" s="141">
        <f>SUM(F17:F19)</f>
        <v>-13132.989999999985</v>
      </c>
      <c r="G16" s="89">
        <f t="shared" si="1"/>
        <v>13609.863349215082</v>
      </c>
      <c r="H16" s="123">
        <f t="shared" si="0"/>
        <v>49.108409744113764</v>
      </c>
      <c r="I16" s="192"/>
    </row>
    <row r="17" spans="1:9" s="202" customFormat="1" ht="20.100000000000001" customHeight="1">
      <c r="A17" s="190" t="s">
        <v>496</v>
      </c>
      <c r="B17" s="169" t="s">
        <v>499</v>
      </c>
      <c r="C17" s="141">
        <v>-4278.8</v>
      </c>
      <c r="D17" s="141">
        <f>-[36]табл_5!$T$119</f>
        <v>-3365.8999999999996</v>
      </c>
      <c r="E17" s="141">
        <v>-5552.2517568000003</v>
      </c>
      <c r="F17" s="141">
        <f t="shared" si="2"/>
        <v>-3365.8999999999996</v>
      </c>
      <c r="G17" s="89">
        <f t="shared" ref="G17:G19" si="3">F17-E17</f>
        <v>2186.3517568000007</v>
      </c>
      <c r="H17" s="123">
        <f t="shared" ref="H17:H19" si="4">(F17/E17)*100</f>
        <v>60.622251069175427</v>
      </c>
      <c r="I17" s="192"/>
    </row>
    <row r="18" spans="1:9" s="202" customFormat="1" ht="20.100000000000001" customHeight="1">
      <c r="A18" s="190" t="s">
        <v>497</v>
      </c>
      <c r="B18" s="169" t="s">
        <v>500</v>
      </c>
      <c r="C18" s="141">
        <v>-2134.6</v>
      </c>
      <c r="D18" s="141">
        <f>-[36]табл_5!$T$120</f>
        <v>-510.4</v>
      </c>
      <c r="E18" s="141">
        <v>-2221.6999999999998</v>
      </c>
      <c r="F18" s="141">
        <f t="shared" si="2"/>
        <v>-510.4</v>
      </c>
      <c r="G18" s="89">
        <f t="shared" si="3"/>
        <v>1711.2999999999997</v>
      </c>
      <c r="H18" s="123">
        <f t="shared" si="4"/>
        <v>22.973398748705947</v>
      </c>
      <c r="I18" s="192"/>
    </row>
    <row r="19" spans="1:9" s="202" customFormat="1" ht="37.5">
      <c r="A19" s="190" t="s">
        <v>498</v>
      </c>
      <c r="B19" s="169" t="s">
        <v>501</v>
      </c>
      <c r="C19" s="141">
        <v>-8146.2</v>
      </c>
      <c r="D19" s="141">
        <f>-[36]табл_5!$T$121</f>
        <v>-9256.689999999986</v>
      </c>
      <c r="E19" s="141">
        <v>-18968.901592415066</v>
      </c>
      <c r="F19" s="141">
        <f t="shared" si="2"/>
        <v>-9256.689999999986</v>
      </c>
      <c r="G19" s="89">
        <f t="shared" si="3"/>
        <v>9712.2115924150803</v>
      </c>
      <c r="H19" s="123">
        <f t="shared" si="4"/>
        <v>48.79929370133577</v>
      </c>
      <c r="I19" s="192" t="s">
        <v>620</v>
      </c>
    </row>
    <row r="20" spans="1:9" s="186" customFormat="1" ht="20.100000000000001" customHeight="1">
      <c r="A20" s="177" t="s">
        <v>24</v>
      </c>
      <c r="B20" s="3">
        <v>1020</v>
      </c>
      <c r="C20" s="95">
        <f>SUM(C7,C8)</f>
        <v>339183</v>
      </c>
      <c r="D20" s="152">
        <f>SUM(D7,D8)</f>
        <v>44885</v>
      </c>
      <c r="E20" s="152">
        <f>SUM(E7,E8)</f>
        <v>226894.00000000003</v>
      </c>
      <c r="F20" s="95">
        <f>SUM(F7,F8)</f>
        <v>44885</v>
      </c>
      <c r="G20" s="95">
        <f t="shared" si="1"/>
        <v>-182009.00000000003</v>
      </c>
      <c r="H20" s="124">
        <f t="shared" si="0"/>
        <v>19.782365333591894</v>
      </c>
      <c r="I20" s="73"/>
    </row>
    <row r="21" spans="1:9" ht="20.100000000000001" customHeight="1">
      <c r="A21" s="190" t="s">
        <v>159</v>
      </c>
      <c r="B21" s="2">
        <v>1030</v>
      </c>
      <c r="C21" s="89">
        <f>SUM(C22:C41,C43)</f>
        <v>-31850.000000000004</v>
      </c>
      <c r="D21" s="141">
        <f>SUM(D22:D41,D43)</f>
        <v>-69545</v>
      </c>
      <c r="E21" s="141">
        <f>SUM(E22:E41,E43)</f>
        <v>-74502.121814140395</v>
      </c>
      <c r="F21" s="141">
        <f>SUM(F22:F41,F43)</f>
        <v>-69545</v>
      </c>
      <c r="G21" s="89">
        <f t="shared" si="1"/>
        <v>4957.1218141403951</v>
      </c>
      <c r="H21" s="123">
        <f t="shared" si="0"/>
        <v>93.346334717141517</v>
      </c>
      <c r="I21" s="72"/>
    </row>
    <row r="22" spans="1:9" ht="37.5">
      <c r="A22" s="190" t="s">
        <v>98</v>
      </c>
      <c r="B22" s="2">
        <v>1031</v>
      </c>
      <c r="C22" s="216">
        <v>-3155.9</v>
      </c>
      <c r="D22" s="141">
        <f>-[36]фінплан!R57</f>
        <v>-4552</v>
      </c>
      <c r="E22" s="141">
        <v>-3409.9800000000005</v>
      </c>
      <c r="F22" s="141">
        <f t="shared" ref="F22:F68" si="5">D22</f>
        <v>-4552</v>
      </c>
      <c r="G22" s="89">
        <f t="shared" si="1"/>
        <v>-1142.0199999999995</v>
      </c>
      <c r="H22" s="123">
        <f t="shared" si="0"/>
        <v>133.49051900597655</v>
      </c>
      <c r="I22" s="72" t="s">
        <v>626</v>
      </c>
    </row>
    <row r="23" spans="1:9" ht="20.100000000000001" customHeight="1">
      <c r="A23" s="190" t="s">
        <v>151</v>
      </c>
      <c r="B23" s="2">
        <v>1032</v>
      </c>
      <c r="C23" s="216" t="s">
        <v>599</v>
      </c>
      <c r="D23" s="141"/>
      <c r="E23" s="141">
        <v>0</v>
      </c>
      <c r="F23" s="141">
        <f t="shared" si="5"/>
        <v>0</v>
      </c>
      <c r="G23" s="142">
        <f t="shared" si="1"/>
        <v>0</v>
      </c>
      <c r="H23" s="143" t="e">
        <f t="shared" si="0"/>
        <v>#DIV/0!</v>
      </c>
      <c r="I23" s="72"/>
    </row>
    <row r="24" spans="1:9" ht="20.100000000000001" customHeight="1">
      <c r="A24" s="190" t="s">
        <v>58</v>
      </c>
      <c r="B24" s="2">
        <v>1033</v>
      </c>
      <c r="C24" s="216" t="s">
        <v>599</v>
      </c>
      <c r="D24" s="141">
        <f>-[36]фінплан!P58</f>
        <v>0</v>
      </c>
      <c r="E24" s="141">
        <v>0</v>
      </c>
      <c r="F24" s="141">
        <f t="shared" si="5"/>
        <v>0</v>
      </c>
      <c r="G24" s="142">
        <f t="shared" si="1"/>
        <v>0</v>
      </c>
      <c r="H24" s="143" t="e">
        <f t="shared" si="0"/>
        <v>#DIV/0!</v>
      </c>
      <c r="I24" s="72"/>
    </row>
    <row r="25" spans="1:9" ht="20.100000000000001" customHeight="1">
      <c r="A25" s="190" t="s">
        <v>22</v>
      </c>
      <c r="B25" s="2">
        <v>1034</v>
      </c>
      <c r="C25" s="216">
        <v>-1</v>
      </c>
      <c r="D25" s="141">
        <f>-[36]фінплан!R59</f>
        <v>-1</v>
      </c>
      <c r="E25" s="141">
        <v>-4</v>
      </c>
      <c r="F25" s="141">
        <f t="shared" si="5"/>
        <v>-1</v>
      </c>
      <c r="G25" s="89">
        <f t="shared" si="1"/>
        <v>3</v>
      </c>
      <c r="H25" s="123">
        <f t="shared" si="0"/>
        <v>25</v>
      </c>
      <c r="I25" s="72"/>
    </row>
    <row r="26" spans="1:9" ht="20.100000000000001" customHeight="1">
      <c r="A26" s="190" t="s">
        <v>23</v>
      </c>
      <c r="B26" s="2">
        <v>1035</v>
      </c>
      <c r="C26" s="216" t="s">
        <v>599</v>
      </c>
      <c r="D26" s="141">
        <f>-[36]фінплан!R60</f>
        <v>-1517.5</v>
      </c>
      <c r="E26" s="141">
        <v>-2950</v>
      </c>
      <c r="F26" s="141">
        <f t="shared" si="5"/>
        <v>-1517.5</v>
      </c>
      <c r="G26" s="89">
        <f t="shared" si="1"/>
        <v>1432.5</v>
      </c>
      <c r="H26" s="123">
        <f t="shared" si="0"/>
        <v>51.440677966101703</v>
      </c>
      <c r="I26" s="192" t="s">
        <v>663</v>
      </c>
    </row>
    <row r="27" spans="1:9" s="202" customFormat="1" ht="20.100000000000001" customHeight="1">
      <c r="A27" s="190" t="s">
        <v>34</v>
      </c>
      <c r="B27" s="2">
        <v>1036</v>
      </c>
      <c r="C27" s="216">
        <v>-147.1</v>
      </c>
      <c r="D27" s="141">
        <f>-[36]табл_5!T123</f>
        <v>-323.3</v>
      </c>
      <c r="E27" s="141">
        <v>-265</v>
      </c>
      <c r="F27" s="141">
        <f t="shared" si="5"/>
        <v>-323.3</v>
      </c>
      <c r="G27" s="89">
        <f t="shared" si="1"/>
        <v>-58.300000000000011</v>
      </c>
      <c r="H27" s="123">
        <f t="shared" si="0"/>
        <v>122</v>
      </c>
      <c r="I27" s="72"/>
    </row>
    <row r="28" spans="1:9" s="202" customFormat="1" ht="20.100000000000001" customHeight="1">
      <c r="A28" s="190" t="s">
        <v>35</v>
      </c>
      <c r="B28" s="2">
        <v>1037</v>
      </c>
      <c r="C28" s="216">
        <v>-282.2</v>
      </c>
      <c r="D28" s="141">
        <f>-[36]табл_5!T124</f>
        <v>-451.7</v>
      </c>
      <c r="E28" s="141">
        <v>-442</v>
      </c>
      <c r="F28" s="141">
        <f t="shared" si="5"/>
        <v>-451.7</v>
      </c>
      <c r="G28" s="89">
        <f t="shared" si="1"/>
        <v>-9.6999999999999886</v>
      </c>
      <c r="H28" s="123">
        <f t="shared" si="0"/>
        <v>102.1945701357466</v>
      </c>
      <c r="I28" s="72"/>
    </row>
    <row r="29" spans="1:9" s="202" customFormat="1" ht="20.100000000000001" customHeight="1">
      <c r="A29" s="190" t="s">
        <v>36</v>
      </c>
      <c r="B29" s="2">
        <v>1038</v>
      </c>
      <c r="C29" s="216">
        <v>-20249.900000000001</v>
      </c>
      <c r="D29" s="141">
        <f>-[36]табл_5!T125</f>
        <v>-54975.299999999996</v>
      </c>
      <c r="E29" s="141">
        <v>-51485.714614140394</v>
      </c>
      <c r="F29" s="141">
        <f t="shared" si="5"/>
        <v>-54975.299999999996</v>
      </c>
      <c r="G29" s="89">
        <f t="shared" si="1"/>
        <v>-3489.585385859602</v>
      </c>
      <c r="H29" s="123">
        <f t="shared" si="0"/>
        <v>106.77777401365076</v>
      </c>
      <c r="I29" s="72"/>
    </row>
    <row r="30" spans="1:9" s="202" customFormat="1" ht="56.25">
      <c r="A30" s="190" t="s">
        <v>37</v>
      </c>
      <c r="B30" s="2">
        <v>1039</v>
      </c>
      <c r="C30" s="216">
        <v>-2923.5</v>
      </c>
      <c r="D30" s="141">
        <f>-[36]табл_5!T126</f>
        <v>-4050.1</v>
      </c>
      <c r="E30" s="141">
        <v>-8794.3000000000011</v>
      </c>
      <c r="F30" s="141">
        <f t="shared" si="5"/>
        <v>-4050.1</v>
      </c>
      <c r="G30" s="89">
        <f t="shared" si="1"/>
        <v>4744.2000000000007</v>
      </c>
      <c r="H30" s="123">
        <f t="shared" si="0"/>
        <v>46.053693869892989</v>
      </c>
      <c r="I30" s="72" t="s">
        <v>621</v>
      </c>
    </row>
    <row r="31" spans="1:9" s="202" customFormat="1" ht="42.75" customHeight="1">
      <c r="A31" s="190" t="s">
        <v>38</v>
      </c>
      <c r="B31" s="2">
        <v>1040</v>
      </c>
      <c r="C31" s="216">
        <v>-72.5</v>
      </c>
      <c r="D31" s="141">
        <f>-[36]табл_5!T127</f>
        <v>-299.3</v>
      </c>
      <c r="E31" s="141">
        <v>-299.2</v>
      </c>
      <c r="F31" s="141">
        <f t="shared" si="5"/>
        <v>-299.3</v>
      </c>
      <c r="G31" s="89">
        <f t="shared" si="1"/>
        <v>-0.10000000000002274</v>
      </c>
      <c r="H31" s="123">
        <f t="shared" si="0"/>
        <v>100.03342245989306</v>
      </c>
      <c r="I31" s="72"/>
    </row>
    <row r="32" spans="1:9" s="202" customFormat="1" ht="42.75" customHeight="1">
      <c r="A32" s="190" t="s">
        <v>39</v>
      </c>
      <c r="B32" s="2">
        <v>1041</v>
      </c>
      <c r="C32" s="216" t="s">
        <v>599</v>
      </c>
      <c r="D32" s="141" t="s">
        <v>239</v>
      </c>
      <c r="E32" s="141">
        <v>0</v>
      </c>
      <c r="F32" s="141" t="str">
        <f t="shared" si="5"/>
        <v>(    )</v>
      </c>
      <c r="G32" s="142" t="e">
        <f t="shared" si="1"/>
        <v>#VALUE!</v>
      </c>
      <c r="H32" s="143" t="e">
        <f t="shared" si="0"/>
        <v>#VALUE!</v>
      </c>
      <c r="I32" s="72"/>
    </row>
    <row r="33" spans="1:9" s="202" customFormat="1" ht="20.100000000000001" customHeight="1">
      <c r="A33" s="190" t="s">
        <v>40</v>
      </c>
      <c r="B33" s="2">
        <v>1042</v>
      </c>
      <c r="C33" s="216" t="s">
        <v>599</v>
      </c>
      <c r="D33" s="141" t="s">
        <v>239</v>
      </c>
      <c r="E33" s="141">
        <v>0</v>
      </c>
      <c r="F33" s="141" t="str">
        <f t="shared" si="5"/>
        <v>(    )</v>
      </c>
      <c r="G33" s="142" t="e">
        <f t="shared" si="1"/>
        <v>#VALUE!</v>
      </c>
      <c r="H33" s="143" t="e">
        <f t="shared" si="0"/>
        <v>#VALUE!</v>
      </c>
      <c r="I33" s="72"/>
    </row>
    <row r="34" spans="1:9" s="202" customFormat="1" ht="20.100000000000001" customHeight="1">
      <c r="A34" s="190" t="s">
        <v>41</v>
      </c>
      <c r="B34" s="2">
        <v>1043</v>
      </c>
      <c r="C34" s="216" t="s">
        <v>599</v>
      </c>
      <c r="D34" s="141" t="s">
        <v>239</v>
      </c>
      <c r="E34" s="141">
        <v>-0.4</v>
      </c>
      <c r="F34" s="141" t="str">
        <f t="shared" si="5"/>
        <v>(    )</v>
      </c>
      <c r="G34" s="142" t="e">
        <f t="shared" si="1"/>
        <v>#VALUE!</v>
      </c>
      <c r="H34" s="143" t="e">
        <f t="shared" si="0"/>
        <v>#VALUE!</v>
      </c>
      <c r="I34" s="72"/>
    </row>
    <row r="35" spans="1:9" s="202" customFormat="1" ht="39" customHeight="1">
      <c r="A35" s="190" t="s">
        <v>42</v>
      </c>
      <c r="B35" s="2">
        <v>1044</v>
      </c>
      <c r="C35" s="216">
        <v>-1766.2</v>
      </c>
      <c r="D35" s="141">
        <f>-[36]табл_5!T131</f>
        <v>-1239.1999999999998</v>
      </c>
      <c r="E35" s="141">
        <v>-2567.6271999999994</v>
      </c>
      <c r="F35" s="141">
        <f t="shared" si="5"/>
        <v>-1239.1999999999998</v>
      </c>
      <c r="G35" s="89">
        <f t="shared" si="1"/>
        <v>1328.4271999999996</v>
      </c>
      <c r="H35" s="123">
        <f t="shared" si="0"/>
        <v>48.262458039079817</v>
      </c>
      <c r="I35" s="72" t="s">
        <v>622</v>
      </c>
    </row>
    <row r="36" spans="1:9" s="202" customFormat="1" ht="20.100000000000001" customHeight="1">
      <c r="A36" s="190" t="s">
        <v>60</v>
      </c>
      <c r="B36" s="2">
        <v>1045</v>
      </c>
      <c r="C36" s="216">
        <v>-75.7</v>
      </c>
      <c r="D36" s="141">
        <f>-[36]табл_5!T132</f>
        <v>-40.299999999999997</v>
      </c>
      <c r="E36" s="141">
        <v>-347.6</v>
      </c>
      <c r="F36" s="141">
        <f t="shared" si="5"/>
        <v>-40.299999999999997</v>
      </c>
      <c r="G36" s="89">
        <f t="shared" si="1"/>
        <v>307.3</v>
      </c>
      <c r="H36" s="123">
        <f t="shared" si="0"/>
        <v>11.593785960874566</v>
      </c>
      <c r="I36" s="72"/>
    </row>
    <row r="37" spans="1:9" s="202" customFormat="1" ht="20.100000000000001" customHeight="1">
      <c r="A37" s="190" t="s">
        <v>43</v>
      </c>
      <c r="B37" s="2">
        <v>1046</v>
      </c>
      <c r="C37" s="216">
        <v>-836.6</v>
      </c>
      <c r="D37" s="141">
        <f>-[36]табл_5!T133</f>
        <v>-840.9</v>
      </c>
      <c r="E37" s="141">
        <v>-1000</v>
      </c>
      <c r="F37" s="141">
        <f t="shared" si="5"/>
        <v>-840.9</v>
      </c>
      <c r="G37" s="89">
        <f t="shared" si="1"/>
        <v>159.10000000000002</v>
      </c>
      <c r="H37" s="123">
        <f t="shared" si="0"/>
        <v>84.09</v>
      </c>
      <c r="I37" s="72" t="s">
        <v>623</v>
      </c>
    </row>
    <row r="38" spans="1:9" s="202" customFormat="1" ht="20.100000000000001" customHeight="1">
      <c r="A38" s="190" t="s">
        <v>44</v>
      </c>
      <c r="B38" s="2">
        <v>1047</v>
      </c>
      <c r="C38" s="216">
        <v>-929.4</v>
      </c>
      <c r="D38" s="141">
        <f>-[36]табл_5!T134</f>
        <v>-5.5</v>
      </c>
      <c r="E38" s="141">
        <v>-900</v>
      </c>
      <c r="F38" s="141">
        <f t="shared" si="5"/>
        <v>-5.5</v>
      </c>
      <c r="G38" s="89">
        <f t="shared" si="1"/>
        <v>894.5</v>
      </c>
      <c r="H38" s="123">
        <f t="shared" si="0"/>
        <v>0.61111111111111116</v>
      </c>
      <c r="I38" s="72"/>
    </row>
    <row r="39" spans="1:9" s="202" customFormat="1" ht="20.100000000000001" customHeight="1">
      <c r="A39" s="190" t="s">
        <v>45</v>
      </c>
      <c r="B39" s="2">
        <v>1048</v>
      </c>
      <c r="C39" s="216">
        <v>-0.8</v>
      </c>
      <c r="D39" s="141">
        <f>-[36]табл_5!T135</f>
        <v>0</v>
      </c>
      <c r="E39" s="141">
        <v>-25.4</v>
      </c>
      <c r="F39" s="141">
        <f t="shared" si="5"/>
        <v>0</v>
      </c>
      <c r="G39" s="89">
        <f t="shared" si="1"/>
        <v>25.4</v>
      </c>
      <c r="H39" s="123">
        <f t="shared" si="0"/>
        <v>0</v>
      </c>
      <c r="I39" s="72"/>
    </row>
    <row r="40" spans="1:9" s="202" customFormat="1" ht="20.100000000000001" customHeight="1">
      <c r="A40" s="190" t="s">
        <v>46</v>
      </c>
      <c r="B40" s="2">
        <v>1049</v>
      </c>
      <c r="C40" s="216">
        <v>-9.1999999999999993</v>
      </c>
      <c r="D40" s="141">
        <f>-[36]табл_5!T136</f>
        <v>-30.1</v>
      </c>
      <c r="E40" s="141">
        <v>-78</v>
      </c>
      <c r="F40" s="141">
        <f t="shared" si="5"/>
        <v>-30.1</v>
      </c>
      <c r="G40" s="89">
        <f t="shared" si="1"/>
        <v>47.9</v>
      </c>
      <c r="H40" s="123">
        <f t="shared" si="0"/>
        <v>38.589743589743591</v>
      </c>
      <c r="I40" s="72"/>
    </row>
    <row r="41" spans="1:9" s="202" customFormat="1" ht="42.75" customHeight="1">
      <c r="A41" s="190" t="s">
        <v>71</v>
      </c>
      <c r="B41" s="2">
        <v>1050</v>
      </c>
      <c r="C41" s="216">
        <v>-941.1</v>
      </c>
      <c r="D41" s="141">
        <f>-[36]табл_5!T137</f>
        <v>-584.6</v>
      </c>
      <c r="E41" s="141">
        <v>-1446.6</v>
      </c>
      <c r="F41" s="141">
        <f t="shared" si="5"/>
        <v>-584.6</v>
      </c>
      <c r="G41" s="89">
        <f t="shared" si="1"/>
        <v>861.99999999999989</v>
      </c>
      <c r="H41" s="123">
        <f t="shared" si="0"/>
        <v>40.412000553020881</v>
      </c>
      <c r="I41" s="72"/>
    </row>
    <row r="42" spans="1:9" s="202" customFormat="1" ht="20.100000000000001" customHeight="1">
      <c r="A42" s="190" t="s">
        <v>47</v>
      </c>
      <c r="B42" s="172" t="s">
        <v>334</v>
      </c>
      <c r="C42" s="216">
        <v>-52.1</v>
      </c>
      <c r="D42" s="141">
        <f>-[36]табл_5!T138</f>
        <v>-2.7</v>
      </c>
      <c r="E42" s="141">
        <v>-49.199999999999996</v>
      </c>
      <c r="F42" s="141">
        <f t="shared" si="5"/>
        <v>-2.7</v>
      </c>
      <c r="G42" s="89">
        <f t="shared" si="1"/>
        <v>46.499999999999993</v>
      </c>
      <c r="H42" s="123">
        <f t="shared" si="0"/>
        <v>5.4878048780487809</v>
      </c>
      <c r="I42" s="72"/>
    </row>
    <row r="43" spans="1:9" s="202" customFormat="1" ht="20.100000000000001" customHeight="1">
      <c r="A43" s="190" t="s">
        <v>101</v>
      </c>
      <c r="B43" s="2">
        <v>1051</v>
      </c>
      <c r="C43" s="216">
        <v>-458.9</v>
      </c>
      <c r="D43" s="141">
        <f>SUM(D44:D46)</f>
        <v>-634.20000000000425</v>
      </c>
      <c r="E43" s="141">
        <f>SUM(E44:E46)</f>
        <v>-486.30000000000837</v>
      </c>
      <c r="F43" s="141">
        <f>SUM(F44:F46)</f>
        <v>-634.20000000000425</v>
      </c>
      <c r="G43" s="89">
        <f t="shared" si="1"/>
        <v>-147.89999999999588</v>
      </c>
      <c r="H43" s="123">
        <f t="shared" si="0"/>
        <v>130.41332510795669</v>
      </c>
      <c r="I43" s="72"/>
    </row>
    <row r="44" spans="1:9" s="202" customFormat="1" ht="20.100000000000001" customHeight="1">
      <c r="A44" s="138" t="s">
        <v>502</v>
      </c>
      <c r="B44" s="172" t="s">
        <v>505</v>
      </c>
      <c r="C44" s="216">
        <v>-2</v>
      </c>
      <c r="D44" s="141">
        <f>-[36]табл_5!$T$140</f>
        <v>0</v>
      </c>
      <c r="E44" s="141">
        <v>-6.4</v>
      </c>
      <c r="F44" s="141">
        <f t="shared" si="5"/>
        <v>0</v>
      </c>
      <c r="G44" s="89">
        <f t="shared" ref="G44:G46" si="6">F44-E44</f>
        <v>6.4</v>
      </c>
      <c r="H44" s="123">
        <f t="shared" ref="H44:H46" si="7">(F44/E44)*100</f>
        <v>0</v>
      </c>
      <c r="I44" s="72"/>
    </row>
    <row r="45" spans="1:9" s="202" customFormat="1" ht="20.100000000000001" customHeight="1">
      <c r="A45" s="138" t="s">
        <v>503</v>
      </c>
      <c r="B45" s="172" t="s">
        <v>506</v>
      </c>
      <c r="C45" s="216">
        <v>-0.1</v>
      </c>
      <c r="D45" s="141">
        <f>-[36]табл_5!$T$142</f>
        <v>-42.5</v>
      </c>
      <c r="E45" s="141">
        <v>-30</v>
      </c>
      <c r="F45" s="141">
        <f t="shared" si="5"/>
        <v>-42.5</v>
      </c>
      <c r="G45" s="89">
        <f t="shared" si="6"/>
        <v>-12.5</v>
      </c>
      <c r="H45" s="143">
        <f t="shared" si="7"/>
        <v>141.66666666666669</v>
      </c>
      <c r="I45" s="72"/>
    </row>
    <row r="46" spans="1:9" s="202" customFormat="1" ht="20.100000000000001" customHeight="1">
      <c r="A46" s="138" t="s">
        <v>504</v>
      </c>
      <c r="B46" s="172" t="s">
        <v>507</v>
      </c>
      <c r="C46" s="216">
        <v>-456.8</v>
      </c>
      <c r="D46" s="141">
        <f>-[36]табл_5!$T$143</f>
        <v>-591.70000000000425</v>
      </c>
      <c r="E46" s="141">
        <v>-449.90000000000839</v>
      </c>
      <c r="F46" s="141">
        <f t="shared" si="5"/>
        <v>-591.70000000000425</v>
      </c>
      <c r="G46" s="89">
        <f t="shared" si="6"/>
        <v>-141.79999999999586</v>
      </c>
      <c r="H46" s="123">
        <f t="shared" si="7"/>
        <v>131.51811513669554</v>
      </c>
      <c r="I46" s="72"/>
    </row>
    <row r="47" spans="1:9" ht="20.100000000000001" customHeight="1">
      <c r="A47" s="190" t="s">
        <v>160</v>
      </c>
      <c r="B47" s="2">
        <v>1060</v>
      </c>
      <c r="C47" s="89">
        <f>SUM(C48:C54)</f>
        <v>0</v>
      </c>
      <c r="D47" s="141">
        <f>SUM(D48:D54)</f>
        <v>-2503</v>
      </c>
      <c r="E47" s="141">
        <f>SUM(E48:E54)</f>
        <v>-1502</v>
      </c>
      <c r="F47" s="89">
        <f>SUM(F48:F54)</f>
        <v>-2503</v>
      </c>
      <c r="G47" s="89">
        <f t="shared" si="1"/>
        <v>-1001</v>
      </c>
      <c r="H47" s="123">
        <f t="shared" si="0"/>
        <v>166.64447403462052</v>
      </c>
      <c r="I47" s="72"/>
    </row>
    <row r="48" spans="1:9" s="202" customFormat="1" ht="20.100000000000001" customHeight="1">
      <c r="A48" s="190" t="s">
        <v>136</v>
      </c>
      <c r="B48" s="2">
        <v>1061</v>
      </c>
      <c r="C48" s="141"/>
      <c r="D48" s="141"/>
      <c r="E48" s="141"/>
      <c r="F48" s="141"/>
      <c r="G48" s="142">
        <f t="shared" si="1"/>
        <v>0</v>
      </c>
      <c r="H48" s="143" t="e">
        <f t="shared" si="0"/>
        <v>#DIV/0!</v>
      </c>
      <c r="I48" s="72"/>
    </row>
    <row r="49" spans="1:9" s="202" customFormat="1" ht="20.100000000000001" customHeight="1">
      <c r="A49" s="190" t="s">
        <v>137</v>
      </c>
      <c r="B49" s="2">
        <v>1062</v>
      </c>
      <c r="C49" s="141"/>
      <c r="D49" s="141"/>
      <c r="E49" s="141"/>
      <c r="F49" s="141"/>
      <c r="G49" s="142">
        <f t="shared" si="1"/>
        <v>0</v>
      </c>
      <c r="H49" s="143" t="e">
        <f t="shared" si="0"/>
        <v>#DIV/0!</v>
      </c>
      <c r="I49" s="72"/>
    </row>
    <row r="50" spans="1:9" s="202" customFormat="1" ht="20.100000000000001" customHeight="1">
      <c r="A50" s="190" t="s">
        <v>36</v>
      </c>
      <c r="B50" s="2">
        <v>1063</v>
      </c>
      <c r="C50" s="141"/>
      <c r="D50" s="141">
        <f>-[36]табл_5!$T$149</f>
        <v>-1902.3</v>
      </c>
      <c r="E50" s="141">
        <v>-868.2257429199999</v>
      </c>
      <c r="F50" s="141">
        <f t="shared" si="5"/>
        <v>-1902.3</v>
      </c>
      <c r="G50" s="89">
        <f t="shared" si="1"/>
        <v>-1034.0742570800001</v>
      </c>
      <c r="H50" s="123">
        <f t="shared" si="0"/>
        <v>219.10200377176352</v>
      </c>
      <c r="I50" s="72" t="s">
        <v>624</v>
      </c>
    </row>
    <row r="51" spans="1:9" s="202" customFormat="1" ht="20.100000000000001" customHeight="1">
      <c r="A51" s="190" t="s">
        <v>37</v>
      </c>
      <c r="B51" s="2">
        <v>1064</v>
      </c>
      <c r="C51" s="141"/>
      <c r="D51" s="141">
        <f>-[36]табл_5!$T$150</f>
        <v>-280.7</v>
      </c>
      <c r="E51" s="141">
        <v>-188.39999999999998</v>
      </c>
      <c r="F51" s="141">
        <f t="shared" si="5"/>
        <v>-280.7</v>
      </c>
      <c r="G51" s="89">
        <f t="shared" si="1"/>
        <v>-92.300000000000011</v>
      </c>
      <c r="H51" s="123">
        <f t="shared" si="0"/>
        <v>148.9915074309979</v>
      </c>
      <c r="I51" s="72" t="s">
        <v>625</v>
      </c>
    </row>
    <row r="52" spans="1:9" s="202" customFormat="1" ht="20.100000000000001" customHeight="1">
      <c r="A52" s="190" t="s">
        <v>59</v>
      </c>
      <c r="B52" s="2">
        <v>1065</v>
      </c>
      <c r="C52" s="141"/>
      <c r="D52" s="141"/>
      <c r="E52" s="141"/>
      <c r="F52" s="141"/>
      <c r="G52" s="142">
        <f t="shared" si="1"/>
        <v>0</v>
      </c>
      <c r="H52" s="143" t="e">
        <f t="shared" si="0"/>
        <v>#DIV/0!</v>
      </c>
      <c r="I52" s="72"/>
    </row>
    <row r="53" spans="1:9" s="202" customFormat="1" ht="20.100000000000001" customHeight="1">
      <c r="A53" s="190" t="s">
        <v>74</v>
      </c>
      <c r="B53" s="2">
        <v>1066</v>
      </c>
      <c r="C53" s="141"/>
      <c r="D53" s="141">
        <f>-[36]табл_5!$T$148</f>
        <v>-37.5</v>
      </c>
      <c r="E53" s="141">
        <v>-360</v>
      </c>
      <c r="F53" s="141">
        <f t="shared" si="5"/>
        <v>-37.5</v>
      </c>
      <c r="G53" s="142">
        <f t="shared" si="1"/>
        <v>322.5</v>
      </c>
      <c r="H53" s="143">
        <f t="shared" si="0"/>
        <v>10.416666666666668</v>
      </c>
      <c r="I53" s="72"/>
    </row>
    <row r="54" spans="1:9" s="202" customFormat="1" ht="20.100000000000001" customHeight="1">
      <c r="A54" s="190" t="s">
        <v>110</v>
      </c>
      <c r="B54" s="2">
        <v>1067</v>
      </c>
      <c r="C54" s="141"/>
      <c r="D54" s="141">
        <f>-[36]табл_5!$T$152</f>
        <v>-282.5</v>
      </c>
      <c r="E54" s="141">
        <v>-85.374257080000092</v>
      </c>
      <c r="F54" s="141">
        <f t="shared" si="5"/>
        <v>-282.5</v>
      </c>
      <c r="G54" s="89">
        <f t="shared" si="1"/>
        <v>-197.12574291999991</v>
      </c>
      <c r="H54" s="123">
        <f t="shared" si="0"/>
        <v>330.8959980000563</v>
      </c>
      <c r="I54" s="72"/>
    </row>
    <row r="55" spans="1:9" s="202" customFormat="1" ht="20.100000000000001" customHeight="1">
      <c r="A55" s="190" t="s">
        <v>611</v>
      </c>
      <c r="B55" s="2" t="s">
        <v>613</v>
      </c>
      <c r="C55" s="141"/>
      <c r="D55" s="141">
        <f>-[36]табл_5!T153</f>
        <v>-54.8</v>
      </c>
      <c r="E55" s="141"/>
      <c r="F55" s="141">
        <f t="shared" si="5"/>
        <v>-54.8</v>
      </c>
      <c r="G55" s="89">
        <f t="shared" ref="G55:G57" si="8">F55-E55</f>
        <v>-54.8</v>
      </c>
      <c r="H55" s="143" t="e">
        <f t="shared" ref="H55:H57" si="9">(F55/E55)*100</f>
        <v>#DIV/0!</v>
      </c>
      <c r="I55" s="72" t="s">
        <v>627</v>
      </c>
    </row>
    <row r="56" spans="1:9" s="202" customFormat="1" ht="20.100000000000001" customHeight="1">
      <c r="A56" s="190" t="s">
        <v>612</v>
      </c>
      <c r="B56" s="2" t="s">
        <v>614</v>
      </c>
      <c r="C56" s="141"/>
      <c r="D56" s="141">
        <f>-[36]табл_5!T154</f>
        <v>-1.6</v>
      </c>
      <c r="E56" s="141"/>
      <c r="F56" s="141">
        <f t="shared" si="5"/>
        <v>-1.6</v>
      </c>
      <c r="G56" s="89">
        <f t="shared" si="8"/>
        <v>-1.6</v>
      </c>
      <c r="H56" s="143" t="e">
        <f t="shared" si="9"/>
        <v>#DIV/0!</v>
      </c>
      <c r="I56" s="72"/>
    </row>
    <row r="57" spans="1:9" s="202" customFormat="1" ht="20.100000000000001" customHeight="1">
      <c r="A57" s="190" t="s">
        <v>498</v>
      </c>
      <c r="B57" s="172" t="s">
        <v>615</v>
      </c>
      <c r="C57" s="141"/>
      <c r="D57" s="141">
        <f>-[36]табл_5!T155</f>
        <v>-226.1</v>
      </c>
      <c r="E57" s="141">
        <v>-85.4</v>
      </c>
      <c r="F57" s="141">
        <f t="shared" si="5"/>
        <v>-226.1</v>
      </c>
      <c r="G57" s="89">
        <f t="shared" si="8"/>
        <v>-140.69999999999999</v>
      </c>
      <c r="H57" s="143">
        <f t="shared" si="9"/>
        <v>264.75409836065575</v>
      </c>
      <c r="I57" s="72"/>
    </row>
    <row r="58" spans="1:9" s="202" customFormat="1" ht="20.100000000000001" customHeight="1">
      <c r="A58" s="190" t="s">
        <v>263</v>
      </c>
      <c r="B58" s="2">
        <v>1070</v>
      </c>
      <c r="C58" s="217">
        <f>SUM(C59:C61)</f>
        <v>356408</v>
      </c>
      <c r="D58" s="141">
        <f>SUM(D59:D61)</f>
        <v>216657</v>
      </c>
      <c r="E58" s="141">
        <f>SUM(E59:E61)</f>
        <v>271543</v>
      </c>
      <c r="F58" s="141">
        <f>SUM(F59:F61)</f>
        <v>216657</v>
      </c>
      <c r="G58" s="89">
        <f>F58-E58</f>
        <v>-54886</v>
      </c>
      <c r="H58" s="123">
        <f t="shared" si="0"/>
        <v>79.787363327355152</v>
      </c>
      <c r="I58" s="72"/>
    </row>
    <row r="59" spans="1:9" s="202" customFormat="1" ht="20.100000000000001" customHeight="1">
      <c r="A59" s="190" t="s">
        <v>156</v>
      </c>
      <c r="B59" s="2">
        <v>1071</v>
      </c>
      <c r="C59" s="216">
        <v>168741</v>
      </c>
      <c r="D59" s="141">
        <f>[36]табл_5!$T$98</f>
        <v>17015</v>
      </c>
      <c r="E59" s="141">
        <v>100000</v>
      </c>
      <c r="F59" s="141">
        <f t="shared" si="5"/>
        <v>17015</v>
      </c>
      <c r="G59" s="89">
        <f t="shared" si="1"/>
        <v>-82985</v>
      </c>
      <c r="H59" s="143">
        <f t="shared" si="0"/>
        <v>17.015000000000001</v>
      </c>
      <c r="I59" s="72" t="s">
        <v>628</v>
      </c>
    </row>
    <row r="60" spans="1:9" s="202" customFormat="1" ht="20.100000000000001" customHeight="1">
      <c r="A60" s="190" t="s">
        <v>300</v>
      </c>
      <c r="B60" s="2">
        <v>1072</v>
      </c>
      <c r="C60" s="216"/>
      <c r="D60" s="141"/>
      <c r="E60" s="141">
        <v>0</v>
      </c>
      <c r="F60" s="141">
        <f t="shared" si="5"/>
        <v>0</v>
      </c>
      <c r="G60" s="89">
        <f t="shared" si="1"/>
        <v>0</v>
      </c>
      <c r="H60" s="143" t="e">
        <f t="shared" si="0"/>
        <v>#DIV/0!</v>
      </c>
      <c r="I60" s="72"/>
    </row>
    <row r="61" spans="1:9" s="202" customFormat="1" ht="20.100000000000001" customHeight="1">
      <c r="A61" s="190" t="s">
        <v>264</v>
      </c>
      <c r="B61" s="2">
        <v>1073</v>
      </c>
      <c r="C61" s="216">
        <f>SUM(C62:C68)</f>
        <v>187667</v>
      </c>
      <c r="D61" s="141">
        <f>SUM(D62:D68)</f>
        <v>199642</v>
      </c>
      <c r="E61" s="141">
        <f>SUM(E62:E68)</f>
        <v>171543</v>
      </c>
      <c r="F61" s="141">
        <f t="shared" si="5"/>
        <v>199642</v>
      </c>
      <c r="G61" s="89">
        <f t="shared" si="1"/>
        <v>28099</v>
      </c>
      <c r="H61" s="123">
        <f t="shared" si="0"/>
        <v>116.38014958348634</v>
      </c>
      <c r="I61" s="72"/>
    </row>
    <row r="62" spans="1:9" s="202" customFormat="1" ht="20.100000000000001" customHeight="1">
      <c r="A62" s="138" t="s">
        <v>508</v>
      </c>
      <c r="B62" s="172" t="s">
        <v>515</v>
      </c>
      <c r="C62" s="216">
        <v>2383.1</v>
      </c>
      <c r="D62" s="141">
        <f>[36]табл_5!$T$91</f>
        <v>205.2</v>
      </c>
      <c r="E62" s="141">
        <v>6000</v>
      </c>
      <c r="F62" s="141">
        <f t="shared" si="5"/>
        <v>205.2</v>
      </c>
      <c r="G62" s="89">
        <f t="shared" ref="G62:G70" si="10">F62-E62</f>
        <v>-5794.8</v>
      </c>
      <c r="H62" s="123">
        <f t="shared" ref="H62:H70" si="11">(F62/E62)*100</f>
        <v>3.42</v>
      </c>
      <c r="I62" s="72" t="s">
        <v>629</v>
      </c>
    </row>
    <row r="63" spans="1:9" s="202" customFormat="1" ht="20.100000000000001" customHeight="1">
      <c r="A63" s="138" t="s">
        <v>509</v>
      </c>
      <c r="B63" s="172" t="s">
        <v>516</v>
      </c>
      <c r="C63" s="216">
        <v>56.8</v>
      </c>
      <c r="D63" s="141">
        <f>[36]табл_5!$T$92</f>
        <v>1071.5</v>
      </c>
      <c r="E63" s="141">
        <v>120</v>
      </c>
      <c r="F63" s="141">
        <f t="shared" si="5"/>
        <v>1071.5</v>
      </c>
      <c r="G63" s="89">
        <f t="shared" si="10"/>
        <v>951.5</v>
      </c>
      <c r="H63" s="123">
        <f t="shared" si="11"/>
        <v>892.91666666666674</v>
      </c>
      <c r="I63" s="72"/>
    </row>
    <row r="64" spans="1:9" s="202" customFormat="1" ht="37.5">
      <c r="A64" s="138" t="s">
        <v>510</v>
      </c>
      <c r="B64" s="172" t="s">
        <v>517</v>
      </c>
      <c r="C64" s="216">
        <v>117858.5</v>
      </c>
      <c r="D64" s="141">
        <f>[36]табл_5!$T$93</f>
        <v>124973.4</v>
      </c>
      <c r="E64" s="141">
        <v>117490.526536505</v>
      </c>
      <c r="F64" s="141">
        <f t="shared" si="5"/>
        <v>124973.4</v>
      </c>
      <c r="G64" s="89">
        <f t="shared" si="10"/>
        <v>7482.8734634949942</v>
      </c>
      <c r="H64" s="123">
        <f t="shared" si="11"/>
        <v>106.36891644295254</v>
      </c>
      <c r="I64" s="72" t="s">
        <v>630</v>
      </c>
    </row>
    <row r="65" spans="1:9" s="202" customFormat="1" ht="20.100000000000001" customHeight="1">
      <c r="A65" s="138" t="s">
        <v>511</v>
      </c>
      <c r="B65" s="172" t="s">
        <v>518</v>
      </c>
      <c r="C65" s="216">
        <v>201.9</v>
      </c>
      <c r="D65" s="141">
        <f>[36]табл_5!$T$94</f>
        <v>202.9</v>
      </c>
      <c r="E65" s="141">
        <v>199.8</v>
      </c>
      <c r="F65" s="141">
        <f t="shared" si="5"/>
        <v>202.9</v>
      </c>
      <c r="G65" s="89">
        <f t="shared" si="10"/>
        <v>3.0999999999999943</v>
      </c>
      <c r="H65" s="123">
        <f t="shared" si="11"/>
        <v>101.55155155155155</v>
      </c>
      <c r="I65" s="72"/>
    </row>
    <row r="66" spans="1:9" s="202" customFormat="1" ht="20.100000000000001" customHeight="1">
      <c r="A66" s="138" t="s">
        <v>512</v>
      </c>
      <c r="B66" s="172" t="s">
        <v>519</v>
      </c>
      <c r="C66" s="216" t="s">
        <v>599</v>
      </c>
      <c r="D66" s="141"/>
      <c r="E66" s="141">
        <v>0</v>
      </c>
      <c r="F66" s="141">
        <f t="shared" si="5"/>
        <v>0</v>
      </c>
      <c r="G66" s="89">
        <f t="shared" si="10"/>
        <v>0</v>
      </c>
      <c r="H66" s="143" t="e">
        <f t="shared" si="11"/>
        <v>#DIV/0!</v>
      </c>
      <c r="I66" s="72"/>
    </row>
    <row r="67" spans="1:9" s="202" customFormat="1" ht="37.5">
      <c r="A67" s="138" t="s">
        <v>513</v>
      </c>
      <c r="B67" s="172" t="s">
        <v>520</v>
      </c>
      <c r="C67" s="216">
        <v>42104.6</v>
      </c>
      <c r="D67" s="141">
        <f>[36]табл_5!$T$99</f>
        <v>31024.6</v>
      </c>
      <c r="E67" s="141">
        <v>33100</v>
      </c>
      <c r="F67" s="141">
        <f t="shared" si="5"/>
        <v>31024.6</v>
      </c>
      <c r="G67" s="89">
        <f t="shared" si="10"/>
        <v>-2075.4000000000015</v>
      </c>
      <c r="H67" s="123">
        <f t="shared" si="11"/>
        <v>93.72990936555891</v>
      </c>
      <c r="I67" s="72" t="s">
        <v>662</v>
      </c>
    </row>
    <row r="68" spans="1:9" s="202" customFormat="1" ht="56.25">
      <c r="A68" s="138" t="s">
        <v>514</v>
      </c>
      <c r="B68" s="172" t="s">
        <v>521</v>
      </c>
      <c r="C68" s="216">
        <v>25062.1</v>
      </c>
      <c r="D68" s="141">
        <f>[36]табл_5!$T$100</f>
        <v>42164.400000000016</v>
      </c>
      <c r="E68" s="141">
        <v>14632.673463494997</v>
      </c>
      <c r="F68" s="141">
        <f t="shared" si="5"/>
        <v>42164.400000000016</v>
      </c>
      <c r="G68" s="89">
        <f t="shared" si="10"/>
        <v>27531.726536505019</v>
      </c>
      <c r="H68" s="123">
        <f t="shared" si="11"/>
        <v>288.15240157712844</v>
      </c>
      <c r="I68" s="72" t="s">
        <v>631</v>
      </c>
    </row>
    <row r="69" spans="1:9" s="202" customFormat="1" ht="20.100000000000001" hidden="1" customHeight="1">
      <c r="A69" s="190"/>
      <c r="B69" s="2"/>
      <c r="C69" s="141"/>
      <c r="D69" s="141"/>
      <c r="E69" s="141"/>
      <c r="F69" s="141"/>
      <c r="G69" s="89">
        <f t="shared" si="10"/>
        <v>0</v>
      </c>
      <c r="H69" s="123" t="e">
        <f t="shared" si="11"/>
        <v>#DIV/0!</v>
      </c>
      <c r="I69" s="72"/>
    </row>
    <row r="70" spans="1:9" s="202" customFormat="1" ht="20.100000000000001" hidden="1" customHeight="1">
      <c r="A70" s="190"/>
      <c r="B70" s="2"/>
      <c r="C70" s="141"/>
      <c r="D70" s="141"/>
      <c r="E70" s="141"/>
      <c r="F70" s="141"/>
      <c r="G70" s="89">
        <f t="shared" si="10"/>
        <v>0</v>
      </c>
      <c r="H70" s="123" t="e">
        <f t="shared" si="11"/>
        <v>#DIV/0!</v>
      </c>
      <c r="I70" s="72"/>
    </row>
    <row r="71" spans="1:9" s="202" customFormat="1" ht="20.100000000000001" customHeight="1">
      <c r="A71" s="70" t="s">
        <v>75</v>
      </c>
      <c r="B71" s="2">
        <v>1080</v>
      </c>
      <c r="C71" s="89">
        <f>SUM(C72:C77)</f>
        <v>-254150</v>
      </c>
      <c r="D71" s="141">
        <f>SUM(D72:D77)</f>
        <v>-205448</v>
      </c>
      <c r="E71" s="141">
        <f>SUM(E72:E77)</f>
        <v>-148587</v>
      </c>
      <c r="F71" s="141">
        <f>SUM(F72:F77)</f>
        <v>-205448</v>
      </c>
      <c r="G71" s="89">
        <f t="shared" si="1"/>
        <v>-56861</v>
      </c>
      <c r="H71" s="123">
        <f t="shared" si="0"/>
        <v>138.26781616157538</v>
      </c>
      <c r="I71" s="72"/>
    </row>
    <row r="72" spans="1:9" s="202" customFormat="1" ht="20.100000000000001" customHeight="1">
      <c r="A72" s="190" t="s">
        <v>156</v>
      </c>
      <c r="B72" s="2">
        <v>1081</v>
      </c>
      <c r="C72" s="141">
        <v>-141232.4</v>
      </c>
      <c r="D72" s="141">
        <f>-[36]табл_5!$T$163</f>
        <v>-10006.5</v>
      </c>
      <c r="E72" s="141">
        <v>-10000</v>
      </c>
      <c r="F72" s="141">
        <f t="shared" ref="F72:F85" si="12">D72</f>
        <v>-10006.5</v>
      </c>
      <c r="G72" s="89">
        <f t="shared" si="1"/>
        <v>-6.5</v>
      </c>
      <c r="H72" s="123">
        <f t="shared" si="0"/>
        <v>100.065</v>
      </c>
      <c r="I72" s="72" t="s">
        <v>628</v>
      </c>
    </row>
    <row r="73" spans="1:9" s="202" customFormat="1" ht="20.100000000000001" customHeight="1">
      <c r="A73" s="190" t="s">
        <v>390</v>
      </c>
      <c r="B73" s="2">
        <v>1082</v>
      </c>
      <c r="C73" s="141" t="s">
        <v>239</v>
      </c>
      <c r="D73" s="141">
        <v>0</v>
      </c>
      <c r="E73" s="141">
        <v>0</v>
      </c>
      <c r="F73" s="141">
        <f t="shared" si="12"/>
        <v>0</v>
      </c>
      <c r="G73" s="142">
        <f t="shared" si="1"/>
        <v>0</v>
      </c>
      <c r="H73" s="143" t="e">
        <f t="shared" si="0"/>
        <v>#DIV/0!</v>
      </c>
      <c r="I73" s="72"/>
    </row>
    <row r="74" spans="1:9" s="202" customFormat="1" ht="20.100000000000001" customHeight="1">
      <c r="A74" s="190" t="s">
        <v>66</v>
      </c>
      <c r="B74" s="2">
        <v>1083</v>
      </c>
      <c r="C74" s="141" t="s">
        <v>239</v>
      </c>
      <c r="D74" s="141" t="s">
        <v>239</v>
      </c>
      <c r="E74" s="141">
        <v>0</v>
      </c>
      <c r="F74" s="141" t="str">
        <f t="shared" si="12"/>
        <v>(    )</v>
      </c>
      <c r="G74" s="142" t="e">
        <f t="shared" si="1"/>
        <v>#VALUE!</v>
      </c>
      <c r="H74" s="143" t="e">
        <f t="shared" si="0"/>
        <v>#VALUE!</v>
      </c>
      <c r="I74" s="72"/>
    </row>
    <row r="75" spans="1:9" s="202" customFormat="1" ht="55.15" customHeight="1">
      <c r="A75" s="190" t="s">
        <v>48</v>
      </c>
      <c r="B75" s="2">
        <v>1084</v>
      </c>
      <c r="C75" s="141">
        <v>-1402</v>
      </c>
      <c r="D75" s="141">
        <f>-[36]табл_5!$T$158</f>
        <v>-10812.6</v>
      </c>
      <c r="E75" s="141">
        <v>0</v>
      </c>
      <c r="F75" s="141">
        <f t="shared" si="12"/>
        <v>-10812.6</v>
      </c>
      <c r="G75" s="142">
        <f t="shared" si="1"/>
        <v>-10812.6</v>
      </c>
      <c r="H75" s="143" t="e">
        <f t="shared" si="0"/>
        <v>#DIV/0!</v>
      </c>
      <c r="I75" s="72" t="s">
        <v>632</v>
      </c>
    </row>
    <row r="76" spans="1:9" s="202" customFormat="1" ht="20.100000000000001" customHeight="1">
      <c r="A76" s="190" t="s">
        <v>57</v>
      </c>
      <c r="B76" s="2">
        <v>1085</v>
      </c>
      <c r="C76" s="141" t="s">
        <v>239</v>
      </c>
      <c r="D76" s="141" t="s">
        <v>239</v>
      </c>
      <c r="E76" s="141">
        <v>0</v>
      </c>
      <c r="F76" s="141" t="str">
        <f t="shared" si="12"/>
        <v>(    )</v>
      </c>
      <c r="G76" s="142" t="e">
        <f t="shared" si="1"/>
        <v>#VALUE!</v>
      </c>
      <c r="H76" s="143" t="e">
        <f t="shared" si="0"/>
        <v>#VALUE!</v>
      </c>
      <c r="I76" s="72"/>
    </row>
    <row r="77" spans="1:9" s="202" customFormat="1" ht="20.100000000000001" customHeight="1">
      <c r="A77" s="190" t="s">
        <v>184</v>
      </c>
      <c r="B77" s="2">
        <v>1086</v>
      </c>
      <c r="C77" s="141">
        <f>SUM(C78:C85)</f>
        <v>-111515.59999999999</v>
      </c>
      <c r="D77" s="141">
        <f>SUM(D78:D85)</f>
        <v>-184628.9</v>
      </c>
      <c r="E77" s="141">
        <f>SUM(E78:E85)</f>
        <v>-138587</v>
      </c>
      <c r="F77" s="141">
        <f>SUM(F78:F85)</f>
        <v>-184628.9</v>
      </c>
      <c r="G77" s="89">
        <f t="shared" si="1"/>
        <v>-46041.899999999994</v>
      </c>
      <c r="H77" s="123">
        <f t="shared" si="0"/>
        <v>133.2223801655278</v>
      </c>
      <c r="I77" s="72"/>
    </row>
    <row r="78" spans="1:9" s="202" customFormat="1" ht="42.6" customHeight="1">
      <c r="A78" s="190" t="s">
        <v>522</v>
      </c>
      <c r="B78" s="172" t="s">
        <v>530</v>
      </c>
      <c r="C78" s="141">
        <v>-3885.9</v>
      </c>
      <c r="D78" s="141">
        <f>-[36]табл_5!$T$164</f>
        <v>-4988.2806700000001</v>
      </c>
      <c r="E78" s="141">
        <v>-4798.4438164000003</v>
      </c>
      <c r="F78" s="141">
        <f t="shared" si="12"/>
        <v>-4988.2806700000001</v>
      </c>
      <c r="G78" s="89">
        <f t="shared" ref="G78:G85" si="13">F78-E78</f>
        <v>-189.83685359999981</v>
      </c>
      <c r="H78" s="123">
        <f t="shared" ref="H78:H85" si="14">(F78/E78)*100</f>
        <v>103.95621707502711</v>
      </c>
      <c r="I78" s="72"/>
    </row>
    <row r="79" spans="1:9" s="202" customFormat="1">
      <c r="A79" s="190" t="s">
        <v>523</v>
      </c>
      <c r="B79" s="172" t="s">
        <v>531</v>
      </c>
      <c r="C79" s="141">
        <v>-31025.8</v>
      </c>
      <c r="D79" s="141">
        <f>-[36]табл_5!$T$165</f>
        <v>-39813.413340000006</v>
      </c>
      <c r="E79" s="141">
        <v>-44271.799999999996</v>
      </c>
      <c r="F79" s="141">
        <f t="shared" si="12"/>
        <v>-39813.413340000006</v>
      </c>
      <c r="G79" s="89">
        <f t="shared" si="13"/>
        <v>4458.3866599999892</v>
      </c>
      <c r="H79" s="123">
        <f t="shared" si="14"/>
        <v>89.92951120126132</v>
      </c>
      <c r="I79" s="72"/>
    </row>
    <row r="80" spans="1:9" s="202" customFormat="1" ht="37.5">
      <c r="A80" s="190" t="s">
        <v>524</v>
      </c>
      <c r="B80" s="172" t="s">
        <v>532</v>
      </c>
      <c r="C80" s="141">
        <v>-46956.2</v>
      </c>
      <c r="D80" s="141">
        <f>-[36]табл_5!$T$166</f>
        <v>-109338.34773000001</v>
      </c>
      <c r="E80" s="141">
        <v>-69712.964000000007</v>
      </c>
      <c r="F80" s="141">
        <f t="shared" si="12"/>
        <v>-109338.34773000001</v>
      </c>
      <c r="G80" s="89">
        <f t="shared" si="13"/>
        <v>-39625.383730000001</v>
      </c>
      <c r="H80" s="123">
        <f t="shared" si="14"/>
        <v>156.84076742168068</v>
      </c>
      <c r="I80" s="72" t="s">
        <v>633</v>
      </c>
    </row>
    <row r="81" spans="1:9" s="202" customFormat="1" ht="20.100000000000001" customHeight="1">
      <c r="A81" s="190" t="s">
        <v>525</v>
      </c>
      <c r="B81" s="172" t="s">
        <v>533</v>
      </c>
      <c r="C81" s="141">
        <v>-134.1</v>
      </c>
      <c r="D81" s="141"/>
      <c r="E81" s="141">
        <v>0</v>
      </c>
      <c r="F81" s="141">
        <f t="shared" si="12"/>
        <v>0</v>
      </c>
      <c r="G81" s="89">
        <f t="shared" si="13"/>
        <v>0</v>
      </c>
      <c r="H81" s="143" t="e">
        <f t="shared" si="14"/>
        <v>#DIV/0!</v>
      </c>
      <c r="I81" s="72"/>
    </row>
    <row r="82" spans="1:9" s="202" customFormat="1" ht="42.6" customHeight="1">
      <c r="A82" s="190" t="s">
        <v>526</v>
      </c>
      <c r="B82" s="172" t="s">
        <v>534</v>
      </c>
      <c r="C82" s="141">
        <v>-13380</v>
      </c>
      <c r="D82" s="141">
        <f>-[36]табл_5!$T$169</f>
        <v>-23947</v>
      </c>
      <c r="E82" s="141">
        <v>-14500</v>
      </c>
      <c r="F82" s="141">
        <f t="shared" si="12"/>
        <v>-23947</v>
      </c>
      <c r="G82" s="89">
        <f t="shared" si="13"/>
        <v>-9447</v>
      </c>
      <c r="H82" s="123">
        <f t="shared" si="14"/>
        <v>165.15172413793104</v>
      </c>
      <c r="I82" s="72" t="s">
        <v>635</v>
      </c>
    </row>
    <row r="83" spans="1:9" s="202" customFormat="1" ht="20.100000000000001" customHeight="1">
      <c r="A83" s="190" t="s">
        <v>527</v>
      </c>
      <c r="B83" s="172" t="s">
        <v>535</v>
      </c>
      <c r="C83" s="141">
        <v>-42.9</v>
      </c>
      <c r="D83" s="141">
        <f>-[36]табл_5!$T$162</f>
        <v>-811</v>
      </c>
      <c r="E83" s="141">
        <v>-120</v>
      </c>
      <c r="F83" s="141">
        <f t="shared" si="12"/>
        <v>-811</v>
      </c>
      <c r="G83" s="89">
        <f t="shared" si="13"/>
        <v>-691</v>
      </c>
      <c r="H83" s="123">
        <f t="shared" si="14"/>
        <v>675.83333333333337</v>
      </c>
      <c r="I83" s="72"/>
    </row>
    <row r="84" spans="1:9" s="202" customFormat="1" ht="20.100000000000001" customHeight="1">
      <c r="A84" s="190" t="s">
        <v>528</v>
      </c>
      <c r="B84" s="172" t="s">
        <v>536</v>
      </c>
      <c r="C84" s="141">
        <v>-15025.3</v>
      </c>
      <c r="D84" s="141">
        <f>-[36]табл_5!$T$170</f>
        <v>-5336.6770399999805</v>
      </c>
      <c r="E84" s="141">
        <v>-5183.792183599995</v>
      </c>
      <c r="F84" s="141">
        <f t="shared" si="12"/>
        <v>-5336.6770399999805</v>
      </c>
      <c r="G84" s="89">
        <f t="shared" si="13"/>
        <v>-152.88485639998544</v>
      </c>
      <c r="H84" s="123">
        <f t="shared" si="14"/>
        <v>102.94928598572429</v>
      </c>
      <c r="I84" s="72"/>
    </row>
    <row r="85" spans="1:9" s="202" customFormat="1" ht="20.100000000000001" customHeight="1">
      <c r="A85" s="190" t="s">
        <v>529</v>
      </c>
      <c r="B85" s="172" t="s">
        <v>537</v>
      </c>
      <c r="C85" s="141">
        <v>-1065.4000000000001</v>
      </c>
      <c r="D85" s="141">
        <f>-[36]табл_5!$T$161</f>
        <v>-394.18122</v>
      </c>
      <c r="E85" s="141"/>
      <c r="F85" s="141">
        <f t="shared" si="12"/>
        <v>-394.18122</v>
      </c>
      <c r="G85" s="89">
        <f t="shared" si="13"/>
        <v>-394.18122</v>
      </c>
      <c r="H85" s="143" t="e">
        <f t="shared" si="14"/>
        <v>#DIV/0!</v>
      </c>
      <c r="I85" s="72"/>
    </row>
    <row r="86" spans="1:9" s="186" customFormat="1" ht="20.100000000000001" customHeight="1">
      <c r="A86" s="177" t="s">
        <v>4</v>
      </c>
      <c r="B86" s="3">
        <v>1100</v>
      </c>
      <c r="C86" s="95">
        <f>SUM(C20,C21,C47,C58,C71)</f>
        <v>409591</v>
      </c>
      <c r="D86" s="95">
        <f>SUM(D20,D21,D47,D58,D71)</f>
        <v>-15954</v>
      </c>
      <c r="E86" s="95">
        <f>SUM(E20,E21,E47,E58,E71)</f>
        <v>273845.87818585965</v>
      </c>
      <c r="F86" s="95">
        <f>SUM(F20,F21,F47,F58,F71)</f>
        <v>-15954</v>
      </c>
      <c r="G86" s="95">
        <f t="shared" ref="G86:G110" si="15">F86-E86</f>
        <v>-289799.87818585965</v>
      </c>
      <c r="H86" s="124">
        <f t="shared" si="0"/>
        <v>-5.8259047409039306</v>
      </c>
      <c r="I86" s="73"/>
    </row>
    <row r="87" spans="1:9" ht="20.100000000000001" customHeight="1">
      <c r="A87" s="190" t="s">
        <v>99</v>
      </c>
      <c r="B87" s="2">
        <v>1110</v>
      </c>
      <c r="C87" s="141"/>
      <c r="D87" s="141"/>
      <c r="E87" s="141"/>
      <c r="F87" s="141"/>
      <c r="G87" s="89">
        <f t="shared" si="15"/>
        <v>0</v>
      </c>
      <c r="H87" s="143" t="e">
        <f t="shared" si="0"/>
        <v>#DIV/0!</v>
      </c>
      <c r="I87" s="72"/>
    </row>
    <row r="88" spans="1:9" ht="20.100000000000001" customHeight="1">
      <c r="A88" s="190" t="s">
        <v>103</v>
      </c>
      <c r="B88" s="2">
        <v>1120</v>
      </c>
      <c r="C88" s="141" t="s">
        <v>239</v>
      </c>
      <c r="D88" s="141" t="s">
        <v>239</v>
      </c>
      <c r="E88" s="141" t="s">
        <v>239</v>
      </c>
      <c r="F88" s="141" t="s">
        <v>239</v>
      </c>
      <c r="G88" s="142" t="e">
        <f>F88-E88</f>
        <v>#VALUE!</v>
      </c>
      <c r="H88" s="143" t="e">
        <f t="shared" si="0"/>
        <v>#VALUE!</v>
      </c>
      <c r="I88" s="72"/>
    </row>
    <row r="89" spans="1:9" ht="20.100000000000001" customHeight="1">
      <c r="A89" s="190" t="s">
        <v>100</v>
      </c>
      <c r="B89" s="2">
        <v>1130</v>
      </c>
      <c r="C89" s="141">
        <f>C90</f>
        <v>9492</v>
      </c>
      <c r="D89" s="141">
        <f>D90</f>
        <v>55545</v>
      </c>
      <c r="E89" s="141">
        <f>E90</f>
        <v>78981</v>
      </c>
      <c r="F89" s="141">
        <f>F90</f>
        <v>55545</v>
      </c>
      <c r="G89" s="89">
        <f t="shared" si="15"/>
        <v>-23436</v>
      </c>
      <c r="H89" s="123">
        <f t="shared" si="0"/>
        <v>70.327040680670038</v>
      </c>
      <c r="I89" s="72"/>
    </row>
    <row r="90" spans="1:9">
      <c r="A90" s="190" t="s">
        <v>538</v>
      </c>
      <c r="B90" s="172" t="s">
        <v>539</v>
      </c>
      <c r="C90" s="141">
        <v>9492</v>
      </c>
      <c r="D90" s="141">
        <f>[36]табл_5!$T$102</f>
        <v>55545</v>
      </c>
      <c r="E90" s="141">
        <v>78981</v>
      </c>
      <c r="F90" s="141">
        <f t="shared" ref="F90:F105" si="16">D90</f>
        <v>55545</v>
      </c>
      <c r="G90" s="89">
        <f t="shared" ref="G90" si="17">F90-E90</f>
        <v>-23436</v>
      </c>
      <c r="H90" s="123">
        <f t="shared" ref="H90" si="18">(F90/E90)*100</f>
        <v>70.327040680670038</v>
      </c>
      <c r="I90" s="72"/>
    </row>
    <row r="91" spans="1:9" ht="20.100000000000001" customHeight="1">
      <c r="A91" s="190" t="s">
        <v>102</v>
      </c>
      <c r="B91" s="2">
        <v>1140</v>
      </c>
      <c r="C91" s="141" t="s">
        <v>239</v>
      </c>
      <c r="D91" s="141" t="s">
        <v>239</v>
      </c>
      <c r="E91" s="141" t="s">
        <v>239</v>
      </c>
      <c r="F91" s="141" t="str">
        <f t="shared" si="16"/>
        <v>(    )</v>
      </c>
      <c r="G91" s="142" t="e">
        <f t="shared" si="15"/>
        <v>#VALUE!</v>
      </c>
      <c r="H91" s="143" t="e">
        <f t="shared" si="0"/>
        <v>#VALUE!</v>
      </c>
      <c r="I91" s="72"/>
    </row>
    <row r="92" spans="1:9" ht="20.100000000000001" customHeight="1">
      <c r="A92" s="190" t="s">
        <v>265</v>
      </c>
      <c r="B92" s="2">
        <v>1150</v>
      </c>
      <c r="C92" s="89">
        <f>SUM(C93:C94)</f>
        <v>1597</v>
      </c>
      <c r="D92" s="141">
        <f>SUM(D93:D94)</f>
        <v>1551</v>
      </c>
      <c r="E92" s="141">
        <f>SUM(E93:E94)</f>
        <v>3077</v>
      </c>
      <c r="F92" s="89">
        <f>SUM(F93:F94)</f>
        <v>1551</v>
      </c>
      <c r="G92" s="89">
        <f t="shared" si="15"/>
        <v>-1526</v>
      </c>
      <c r="H92" s="123">
        <f t="shared" si="0"/>
        <v>50.406239844003899</v>
      </c>
      <c r="I92" s="72"/>
    </row>
    <row r="93" spans="1:9" ht="20.100000000000001" customHeight="1">
      <c r="A93" s="190" t="s">
        <v>156</v>
      </c>
      <c r="B93" s="2">
        <v>1151</v>
      </c>
      <c r="C93" s="141"/>
      <c r="D93" s="141"/>
      <c r="E93" s="141">
        <v>0</v>
      </c>
      <c r="F93" s="141">
        <f t="shared" si="16"/>
        <v>0</v>
      </c>
      <c r="G93" s="89">
        <f t="shared" si="15"/>
        <v>0</v>
      </c>
      <c r="H93" s="143" t="e">
        <f t="shared" si="0"/>
        <v>#DIV/0!</v>
      </c>
      <c r="I93" s="72"/>
    </row>
    <row r="94" spans="1:9" ht="20.100000000000001" customHeight="1">
      <c r="A94" s="190" t="s">
        <v>266</v>
      </c>
      <c r="B94" s="2">
        <v>1152</v>
      </c>
      <c r="C94" s="141">
        <f>SUM(C95:C97)</f>
        <v>1597</v>
      </c>
      <c r="D94" s="141">
        <f>SUM(D95:D97)</f>
        <v>1551</v>
      </c>
      <c r="E94" s="141">
        <f t="shared" ref="E94" si="19">SUM(E95:E97)</f>
        <v>3077</v>
      </c>
      <c r="F94" s="141">
        <f t="shared" si="16"/>
        <v>1551</v>
      </c>
      <c r="G94" s="89">
        <f t="shared" si="15"/>
        <v>-1526</v>
      </c>
      <c r="H94" s="123">
        <f t="shared" si="0"/>
        <v>50.406239844003899</v>
      </c>
      <c r="I94" s="72"/>
    </row>
    <row r="95" spans="1:9" ht="20.100000000000001" customHeight="1">
      <c r="A95" s="190" t="s">
        <v>540</v>
      </c>
      <c r="B95" s="172" t="s">
        <v>541</v>
      </c>
      <c r="C95" s="141">
        <v>742.7</v>
      </c>
      <c r="D95" s="141">
        <f>[36]табл_5!$T$105</f>
        <v>366.8</v>
      </c>
      <c r="E95" s="141"/>
      <c r="F95" s="141">
        <f t="shared" si="16"/>
        <v>366.8</v>
      </c>
      <c r="G95" s="89">
        <f t="shared" si="15"/>
        <v>366.8</v>
      </c>
      <c r="H95" s="143" t="e">
        <f t="shared" ref="H95:H96" si="20">(F95/E95)*100</f>
        <v>#DIV/0!</v>
      </c>
      <c r="I95" s="72"/>
    </row>
    <row r="96" spans="1:9" ht="20.100000000000001" customHeight="1">
      <c r="A96" s="190" t="s">
        <v>542</v>
      </c>
      <c r="B96" s="172" t="s">
        <v>543</v>
      </c>
      <c r="C96" s="141">
        <v>854.3</v>
      </c>
      <c r="D96" s="141">
        <f>[36]табл_5!$T$106</f>
        <v>1021.3</v>
      </c>
      <c r="E96" s="218">
        <v>3077</v>
      </c>
      <c r="F96" s="141">
        <f t="shared" si="16"/>
        <v>1021.3</v>
      </c>
      <c r="G96" s="89"/>
      <c r="H96" s="123">
        <f t="shared" si="20"/>
        <v>33.191420214494642</v>
      </c>
      <c r="I96" s="72"/>
    </row>
    <row r="97" spans="1:9" ht="20.100000000000001" customHeight="1">
      <c r="A97" s="190" t="s">
        <v>616</v>
      </c>
      <c r="B97" s="172" t="s">
        <v>617</v>
      </c>
      <c r="C97" s="141"/>
      <c r="D97" s="141">
        <f>[36]табл_5!$T$107</f>
        <v>162.90000000000009</v>
      </c>
      <c r="E97" s="218"/>
      <c r="F97" s="141">
        <f t="shared" si="16"/>
        <v>162.90000000000009</v>
      </c>
      <c r="G97" s="89"/>
      <c r="H97" s="123"/>
      <c r="I97" s="72"/>
    </row>
    <row r="98" spans="1:9" ht="20.100000000000001" customHeight="1">
      <c r="A98" s="190" t="s">
        <v>267</v>
      </c>
      <c r="B98" s="2">
        <v>1160</v>
      </c>
      <c r="C98" s="89">
        <f>SUM(C99:C100)</f>
        <v>-17887</v>
      </c>
      <c r="D98" s="89">
        <f>SUM(D99:D100)</f>
        <v>-8731</v>
      </c>
      <c r="E98" s="89">
        <f>SUM(E99:E100)</f>
        <v>-15785.2</v>
      </c>
      <c r="F98" s="89">
        <f>SUM(F99:F100)</f>
        <v>-8731</v>
      </c>
      <c r="G98" s="89">
        <f t="shared" si="15"/>
        <v>7054.2000000000007</v>
      </c>
      <c r="H98" s="123">
        <f t="shared" si="0"/>
        <v>55.311304259686288</v>
      </c>
      <c r="I98" s="72"/>
    </row>
    <row r="99" spans="1:9" ht="20.100000000000001" customHeight="1">
      <c r="A99" s="190" t="s">
        <v>156</v>
      </c>
      <c r="B99" s="2">
        <v>1161</v>
      </c>
      <c r="C99" s="141" t="s">
        <v>239</v>
      </c>
      <c r="D99" s="141" t="s">
        <v>239</v>
      </c>
      <c r="E99" s="141" t="s">
        <v>239</v>
      </c>
      <c r="F99" s="141" t="str">
        <f t="shared" si="16"/>
        <v>(    )</v>
      </c>
      <c r="G99" s="89"/>
      <c r="H99" s="143" t="e">
        <f t="shared" si="0"/>
        <v>#VALUE!</v>
      </c>
      <c r="I99" s="72"/>
    </row>
    <row r="100" spans="1:9" ht="20.100000000000001" customHeight="1">
      <c r="A100" s="190" t="s">
        <v>109</v>
      </c>
      <c r="B100" s="2">
        <v>1162</v>
      </c>
      <c r="C100" s="141">
        <f>SUM(C101:C103)</f>
        <v>-17887</v>
      </c>
      <c r="D100" s="141">
        <f>SUM(D101:D103)</f>
        <v>-8731</v>
      </c>
      <c r="E100" s="141">
        <f t="shared" ref="E100" si="21">SUM(E101:E103)</f>
        <v>-15785.2</v>
      </c>
      <c r="F100" s="141">
        <f t="shared" si="16"/>
        <v>-8731</v>
      </c>
      <c r="G100" s="89">
        <f t="shared" si="15"/>
        <v>7054.2000000000007</v>
      </c>
      <c r="H100" s="123">
        <f t="shared" si="0"/>
        <v>55.311304259686288</v>
      </c>
      <c r="I100" s="72"/>
    </row>
    <row r="101" spans="1:9" ht="35.450000000000003" customHeight="1">
      <c r="A101" s="190" t="s">
        <v>544</v>
      </c>
      <c r="B101" s="172" t="s">
        <v>545</v>
      </c>
      <c r="C101" s="141" t="s">
        <v>599</v>
      </c>
      <c r="D101" s="141">
        <f>-[36]табл_5!$T$176</f>
        <v>-8695</v>
      </c>
      <c r="E101" s="141">
        <v>-15630.399860000001</v>
      </c>
      <c r="F101" s="141">
        <f t="shared" si="16"/>
        <v>-8695</v>
      </c>
      <c r="G101" s="89">
        <f t="shared" ref="G101:G103" si="22">F101-E101</f>
        <v>6935.3998600000014</v>
      </c>
      <c r="H101" s="123">
        <f t="shared" ref="H101:H103" si="23">(F101/E101)*100</f>
        <v>55.628775193726867</v>
      </c>
      <c r="I101" s="192"/>
    </row>
    <row r="102" spans="1:9" ht="20.100000000000001" customHeight="1">
      <c r="A102" s="190" t="s">
        <v>498</v>
      </c>
      <c r="B102" s="172" t="s">
        <v>546</v>
      </c>
      <c r="C102" s="141">
        <v>-791.3</v>
      </c>
      <c r="D102" s="141">
        <f>-[36]табл_5!$T$178</f>
        <v>-36</v>
      </c>
      <c r="E102" s="141">
        <v>-154.80013999999915</v>
      </c>
      <c r="F102" s="141">
        <f t="shared" si="16"/>
        <v>-36</v>
      </c>
      <c r="G102" s="89">
        <f t="shared" si="22"/>
        <v>118.80013999999915</v>
      </c>
      <c r="H102" s="123">
        <f t="shared" si="23"/>
        <v>23.255792921117642</v>
      </c>
      <c r="I102" s="72"/>
    </row>
    <row r="103" spans="1:9" ht="20.100000000000001" customHeight="1">
      <c r="A103" s="190" t="s">
        <v>600</v>
      </c>
      <c r="B103" s="172" t="s">
        <v>601</v>
      </c>
      <c r="C103" s="141">
        <v>-17095.7</v>
      </c>
      <c r="D103" s="141">
        <f>-[36]табл_5!$R$175</f>
        <v>0</v>
      </c>
      <c r="E103" s="141"/>
      <c r="F103" s="141">
        <f t="shared" si="16"/>
        <v>0</v>
      </c>
      <c r="G103" s="89">
        <f t="shared" si="22"/>
        <v>0</v>
      </c>
      <c r="H103" s="143" t="e">
        <f t="shared" si="23"/>
        <v>#DIV/0!</v>
      </c>
      <c r="I103" s="72"/>
    </row>
    <row r="104" spans="1:9" s="186" customFormat="1" ht="20.100000000000001" customHeight="1">
      <c r="A104" s="177" t="s">
        <v>88</v>
      </c>
      <c r="B104" s="3">
        <v>1170</v>
      </c>
      <c r="C104" s="95">
        <f>SUM(C86,C87,C88,C89,C91,C92,C98)</f>
        <v>402793</v>
      </c>
      <c r="D104" s="95">
        <f>SUM(D86,D87,D88,D89,D91,D92,D98)</f>
        <v>32411</v>
      </c>
      <c r="E104" s="95">
        <f>SUM(E86,E87,E88,E89,E91,E92,E98)</f>
        <v>340118.67818585964</v>
      </c>
      <c r="F104" s="95">
        <f>SUM(F86,F87,F88,F89,F91,F92,F98)</f>
        <v>32411</v>
      </c>
      <c r="G104" s="95">
        <f t="shared" si="15"/>
        <v>-307707.67818585964</v>
      </c>
      <c r="H104" s="124">
        <f t="shared" si="0"/>
        <v>9.529320816156071</v>
      </c>
      <c r="I104" s="73"/>
    </row>
    <row r="105" spans="1:9" ht="56.25">
      <c r="A105" s="190" t="s">
        <v>258</v>
      </c>
      <c r="B105" s="169">
        <v>1180</v>
      </c>
      <c r="C105" s="141">
        <v>-82343</v>
      </c>
      <c r="D105" s="141">
        <f>-[36]фінплан!$R$67</f>
        <v>-16690</v>
      </c>
      <c r="E105" s="141">
        <v>-79526.327604043705</v>
      </c>
      <c r="F105" s="141">
        <f t="shared" si="16"/>
        <v>-16690</v>
      </c>
      <c r="G105" s="89">
        <f t="shared" si="15"/>
        <v>62836.327604043705</v>
      </c>
      <c r="H105" s="123">
        <f t="shared" ref="H105:H131" si="24">(F105/E105)*100</f>
        <v>20.986760614797152</v>
      </c>
      <c r="I105" s="72" t="s">
        <v>634</v>
      </c>
    </row>
    <row r="106" spans="1:9" ht="20.100000000000001" customHeight="1">
      <c r="A106" s="190" t="s">
        <v>259</v>
      </c>
      <c r="B106" s="169">
        <v>1181</v>
      </c>
      <c r="C106" s="141"/>
      <c r="D106" s="141"/>
      <c r="E106" s="141"/>
      <c r="F106" s="141"/>
      <c r="G106" s="89"/>
      <c r="H106" s="143" t="e">
        <f t="shared" si="24"/>
        <v>#DIV/0!</v>
      </c>
      <c r="I106" s="72"/>
    </row>
    <row r="107" spans="1:9" ht="20.100000000000001" customHeight="1">
      <c r="A107" s="190" t="s">
        <v>260</v>
      </c>
      <c r="B107" s="2">
        <v>1190</v>
      </c>
      <c r="C107" s="141"/>
      <c r="D107" s="141"/>
      <c r="E107" s="141"/>
      <c r="F107" s="141"/>
      <c r="G107" s="89"/>
      <c r="H107" s="143" t="e">
        <f t="shared" si="24"/>
        <v>#DIV/0!</v>
      </c>
      <c r="I107" s="72"/>
    </row>
    <row r="108" spans="1:9" ht="20.100000000000001" customHeight="1">
      <c r="A108" s="190" t="s">
        <v>261</v>
      </c>
      <c r="B108" s="172">
        <v>1191</v>
      </c>
      <c r="C108" s="141" t="s">
        <v>239</v>
      </c>
      <c r="D108" s="141" t="s">
        <v>239</v>
      </c>
      <c r="E108" s="141" t="s">
        <v>239</v>
      </c>
      <c r="F108" s="141" t="s">
        <v>239</v>
      </c>
      <c r="G108" s="142" t="e">
        <f t="shared" si="15"/>
        <v>#VALUE!</v>
      </c>
      <c r="H108" s="143" t="e">
        <f t="shared" si="24"/>
        <v>#VALUE!</v>
      </c>
      <c r="I108" s="72"/>
    </row>
    <row r="109" spans="1:9" s="186" customFormat="1" ht="20.100000000000001" customHeight="1">
      <c r="A109" s="177" t="s">
        <v>290</v>
      </c>
      <c r="B109" s="3">
        <v>1200</v>
      </c>
      <c r="C109" s="95">
        <f>SUM(C104,C105,C106,C107,C108)</f>
        <v>320450</v>
      </c>
      <c r="D109" s="152">
        <f>SUM(D104,D105,D106,D107,D108)</f>
        <v>15721</v>
      </c>
      <c r="E109" s="95">
        <f>SUM(E104,E105,E106,E107,E108)</f>
        <v>260592.35058181593</v>
      </c>
      <c r="F109" s="152">
        <f>SUM(F104,F105,F106,F107,F108)</f>
        <v>15721</v>
      </c>
      <c r="G109" s="95">
        <f t="shared" si="15"/>
        <v>-244871.35058181593</v>
      </c>
      <c r="H109" s="124">
        <f t="shared" si="24"/>
        <v>6.0327941188220766</v>
      </c>
      <c r="I109" s="73"/>
    </row>
    <row r="110" spans="1:9" ht="20.100000000000001" customHeight="1">
      <c r="A110" s="190" t="s">
        <v>25</v>
      </c>
      <c r="B110" s="172">
        <v>1201</v>
      </c>
      <c r="C110" s="89">
        <f>C109</f>
        <v>320450</v>
      </c>
      <c r="D110" s="141">
        <f>D109</f>
        <v>15721</v>
      </c>
      <c r="E110" s="89">
        <f>E109</f>
        <v>260592.35058181593</v>
      </c>
      <c r="F110" s="141">
        <f>F109</f>
        <v>15721</v>
      </c>
      <c r="G110" s="89">
        <f t="shared" si="15"/>
        <v>-244871.35058181593</v>
      </c>
      <c r="H110" s="123">
        <f t="shared" si="24"/>
        <v>6.0327941188220766</v>
      </c>
      <c r="I110" s="192"/>
    </row>
    <row r="111" spans="1:9">
      <c r="A111" s="190" t="s">
        <v>26</v>
      </c>
      <c r="B111" s="172">
        <v>1202</v>
      </c>
      <c r="C111" s="141" t="s">
        <v>239</v>
      </c>
      <c r="D111" s="141"/>
      <c r="E111" s="141"/>
      <c r="F111" s="141"/>
      <c r="G111" s="89"/>
      <c r="H111" s="143" t="e">
        <f t="shared" ref="H111" si="25">(F111/E111)*100</f>
        <v>#DIV/0!</v>
      </c>
      <c r="I111" s="72"/>
    </row>
    <row r="112" spans="1:9" ht="20.100000000000001" customHeight="1">
      <c r="A112" s="177" t="s">
        <v>19</v>
      </c>
      <c r="B112" s="2">
        <v>1210</v>
      </c>
      <c r="C112" s="95">
        <f>SUM(C7,C58,C87,C89,C92,C106,C107)</f>
        <v>894896</v>
      </c>
      <c r="D112" s="95">
        <f>SUM(D7,D58,D87,D89,D92,D106,D107)</f>
        <v>527001</v>
      </c>
      <c r="E112" s="95">
        <f>SUM(E7,E58,E87,E89,E92,E106,E107)</f>
        <v>825355</v>
      </c>
      <c r="F112" s="95">
        <f>SUM(F7,F58,F87,F89,F92,F106,F107)</f>
        <v>527001</v>
      </c>
      <c r="G112" s="95">
        <f>F112-E112</f>
        <v>-298354</v>
      </c>
      <c r="H112" s="124">
        <f t="shared" si="24"/>
        <v>63.851433625530831</v>
      </c>
      <c r="I112" s="72"/>
    </row>
    <row r="113" spans="1:9" ht="20.100000000000001" customHeight="1">
      <c r="A113" s="177" t="s">
        <v>106</v>
      </c>
      <c r="B113" s="2">
        <v>1220</v>
      </c>
      <c r="C113" s="95">
        <f>SUM(C8,C21,C47,C71,C88,C91,C98,C105,C108)</f>
        <v>-574446</v>
      </c>
      <c r="D113" s="95">
        <f>SUM(D8,D21,D47,D71,D88,D91,D98,D105,D108)</f>
        <v>-511280</v>
      </c>
      <c r="E113" s="95">
        <f>SUM(E8,E21,E47,E71,E88,E91,E98,E105,E108)</f>
        <v>-564762.64941818407</v>
      </c>
      <c r="F113" s="95">
        <f>SUM(F8,F21,F47,F71,F88,F91,F98,F105,F108)</f>
        <v>-511280</v>
      </c>
      <c r="G113" s="95">
        <f>F113-E113</f>
        <v>53482.649418184068</v>
      </c>
      <c r="H113" s="124">
        <f t="shared" si="24"/>
        <v>90.530066130739755</v>
      </c>
      <c r="I113" s="72"/>
    </row>
    <row r="114" spans="1:9" ht="20.100000000000001" customHeight="1">
      <c r="A114" s="190" t="s">
        <v>185</v>
      </c>
      <c r="B114" s="2">
        <v>1230</v>
      </c>
      <c r="C114" s="89"/>
      <c r="D114" s="89"/>
      <c r="E114" s="89"/>
      <c r="F114" s="89"/>
      <c r="G114" s="89"/>
      <c r="H114" s="143" t="e">
        <f t="shared" si="24"/>
        <v>#DIV/0!</v>
      </c>
      <c r="I114" s="72"/>
    </row>
    <row r="115" spans="1:9" ht="24.95" customHeight="1">
      <c r="A115" s="252" t="s">
        <v>129</v>
      </c>
      <c r="B115" s="252"/>
      <c r="C115" s="252"/>
      <c r="D115" s="252"/>
      <c r="E115" s="252"/>
      <c r="F115" s="252"/>
      <c r="G115" s="252"/>
      <c r="H115" s="252"/>
      <c r="I115" s="252"/>
    </row>
    <row r="116" spans="1:9" ht="20.100000000000001" customHeight="1">
      <c r="A116" s="190" t="s">
        <v>196</v>
      </c>
      <c r="B116" s="2">
        <v>1300</v>
      </c>
      <c r="C116" s="89">
        <f>C86</f>
        <v>409591</v>
      </c>
      <c r="D116" s="89">
        <f>D86</f>
        <v>-15954</v>
      </c>
      <c r="E116" s="89">
        <f>E86</f>
        <v>273845.87818585965</v>
      </c>
      <c r="F116" s="89">
        <f>F86</f>
        <v>-15954</v>
      </c>
      <c r="G116" s="89">
        <f t="shared" ref="G116:G122" si="26">F116-E116</f>
        <v>-289799.87818585965</v>
      </c>
      <c r="H116" s="123">
        <f t="shared" si="24"/>
        <v>-5.8259047409039306</v>
      </c>
      <c r="I116" s="72"/>
    </row>
    <row r="117" spans="1:9" ht="20.100000000000001" customHeight="1">
      <c r="A117" s="190" t="s">
        <v>347</v>
      </c>
      <c r="B117" s="2">
        <v>1301</v>
      </c>
      <c r="C117" s="89">
        <f>C129</f>
        <v>50027</v>
      </c>
      <c r="D117" s="89">
        <f>D129</f>
        <v>64605</v>
      </c>
      <c r="E117" s="89">
        <f>E129</f>
        <v>69193</v>
      </c>
      <c r="F117" s="89">
        <f>F129</f>
        <v>64605</v>
      </c>
      <c r="G117" s="89">
        <f t="shared" si="26"/>
        <v>-4588</v>
      </c>
      <c r="H117" s="123">
        <f t="shared" si="24"/>
        <v>93.369271458095469</v>
      </c>
      <c r="I117" s="72"/>
    </row>
    <row r="118" spans="1:9" ht="20.100000000000001" customHeight="1">
      <c r="A118" s="190" t="s">
        <v>348</v>
      </c>
      <c r="B118" s="2">
        <v>1302</v>
      </c>
      <c r="C118" s="89">
        <f>C59</f>
        <v>168741</v>
      </c>
      <c r="D118" s="89">
        <f>D59</f>
        <v>17015</v>
      </c>
      <c r="E118" s="89">
        <f>E59</f>
        <v>100000</v>
      </c>
      <c r="F118" s="89">
        <f>F59</f>
        <v>17015</v>
      </c>
      <c r="G118" s="89">
        <f t="shared" si="26"/>
        <v>-82985</v>
      </c>
      <c r="H118" s="143">
        <f t="shared" si="24"/>
        <v>17.015000000000001</v>
      </c>
      <c r="I118" s="72"/>
    </row>
    <row r="119" spans="1:9" ht="20.100000000000001" customHeight="1">
      <c r="A119" s="190" t="s">
        <v>349</v>
      </c>
      <c r="B119" s="2">
        <v>1303</v>
      </c>
      <c r="C119" s="89">
        <f>C72</f>
        <v>-141232.4</v>
      </c>
      <c r="D119" s="89">
        <f>D72</f>
        <v>-10006.5</v>
      </c>
      <c r="E119" s="89">
        <f>E72</f>
        <v>-10000</v>
      </c>
      <c r="F119" s="89">
        <f>F72</f>
        <v>-10006.5</v>
      </c>
      <c r="G119" s="89">
        <f t="shared" si="26"/>
        <v>-6.5</v>
      </c>
      <c r="H119" s="123">
        <f t="shared" si="24"/>
        <v>100.065</v>
      </c>
      <c r="I119" s="72"/>
    </row>
    <row r="120" spans="1:9" ht="20.100000000000001" customHeight="1">
      <c r="A120" s="190" t="s">
        <v>350</v>
      </c>
      <c r="B120" s="2">
        <v>1304</v>
      </c>
      <c r="C120" s="89">
        <f>C60</f>
        <v>0</v>
      </c>
      <c r="D120" s="89">
        <f>D60</f>
        <v>0</v>
      </c>
      <c r="E120" s="89">
        <v>0</v>
      </c>
      <c r="F120" s="89">
        <f>F60</f>
        <v>0</v>
      </c>
      <c r="G120" s="89"/>
      <c r="H120" s="143" t="e">
        <f t="shared" si="24"/>
        <v>#DIV/0!</v>
      </c>
      <c r="I120" s="72"/>
    </row>
    <row r="121" spans="1:9" ht="20.100000000000001" customHeight="1">
      <c r="A121" s="190" t="s">
        <v>351</v>
      </c>
      <c r="B121" s="2">
        <v>1305</v>
      </c>
      <c r="C121" s="89">
        <v>0</v>
      </c>
      <c r="D121" s="89">
        <f>D73</f>
        <v>0</v>
      </c>
      <c r="E121" s="89">
        <v>0</v>
      </c>
      <c r="F121" s="89">
        <f>F73</f>
        <v>0</v>
      </c>
      <c r="G121" s="89">
        <f t="shared" si="26"/>
        <v>0</v>
      </c>
      <c r="H121" s="143" t="e">
        <f t="shared" si="24"/>
        <v>#DIV/0!</v>
      </c>
      <c r="I121" s="72"/>
    </row>
    <row r="122" spans="1:9" s="186" customFormat="1" ht="20.100000000000001" customHeight="1">
      <c r="A122" s="177" t="s">
        <v>123</v>
      </c>
      <c r="B122" s="3">
        <v>1310</v>
      </c>
      <c r="C122" s="95">
        <f>C116+C117-C118-C119-C120-C121</f>
        <v>432109.4</v>
      </c>
      <c r="D122" s="95">
        <f>D116+D117-D118-D119-D120-D121</f>
        <v>41642.5</v>
      </c>
      <c r="E122" s="95">
        <f>E116+E117-E118-E119-E120-E121</f>
        <v>253038.87818585965</v>
      </c>
      <c r="F122" s="95">
        <f>F116+F117-F118-F119-F120-F121</f>
        <v>41642.5</v>
      </c>
      <c r="G122" s="95">
        <f t="shared" si="26"/>
        <v>-211396.37818585965</v>
      </c>
      <c r="H122" s="124">
        <f t="shared" si="24"/>
        <v>16.456957246472282</v>
      </c>
      <c r="I122" s="73"/>
    </row>
    <row r="123" spans="1:9" s="186" customFormat="1" ht="20.100000000000001" customHeight="1">
      <c r="A123" s="230" t="s">
        <v>163</v>
      </c>
      <c r="B123" s="231"/>
      <c r="C123" s="231"/>
      <c r="D123" s="231"/>
      <c r="E123" s="231"/>
      <c r="F123" s="231"/>
      <c r="G123" s="231"/>
      <c r="H123" s="231"/>
      <c r="I123" s="232"/>
    </row>
    <row r="124" spans="1:9" s="186" customFormat="1" ht="20.100000000000001" customHeight="1">
      <c r="A124" s="190" t="s">
        <v>197</v>
      </c>
      <c r="B124" s="2">
        <v>1400</v>
      </c>
      <c r="C124" s="89">
        <v>40215</v>
      </c>
      <c r="D124" s="89">
        <f>[36]таблиця1!L8</f>
        <v>38597</v>
      </c>
      <c r="E124" s="89">
        <v>49315</v>
      </c>
      <c r="F124" s="89">
        <f>D124</f>
        <v>38597</v>
      </c>
      <c r="G124" s="89">
        <f t="shared" ref="G124:G131" si="27">F124-E124</f>
        <v>-10718</v>
      </c>
      <c r="H124" s="123">
        <f t="shared" si="24"/>
        <v>78.266247592010544</v>
      </c>
      <c r="I124" s="72"/>
    </row>
    <row r="125" spans="1:9" s="186" customFormat="1" ht="20.100000000000001" customHeight="1">
      <c r="A125" s="190" t="s">
        <v>198</v>
      </c>
      <c r="B125" s="28">
        <v>1401</v>
      </c>
      <c r="C125" s="89">
        <v>7833</v>
      </c>
      <c r="D125" s="89">
        <f>[36]таблиця1!L9</f>
        <v>6631.8000000000011</v>
      </c>
      <c r="E125" s="89">
        <v>6315</v>
      </c>
      <c r="F125" s="89">
        <f t="shared" ref="F125:F130" si="28">D125</f>
        <v>6631.8000000000011</v>
      </c>
      <c r="G125" s="89">
        <f t="shared" si="27"/>
        <v>316.80000000000109</v>
      </c>
      <c r="H125" s="123">
        <f t="shared" si="24"/>
        <v>105.01662707838481</v>
      </c>
      <c r="I125" s="192"/>
    </row>
    <row r="126" spans="1:9" s="186" customFormat="1" ht="20.100000000000001" customHeight="1">
      <c r="A126" s="190" t="s">
        <v>28</v>
      </c>
      <c r="B126" s="28">
        <v>1402</v>
      </c>
      <c r="C126" s="89">
        <v>26439</v>
      </c>
      <c r="D126" s="89">
        <f>[36]таблиця1!L10</f>
        <v>22998.5</v>
      </c>
      <c r="E126" s="89">
        <v>29885</v>
      </c>
      <c r="F126" s="89">
        <f t="shared" si="28"/>
        <v>22998.5</v>
      </c>
      <c r="G126" s="89">
        <f t="shared" si="27"/>
        <v>-6886.5</v>
      </c>
      <c r="H126" s="123">
        <f t="shared" si="24"/>
        <v>76.956667224360046</v>
      </c>
      <c r="I126" s="192"/>
    </row>
    <row r="127" spans="1:9" s="186" customFormat="1" ht="20.100000000000001" customHeight="1">
      <c r="A127" s="190" t="s">
        <v>5</v>
      </c>
      <c r="B127" s="5">
        <v>1410</v>
      </c>
      <c r="C127" s="89">
        <v>163247</v>
      </c>
      <c r="D127" s="89">
        <f>[36]таблиця1!L11</f>
        <v>266544</v>
      </c>
      <c r="E127" s="89">
        <v>229338</v>
      </c>
      <c r="F127" s="89">
        <f t="shared" si="28"/>
        <v>266544</v>
      </c>
      <c r="G127" s="89">
        <f t="shared" si="27"/>
        <v>37206</v>
      </c>
      <c r="H127" s="123">
        <f t="shared" si="24"/>
        <v>116.22321638803861</v>
      </c>
      <c r="I127" s="72"/>
    </row>
    <row r="128" spans="1:9" s="186" customFormat="1" ht="20.100000000000001" customHeight="1">
      <c r="A128" s="190" t="s">
        <v>6</v>
      </c>
      <c r="B128" s="5">
        <v>1420</v>
      </c>
      <c r="C128" s="89">
        <v>31558</v>
      </c>
      <c r="D128" s="89">
        <f>[36]таблиця1!L12</f>
        <v>42721</v>
      </c>
      <c r="E128" s="89">
        <v>46763</v>
      </c>
      <c r="F128" s="89">
        <f t="shared" si="28"/>
        <v>42721</v>
      </c>
      <c r="G128" s="89">
        <f t="shared" si="27"/>
        <v>-4042</v>
      </c>
      <c r="H128" s="123">
        <f t="shared" si="24"/>
        <v>91.3564142591365</v>
      </c>
      <c r="I128" s="72"/>
    </row>
    <row r="129" spans="1:9" s="186" customFormat="1" ht="20.100000000000001" customHeight="1">
      <c r="A129" s="190" t="s">
        <v>7</v>
      </c>
      <c r="B129" s="5">
        <v>1430</v>
      </c>
      <c r="C129" s="89">
        <v>50027</v>
      </c>
      <c r="D129" s="89">
        <f>[36]таблиця1!L13</f>
        <v>64605</v>
      </c>
      <c r="E129" s="89">
        <v>69193</v>
      </c>
      <c r="F129" s="89">
        <f t="shared" si="28"/>
        <v>64605</v>
      </c>
      <c r="G129" s="89">
        <f t="shared" si="27"/>
        <v>-4588</v>
      </c>
      <c r="H129" s="123">
        <f t="shared" si="24"/>
        <v>93.369271458095469</v>
      </c>
      <c r="I129" s="72"/>
    </row>
    <row r="130" spans="1:9" s="186" customFormat="1" ht="20.100000000000001" customHeight="1">
      <c r="A130" s="190" t="s">
        <v>29</v>
      </c>
      <c r="B130" s="5">
        <v>1440</v>
      </c>
      <c r="C130" s="89">
        <v>190059</v>
      </c>
      <c r="D130" s="89">
        <f>[36]таблиця1!L14</f>
        <v>75345</v>
      </c>
      <c r="E130" s="89">
        <v>74687</v>
      </c>
      <c r="F130" s="89">
        <f t="shared" si="28"/>
        <v>75345</v>
      </c>
      <c r="G130" s="89">
        <f t="shared" si="27"/>
        <v>658</v>
      </c>
      <c r="H130" s="123">
        <f t="shared" si="24"/>
        <v>100.88101008207586</v>
      </c>
      <c r="I130" s="72"/>
    </row>
    <row r="131" spans="1:9" s="186" customFormat="1">
      <c r="A131" s="177" t="s">
        <v>53</v>
      </c>
      <c r="B131" s="36">
        <v>1450</v>
      </c>
      <c r="C131" s="95">
        <f>SUM(C124,C127:C130)</f>
        <v>475106</v>
      </c>
      <c r="D131" s="95">
        <f>SUM(D124,D127:D130)</f>
        <v>487812</v>
      </c>
      <c r="E131" s="95">
        <v>469296</v>
      </c>
      <c r="F131" s="95">
        <f>SUM(F124,F127:F130)</f>
        <v>487812</v>
      </c>
      <c r="G131" s="95">
        <f t="shared" si="27"/>
        <v>18516</v>
      </c>
      <c r="H131" s="124">
        <f t="shared" si="24"/>
        <v>103.94548429988748</v>
      </c>
      <c r="I131" s="73"/>
    </row>
    <row r="132" spans="1:9" s="186" customFormat="1">
      <c r="A132" s="41"/>
      <c r="B132" s="51"/>
      <c r="C132" s="51"/>
      <c r="D132" s="51"/>
      <c r="E132" s="51"/>
      <c r="F132" s="51"/>
      <c r="G132" s="51"/>
      <c r="H132" s="51"/>
      <c r="I132" s="51"/>
    </row>
    <row r="133" spans="1:9" s="186" customFormat="1">
      <c r="A133" s="41"/>
      <c r="B133" s="51"/>
      <c r="C133" s="51"/>
      <c r="D133" s="51"/>
      <c r="E133" s="51"/>
      <c r="F133" s="51"/>
      <c r="G133" s="51"/>
      <c r="H133" s="51"/>
      <c r="I133" s="51"/>
    </row>
    <row r="134" spans="1:9">
      <c r="A134" s="17"/>
    </row>
    <row r="135" spans="1:9" ht="27.75" customHeight="1">
      <c r="A135" s="41" t="s">
        <v>597</v>
      </c>
      <c r="B135" s="1"/>
      <c r="C135" s="249" t="s">
        <v>95</v>
      </c>
      <c r="D135" s="249"/>
      <c r="E135" s="62"/>
      <c r="F135" s="220" t="s">
        <v>691</v>
      </c>
      <c r="G135" s="220"/>
      <c r="H135" s="220"/>
      <c r="I135" s="185"/>
    </row>
    <row r="136" spans="1:9" s="202" customFormat="1">
      <c r="A136" s="174" t="s">
        <v>221</v>
      </c>
      <c r="B136" s="185"/>
      <c r="C136" s="239" t="s">
        <v>220</v>
      </c>
      <c r="D136" s="239"/>
      <c r="E136" s="185"/>
      <c r="F136" s="219" t="s">
        <v>91</v>
      </c>
      <c r="G136" s="219"/>
      <c r="H136" s="219"/>
    </row>
    <row r="137" spans="1:9">
      <c r="A137" s="17"/>
    </row>
    <row r="138" spans="1:9">
      <c r="A138" s="17"/>
    </row>
    <row r="139" spans="1:9">
      <c r="A139" s="17"/>
    </row>
    <row r="140" spans="1:9">
      <c r="A140" s="17"/>
    </row>
    <row r="141" spans="1:9">
      <c r="A141" s="17"/>
    </row>
    <row r="142" spans="1:9">
      <c r="A142" s="17"/>
    </row>
    <row r="143" spans="1:9">
      <c r="A143" s="17"/>
    </row>
    <row r="144" spans="1:9">
      <c r="A144" s="17"/>
    </row>
    <row r="145" spans="1:1">
      <c r="A145" s="17"/>
    </row>
    <row r="146" spans="1:1">
      <c r="A146" s="17"/>
    </row>
    <row r="147" spans="1:1">
      <c r="A147" s="17"/>
    </row>
    <row r="148" spans="1:1">
      <c r="A148" s="17"/>
    </row>
    <row r="149" spans="1:1">
      <c r="A149" s="17"/>
    </row>
    <row r="150" spans="1:1">
      <c r="A150" s="17"/>
    </row>
    <row r="151" spans="1:1">
      <c r="A151" s="17"/>
    </row>
    <row r="152" spans="1:1">
      <c r="A152" s="17"/>
    </row>
    <row r="153" spans="1:1">
      <c r="A153" s="17"/>
    </row>
    <row r="154" spans="1:1">
      <c r="A154" s="17"/>
    </row>
    <row r="155" spans="1:1">
      <c r="A155" s="17"/>
    </row>
    <row r="156" spans="1:1">
      <c r="A156" s="17"/>
    </row>
    <row r="157" spans="1:1">
      <c r="A157" s="17"/>
    </row>
    <row r="158" spans="1:1">
      <c r="A158" s="17"/>
    </row>
    <row r="159" spans="1:1">
      <c r="A159" s="17"/>
    </row>
    <row r="160" spans="1:1">
      <c r="A160" s="17"/>
    </row>
    <row r="161" spans="1:1">
      <c r="A161" s="17"/>
    </row>
    <row r="162" spans="1:1">
      <c r="A162" s="17"/>
    </row>
    <row r="163" spans="1:1">
      <c r="A163" s="17"/>
    </row>
    <row r="164" spans="1:1">
      <c r="A164" s="17"/>
    </row>
    <row r="165" spans="1:1">
      <c r="A165" s="17"/>
    </row>
    <row r="166" spans="1:1">
      <c r="A166" s="17"/>
    </row>
    <row r="167" spans="1:1">
      <c r="A167" s="17"/>
    </row>
    <row r="168" spans="1:1">
      <c r="A168" s="17"/>
    </row>
    <row r="169" spans="1:1">
      <c r="A169" s="17"/>
    </row>
    <row r="170" spans="1:1">
      <c r="A170" s="17"/>
    </row>
    <row r="171" spans="1:1">
      <c r="A171" s="17"/>
    </row>
    <row r="172" spans="1:1">
      <c r="A172" s="17"/>
    </row>
    <row r="173" spans="1:1">
      <c r="A173" s="17"/>
    </row>
    <row r="174" spans="1:1">
      <c r="A174" s="17"/>
    </row>
    <row r="175" spans="1:1">
      <c r="A175" s="17"/>
    </row>
    <row r="176" spans="1:1">
      <c r="A176" s="17"/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181" spans="1:1">
      <c r="A181" s="17"/>
    </row>
    <row r="182" spans="1:1">
      <c r="A182" s="17"/>
    </row>
    <row r="183" spans="1:1">
      <c r="A183" s="17"/>
    </row>
    <row r="184" spans="1:1">
      <c r="A184" s="17"/>
    </row>
    <row r="185" spans="1:1">
      <c r="A185" s="17"/>
    </row>
    <row r="186" spans="1:1">
      <c r="A186" s="17"/>
    </row>
    <row r="187" spans="1:1">
      <c r="A187" s="17"/>
    </row>
    <row r="188" spans="1:1">
      <c r="A188" s="17"/>
    </row>
    <row r="189" spans="1:1">
      <c r="A189" s="17"/>
    </row>
    <row r="190" spans="1:1">
      <c r="A190" s="17"/>
    </row>
    <row r="191" spans="1:1">
      <c r="A191" s="17"/>
    </row>
    <row r="192" spans="1:1">
      <c r="A192" s="17"/>
    </row>
    <row r="193" spans="1:1">
      <c r="A193" s="17"/>
    </row>
    <row r="194" spans="1:1">
      <c r="A194" s="17"/>
    </row>
    <row r="195" spans="1:1">
      <c r="A195" s="37"/>
    </row>
    <row r="196" spans="1:1">
      <c r="A196" s="37"/>
    </row>
    <row r="197" spans="1:1">
      <c r="A197" s="37"/>
    </row>
    <row r="198" spans="1:1">
      <c r="A198" s="37"/>
    </row>
    <row r="199" spans="1:1">
      <c r="A199" s="37"/>
    </row>
    <row r="200" spans="1:1">
      <c r="A200" s="37"/>
    </row>
    <row r="201" spans="1:1">
      <c r="A201" s="37"/>
    </row>
    <row r="202" spans="1:1">
      <c r="A202" s="37"/>
    </row>
    <row r="203" spans="1:1">
      <c r="A203" s="37"/>
    </row>
    <row r="204" spans="1:1">
      <c r="A204" s="37"/>
    </row>
    <row r="205" spans="1:1">
      <c r="A205" s="37"/>
    </row>
    <row r="206" spans="1:1">
      <c r="A206" s="37"/>
    </row>
    <row r="207" spans="1:1">
      <c r="A207" s="37"/>
    </row>
    <row r="208" spans="1:1">
      <c r="A208" s="37"/>
    </row>
    <row r="209" spans="1:1">
      <c r="A209" s="37"/>
    </row>
    <row r="210" spans="1:1">
      <c r="A210" s="37"/>
    </row>
    <row r="211" spans="1:1">
      <c r="A211" s="37"/>
    </row>
    <row r="212" spans="1:1">
      <c r="A212" s="37"/>
    </row>
    <row r="213" spans="1:1">
      <c r="A213" s="37"/>
    </row>
    <row r="214" spans="1:1">
      <c r="A214" s="37"/>
    </row>
    <row r="215" spans="1:1">
      <c r="A215" s="37"/>
    </row>
    <row r="216" spans="1:1">
      <c r="A216" s="37"/>
    </row>
    <row r="217" spans="1:1">
      <c r="A217" s="37"/>
    </row>
    <row r="218" spans="1:1">
      <c r="A218" s="37"/>
    </row>
    <row r="219" spans="1:1">
      <c r="A219" s="37"/>
    </row>
    <row r="220" spans="1:1">
      <c r="A220" s="37"/>
    </row>
    <row r="221" spans="1:1">
      <c r="A221" s="37"/>
    </row>
    <row r="222" spans="1:1">
      <c r="A222" s="37"/>
    </row>
    <row r="223" spans="1:1">
      <c r="A223" s="37"/>
    </row>
    <row r="224" spans="1:1">
      <c r="A224" s="37"/>
    </row>
    <row r="225" spans="1:1">
      <c r="A225" s="37"/>
    </row>
    <row r="226" spans="1:1">
      <c r="A226" s="37"/>
    </row>
    <row r="227" spans="1:1">
      <c r="A227" s="37"/>
    </row>
    <row r="228" spans="1:1">
      <c r="A228" s="37"/>
    </row>
    <row r="229" spans="1:1">
      <c r="A229" s="37"/>
    </row>
    <row r="230" spans="1:1">
      <c r="A230" s="37"/>
    </row>
    <row r="231" spans="1:1">
      <c r="A231" s="37"/>
    </row>
    <row r="232" spans="1:1">
      <c r="A232" s="37"/>
    </row>
    <row r="233" spans="1:1">
      <c r="A233" s="37"/>
    </row>
    <row r="234" spans="1:1">
      <c r="A234" s="37"/>
    </row>
    <row r="235" spans="1:1">
      <c r="A235" s="37"/>
    </row>
    <row r="236" spans="1:1">
      <c r="A236" s="37"/>
    </row>
    <row r="237" spans="1:1">
      <c r="A237" s="37"/>
    </row>
    <row r="238" spans="1:1">
      <c r="A238" s="37"/>
    </row>
    <row r="239" spans="1:1">
      <c r="A239" s="37"/>
    </row>
    <row r="240" spans="1:1">
      <c r="A240" s="37"/>
    </row>
    <row r="241" spans="1:1">
      <c r="A241" s="37"/>
    </row>
    <row r="242" spans="1:1">
      <c r="A242" s="37"/>
    </row>
    <row r="243" spans="1:1">
      <c r="A243" s="37"/>
    </row>
    <row r="244" spans="1:1">
      <c r="A244" s="37"/>
    </row>
    <row r="245" spans="1:1">
      <c r="A245" s="37"/>
    </row>
    <row r="246" spans="1:1">
      <c r="A246" s="37"/>
    </row>
    <row r="247" spans="1:1">
      <c r="A247" s="37"/>
    </row>
    <row r="248" spans="1:1">
      <c r="A248" s="37"/>
    </row>
    <row r="249" spans="1:1">
      <c r="A249" s="37"/>
    </row>
    <row r="250" spans="1:1">
      <c r="A250" s="37"/>
    </row>
    <row r="251" spans="1:1">
      <c r="A251" s="37"/>
    </row>
    <row r="252" spans="1:1">
      <c r="A252" s="37"/>
    </row>
    <row r="253" spans="1:1">
      <c r="A253" s="37"/>
    </row>
    <row r="254" spans="1:1">
      <c r="A254" s="37"/>
    </row>
    <row r="255" spans="1:1">
      <c r="A255" s="37"/>
    </row>
    <row r="256" spans="1:1">
      <c r="A256" s="37"/>
    </row>
    <row r="257" spans="1:1">
      <c r="A257" s="37"/>
    </row>
    <row r="258" spans="1:1">
      <c r="A258" s="37"/>
    </row>
    <row r="259" spans="1:1">
      <c r="A259" s="37"/>
    </row>
    <row r="260" spans="1:1">
      <c r="A260" s="37"/>
    </row>
    <row r="261" spans="1:1">
      <c r="A261" s="37"/>
    </row>
    <row r="262" spans="1:1">
      <c r="A262" s="37"/>
    </row>
    <row r="263" spans="1:1">
      <c r="A263" s="37"/>
    </row>
    <row r="264" spans="1:1">
      <c r="A264" s="37"/>
    </row>
    <row r="265" spans="1:1">
      <c r="A265" s="37"/>
    </row>
    <row r="266" spans="1:1">
      <c r="A266" s="37"/>
    </row>
    <row r="267" spans="1:1">
      <c r="A267" s="37"/>
    </row>
    <row r="268" spans="1:1">
      <c r="A268" s="37"/>
    </row>
    <row r="269" spans="1:1">
      <c r="A269" s="37"/>
    </row>
    <row r="270" spans="1:1">
      <c r="A270" s="37"/>
    </row>
    <row r="271" spans="1:1">
      <c r="A271" s="37"/>
    </row>
    <row r="272" spans="1:1">
      <c r="A272" s="37"/>
    </row>
    <row r="273" spans="1:1">
      <c r="A273" s="37"/>
    </row>
    <row r="274" spans="1:1">
      <c r="A274" s="37"/>
    </row>
    <row r="275" spans="1:1">
      <c r="A275" s="37"/>
    </row>
    <row r="276" spans="1:1">
      <c r="A276" s="37"/>
    </row>
    <row r="277" spans="1:1">
      <c r="A277" s="37"/>
    </row>
    <row r="278" spans="1:1">
      <c r="A278" s="37"/>
    </row>
    <row r="279" spans="1:1">
      <c r="A279" s="37"/>
    </row>
    <row r="280" spans="1:1">
      <c r="A280" s="37"/>
    </row>
    <row r="281" spans="1:1">
      <c r="A281" s="37"/>
    </row>
    <row r="282" spans="1:1">
      <c r="A282" s="37"/>
    </row>
    <row r="283" spans="1:1">
      <c r="A283" s="37"/>
    </row>
    <row r="284" spans="1:1">
      <c r="A284" s="37"/>
    </row>
    <row r="285" spans="1:1">
      <c r="A285" s="37"/>
    </row>
    <row r="286" spans="1:1">
      <c r="A286" s="37"/>
    </row>
    <row r="287" spans="1:1">
      <c r="A287" s="37"/>
    </row>
    <row r="288" spans="1:1">
      <c r="A288" s="37"/>
    </row>
    <row r="289" spans="1:1">
      <c r="A289" s="37"/>
    </row>
    <row r="290" spans="1:1">
      <c r="A290" s="37"/>
    </row>
    <row r="291" spans="1:1">
      <c r="A291" s="37"/>
    </row>
    <row r="292" spans="1:1">
      <c r="A292" s="37"/>
    </row>
    <row r="293" spans="1:1">
      <c r="A293" s="37"/>
    </row>
    <row r="294" spans="1:1">
      <c r="A294" s="37"/>
    </row>
    <row r="295" spans="1:1">
      <c r="A295" s="37"/>
    </row>
    <row r="296" spans="1:1">
      <c r="A296" s="37"/>
    </row>
    <row r="297" spans="1:1">
      <c r="A297" s="37"/>
    </row>
    <row r="298" spans="1:1">
      <c r="A298" s="37"/>
    </row>
    <row r="299" spans="1:1">
      <c r="A299" s="37"/>
    </row>
    <row r="300" spans="1:1">
      <c r="A300" s="37"/>
    </row>
    <row r="301" spans="1:1">
      <c r="A301" s="37"/>
    </row>
    <row r="302" spans="1:1">
      <c r="A302" s="37"/>
    </row>
    <row r="303" spans="1:1">
      <c r="A303" s="37"/>
    </row>
    <row r="304" spans="1:1">
      <c r="A304" s="37"/>
    </row>
    <row r="305" spans="1:1">
      <c r="A305" s="37"/>
    </row>
    <row r="306" spans="1:1">
      <c r="A306" s="37"/>
    </row>
    <row r="307" spans="1:1">
      <c r="A307" s="37"/>
    </row>
    <row r="308" spans="1:1">
      <c r="A308" s="37"/>
    </row>
    <row r="309" spans="1:1">
      <c r="A309" s="37"/>
    </row>
    <row r="310" spans="1:1">
      <c r="A310" s="37"/>
    </row>
    <row r="311" spans="1:1">
      <c r="A311" s="37"/>
    </row>
    <row r="312" spans="1:1">
      <c r="A312" s="37"/>
    </row>
    <row r="313" spans="1:1">
      <c r="A313" s="37"/>
    </row>
    <row r="314" spans="1:1">
      <c r="A314" s="37"/>
    </row>
    <row r="315" spans="1:1">
      <c r="A315" s="37"/>
    </row>
    <row r="316" spans="1:1">
      <c r="A316" s="37"/>
    </row>
    <row r="317" spans="1:1">
      <c r="A317" s="37"/>
    </row>
    <row r="318" spans="1:1">
      <c r="A318" s="37"/>
    </row>
    <row r="319" spans="1:1">
      <c r="A319" s="37"/>
    </row>
    <row r="320" spans="1:1">
      <c r="A320" s="37"/>
    </row>
    <row r="321" spans="1:1">
      <c r="A321" s="37"/>
    </row>
    <row r="322" spans="1:1">
      <c r="A322" s="37"/>
    </row>
    <row r="323" spans="1:1">
      <c r="A323" s="37"/>
    </row>
    <row r="324" spans="1:1">
      <c r="A324" s="37"/>
    </row>
    <row r="325" spans="1:1">
      <c r="A325" s="37"/>
    </row>
    <row r="326" spans="1:1">
      <c r="A326" s="37"/>
    </row>
    <row r="327" spans="1:1">
      <c r="A327" s="37"/>
    </row>
    <row r="328" spans="1:1">
      <c r="A328" s="37"/>
    </row>
    <row r="329" spans="1:1">
      <c r="A329" s="37"/>
    </row>
    <row r="330" spans="1:1">
      <c r="A330" s="37"/>
    </row>
    <row r="331" spans="1:1">
      <c r="A331" s="37"/>
    </row>
    <row r="332" spans="1:1">
      <c r="A332" s="37"/>
    </row>
    <row r="333" spans="1:1">
      <c r="A333" s="37"/>
    </row>
    <row r="334" spans="1:1">
      <c r="A334" s="37"/>
    </row>
    <row r="335" spans="1:1">
      <c r="A335" s="37"/>
    </row>
    <row r="336" spans="1:1">
      <c r="A336" s="37"/>
    </row>
    <row r="337" spans="1:1">
      <c r="A337" s="37"/>
    </row>
    <row r="338" spans="1:1">
      <c r="A338" s="37"/>
    </row>
    <row r="339" spans="1:1">
      <c r="A339" s="37"/>
    </row>
    <row r="340" spans="1:1">
      <c r="A340" s="37"/>
    </row>
    <row r="341" spans="1:1">
      <c r="A341" s="37"/>
    </row>
    <row r="342" spans="1:1">
      <c r="A342" s="37"/>
    </row>
    <row r="343" spans="1:1">
      <c r="A343" s="37"/>
    </row>
    <row r="344" spans="1:1">
      <c r="A344" s="37"/>
    </row>
    <row r="345" spans="1:1">
      <c r="A345" s="37"/>
    </row>
    <row r="346" spans="1:1">
      <c r="A346" s="37"/>
    </row>
    <row r="347" spans="1:1">
      <c r="A347" s="37"/>
    </row>
    <row r="348" spans="1:1">
      <c r="A348" s="37"/>
    </row>
    <row r="349" spans="1:1">
      <c r="A349" s="37"/>
    </row>
    <row r="350" spans="1:1">
      <c r="A350" s="37"/>
    </row>
    <row r="351" spans="1:1">
      <c r="A351" s="37"/>
    </row>
    <row r="352" spans="1:1">
      <c r="A352" s="37"/>
    </row>
    <row r="353" spans="1:1">
      <c r="A353" s="37"/>
    </row>
    <row r="354" spans="1:1">
      <c r="A354" s="37"/>
    </row>
    <row r="355" spans="1:1">
      <c r="A355" s="37"/>
    </row>
    <row r="356" spans="1:1">
      <c r="A356" s="37"/>
    </row>
    <row r="357" spans="1:1">
      <c r="A357" s="37"/>
    </row>
    <row r="358" spans="1:1">
      <c r="A358" s="37"/>
    </row>
    <row r="359" spans="1:1">
      <c r="A359" s="37"/>
    </row>
    <row r="360" spans="1:1">
      <c r="A360" s="37"/>
    </row>
    <row r="361" spans="1:1">
      <c r="A361" s="37"/>
    </row>
  </sheetData>
  <mergeCells count="12">
    <mergeCell ref="C136:D136"/>
    <mergeCell ref="F136:H136"/>
    <mergeCell ref="C135:D135"/>
    <mergeCell ref="F135:H135"/>
    <mergeCell ref="A1:I1"/>
    <mergeCell ref="A123:I123"/>
    <mergeCell ref="C3:D3"/>
    <mergeCell ref="E3:I3"/>
    <mergeCell ref="B3:B4"/>
    <mergeCell ref="A3:A4"/>
    <mergeCell ref="A6:I6"/>
    <mergeCell ref="A115:I115"/>
  </mergeCells>
  <phoneticPr fontId="0" type="noConversion"/>
  <pageMargins left="1.1811023622047245" right="0.39370078740157483" top="0.78740157480314965" bottom="0.78740157480314965" header="0.19685039370078741" footer="0.11811023622047245"/>
  <pageSetup paperSize="9" scale="38" orientation="landscape" verticalDpi="300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ignoredErrors>
    <ignoredError sqref="H124:H131 G108:G110 G104:G105 G98 H104:H110 G91:G93 H117:H118 G119:H121 C122:D122 H8:H16 G9:G16 G20:H43 H58:H61 G72:G77 H71:H77 G86:H89 H91:H94 H98:H100 G100 F122:H122 G47:H54 H112:H1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10"/>
  <sheetViews>
    <sheetView topLeftCell="A34" zoomScale="60" zoomScaleNormal="60" zoomScaleSheetLayoutView="75" workbookViewId="0">
      <selection activeCell="A56" sqref="A56:H56"/>
    </sheetView>
  </sheetViews>
  <sheetFormatPr defaultColWidth="9.140625" defaultRowHeight="18.75"/>
  <cols>
    <col min="1" max="1" width="86.85546875" style="32" customWidth="1"/>
    <col min="2" max="2" width="15.28515625" style="35" customWidth="1"/>
    <col min="3" max="7" width="18.7109375" style="35" customWidth="1"/>
    <col min="8" max="8" width="15" style="35" customWidth="1"/>
    <col min="9" max="9" width="10" style="32" customWidth="1"/>
    <col min="10" max="10" width="9.5703125" style="32" customWidth="1"/>
    <col min="11" max="16384" width="9.140625" style="32"/>
  </cols>
  <sheetData>
    <row r="1" spans="1:8">
      <c r="A1" s="257" t="s">
        <v>126</v>
      </c>
      <c r="B1" s="257"/>
      <c r="C1" s="257"/>
      <c r="D1" s="257"/>
      <c r="E1" s="257"/>
      <c r="F1" s="257"/>
      <c r="G1" s="257"/>
      <c r="H1" s="257"/>
    </row>
    <row r="2" spans="1:8">
      <c r="A2" s="257"/>
      <c r="B2" s="257"/>
      <c r="C2" s="257"/>
      <c r="D2" s="257"/>
      <c r="E2" s="257"/>
      <c r="F2" s="257"/>
      <c r="G2" s="257"/>
      <c r="H2" s="257"/>
    </row>
    <row r="3" spans="1:8" ht="38.25" customHeight="1">
      <c r="A3" s="246" t="s">
        <v>199</v>
      </c>
      <c r="B3" s="256" t="s">
        <v>18</v>
      </c>
      <c r="C3" s="245" t="s">
        <v>354</v>
      </c>
      <c r="D3" s="245"/>
      <c r="E3" s="246" t="s">
        <v>715</v>
      </c>
      <c r="F3" s="246"/>
      <c r="G3" s="246"/>
      <c r="H3" s="246"/>
    </row>
    <row r="4" spans="1:8" ht="39" customHeight="1">
      <c r="A4" s="246"/>
      <c r="B4" s="256"/>
      <c r="C4" s="169" t="s">
        <v>689</v>
      </c>
      <c r="D4" s="169" t="s">
        <v>690</v>
      </c>
      <c r="E4" s="169" t="s">
        <v>173</v>
      </c>
      <c r="F4" s="169" t="s">
        <v>174</v>
      </c>
      <c r="G4" s="55" t="s">
        <v>194</v>
      </c>
      <c r="H4" s="55" t="s">
        <v>195</v>
      </c>
    </row>
    <row r="5" spans="1:8">
      <c r="A5" s="171">
        <v>1</v>
      </c>
      <c r="B5" s="179">
        <v>2</v>
      </c>
      <c r="C5" s="171">
        <v>3</v>
      </c>
      <c r="D5" s="179">
        <v>4</v>
      </c>
      <c r="E5" s="171">
        <v>5</v>
      </c>
      <c r="F5" s="179">
        <v>6</v>
      </c>
      <c r="G5" s="171">
        <v>7</v>
      </c>
      <c r="H5" s="179">
        <v>8</v>
      </c>
    </row>
    <row r="6" spans="1:8" ht="24.95" customHeight="1">
      <c r="A6" s="254" t="s">
        <v>125</v>
      </c>
      <c r="B6" s="254"/>
      <c r="C6" s="254"/>
      <c r="D6" s="254"/>
      <c r="E6" s="254"/>
      <c r="F6" s="254"/>
      <c r="G6" s="254"/>
      <c r="H6" s="254"/>
    </row>
    <row r="7" spans="1:8" ht="42.75" customHeight="1">
      <c r="A7" s="33" t="s">
        <v>55</v>
      </c>
      <c r="B7" s="172">
        <v>2000</v>
      </c>
      <c r="C7" s="89">
        <v>609571.19999999995</v>
      </c>
      <c r="D7" s="89">
        <f>[36]фінплан!$R$86</f>
        <v>621984</v>
      </c>
      <c r="E7" s="89">
        <v>607214.80000000005</v>
      </c>
      <c r="F7" s="89">
        <f>D7</f>
        <v>621984</v>
      </c>
      <c r="G7" s="89">
        <f t="shared" ref="G7:G20" si="0">F7-E7</f>
        <v>14769.199999999953</v>
      </c>
      <c r="H7" s="123">
        <f>(F7/E7)*100</f>
        <v>102.43228590607474</v>
      </c>
    </row>
    <row r="8" spans="1:8" ht="37.5">
      <c r="A8" s="33" t="s">
        <v>268</v>
      </c>
      <c r="B8" s="172">
        <v>2010</v>
      </c>
      <c r="C8" s="141">
        <f>SUM(C9:C10)</f>
        <v>-197968.2</v>
      </c>
      <c r="D8" s="141">
        <f>SUM(D9:D10)</f>
        <v>-24731.3</v>
      </c>
      <c r="E8" s="141">
        <v>-195444</v>
      </c>
      <c r="F8" s="141">
        <f>D8</f>
        <v>-24731.3</v>
      </c>
      <c r="G8" s="89">
        <f t="shared" si="0"/>
        <v>170712.7</v>
      </c>
      <c r="H8" s="123">
        <f t="shared" ref="H8:H55" si="1">(F8/E8)*100</f>
        <v>12.653905978183008</v>
      </c>
    </row>
    <row r="9" spans="1:8" ht="42.75" customHeight="1">
      <c r="A9" s="190" t="s">
        <v>150</v>
      </c>
      <c r="B9" s="172">
        <v>2011</v>
      </c>
      <c r="C9" s="141">
        <v>-197968.2</v>
      </c>
      <c r="D9" s="141">
        <f>-[36]фінплан!$R$80</f>
        <v>-24731.3</v>
      </c>
      <c r="E9" s="141">
        <v>-195444</v>
      </c>
      <c r="F9" s="141">
        <f t="shared" ref="F9:F19" si="2">D9</f>
        <v>-24731.3</v>
      </c>
      <c r="G9" s="89">
        <f t="shared" si="0"/>
        <v>170712.7</v>
      </c>
      <c r="H9" s="123">
        <f t="shared" si="1"/>
        <v>12.653905978183008</v>
      </c>
    </row>
    <row r="10" spans="1:8" ht="42.75" customHeight="1">
      <c r="A10" s="190" t="s">
        <v>394</v>
      </c>
      <c r="B10" s="172">
        <v>2012</v>
      </c>
      <c r="C10" s="141" t="s">
        <v>239</v>
      </c>
      <c r="D10" s="141" t="s">
        <v>239</v>
      </c>
      <c r="E10" s="141" t="s">
        <v>239</v>
      </c>
      <c r="F10" s="141" t="str">
        <f t="shared" si="2"/>
        <v>(    )</v>
      </c>
      <c r="G10" s="142" t="e">
        <f t="shared" ref="G10:G16" si="3">F10-E10</f>
        <v>#VALUE!</v>
      </c>
      <c r="H10" s="143" t="e">
        <f t="shared" ref="H10:H16" si="4">(F10/E10)*100</f>
        <v>#VALUE!</v>
      </c>
    </row>
    <row r="11" spans="1:8" ht="20.100000000000001" customHeight="1">
      <c r="A11" s="190" t="s">
        <v>134</v>
      </c>
      <c r="B11" s="172" t="s">
        <v>157</v>
      </c>
      <c r="C11" s="141" t="s">
        <v>239</v>
      </c>
      <c r="D11" s="141" t="s">
        <v>239</v>
      </c>
      <c r="E11" s="141" t="s">
        <v>239</v>
      </c>
      <c r="F11" s="141" t="str">
        <f t="shared" si="2"/>
        <v>(    )</v>
      </c>
      <c r="G11" s="142" t="e">
        <f t="shared" si="3"/>
        <v>#VALUE!</v>
      </c>
      <c r="H11" s="143" t="e">
        <f t="shared" si="4"/>
        <v>#VALUE!</v>
      </c>
    </row>
    <row r="12" spans="1:8" ht="20.100000000000001" customHeight="1">
      <c r="A12" s="190" t="s">
        <v>143</v>
      </c>
      <c r="B12" s="172">
        <v>2020</v>
      </c>
      <c r="C12" s="141"/>
      <c r="D12" s="141"/>
      <c r="E12" s="141"/>
      <c r="F12" s="141">
        <f t="shared" si="2"/>
        <v>0</v>
      </c>
      <c r="G12" s="142">
        <f t="shared" si="3"/>
        <v>0</v>
      </c>
      <c r="H12" s="143" t="e">
        <f t="shared" si="4"/>
        <v>#DIV/0!</v>
      </c>
    </row>
    <row r="13" spans="1:8" s="34" customFormat="1" ht="20.100000000000001" customHeight="1">
      <c r="A13" s="33" t="s">
        <v>65</v>
      </c>
      <c r="B13" s="172">
        <v>2030</v>
      </c>
      <c r="C13" s="141"/>
      <c r="D13" s="141">
        <f>-[36]фінплан!$R$87</f>
        <v>-76879.7</v>
      </c>
      <c r="E13" s="141">
        <v>-107677</v>
      </c>
      <c r="F13" s="141">
        <f t="shared" si="2"/>
        <v>-76879.7</v>
      </c>
      <c r="G13" s="142">
        <f t="shared" si="3"/>
        <v>30797.300000000003</v>
      </c>
      <c r="H13" s="143">
        <f t="shared" si="4"/>
        <v>71.398441635632494</v>
      </c>
    </row>
    <row r="14" spans="1:8" ht="20.100000000000001" customHeight="1">
      <c r="A14" s="33" t="s">
        <v>117</v>
      </c>
      <c r="B14" s="172">
        <v>2031</v>
      </c>
      <c r="C14" s="141" t="s">
        <v>239</v>
      </c>
      <c r="D14" s="141" t="s">
        <v>239</v>
      </c>
      <c r="E14" s="141" t="s">
        <v>239</v>
      </c>
      <c r="F14" s="141" t="str">
        <f t="shared" si="2"/>
        <v>(    )</v>
      </c>
      <c r="G14" s="142" t="e">
        <f t="shared" si="3"/>
        <v>#VALUE!</v>
      </c>
      <c r="H14" s="143" t="e">
        <f t="shared" si="4"/>
        <v>#VALUE!</v>
      </c>
    </row>
    <row r="15" spans="1:8" ht="20.100000000000001" customHeight="1">
      <c r="A15" s="33" t="s">
        <v>27</v>
      </c>
      <c r="B15" s="172">
        <v>2040</v>
      </c>
      <c r="C15" s="141" t="s">
        <v>239</v>
      </c>
      <c r="D15" s="141" t="s">
        <v>239</v>
      </c>
      <c r="E15" s="141" t="s">
        <v>239</v>
      </c>
      <c r="F15" s="141" t="str">
        <f t="shared" si="2"/>
        <v>(    )</v>
      </c>
      <c r="G15" s="142" t="e">
        <f t="shared" si="3"/>
        <v>#VALUE!</v>
      </c>
      <c r="H15" s="143" t="e">
        <f t="shared" si="4"/>
        <v>#VALUE!</v>
      </c>
    </row>
    <row r="16" spans="1:8" ht="20.100000000000001" customHeight="1">
      <c r="A16" s="33" t="s">
        <v>104</v>
      </c>
      <c r="B16" s="172">
        <v>2050</v>
      </c>
      <c r="C16" s="141" t="s">
        <v>239</v>
      </c>
      <c r="D16" s="141" t="s">
        <v>239</v>
      </c>
      <c r="E16" s="141" t="s">
        <v>239</v>
      </c>
      <c r="F16" s="141" t="str">
        <f t="shared" si="2"/>
        <v>(    )</v>
      </c>
      <c r="G16" s="142" t="e">
        <f t="shared" si="3"/>
        <v>#VALUE!</v>
      </c>
      <c r="H16" s="143" t="e">
        <f t="shared" si="4"/>
        <v>#VALUE!</v>
      </c>
    </row>
    <row r="17" spans="1:9" ht="20.100000000000001" customHeight="1">
      <c r="A17" s="33" t="s">
        <v>105</v>
      </c>
      <c r="B17" s="172">
        <v>2060</v>
      </c>
      <c r="C17" s="141">
        <f>SUM(C18:C19)</f>
        <v>-110069</v>
      </c>
      <c r="D17" s="141">
        <f t="shared" ref="D17:E17" si="5">SUM(D18:D19)</f>
        <v>179406</v>
      </c>
      <c r="E17" s="141">
        <f t="shared" si="5"/>
        <v>0</v>
      </c>
      <c r="F17" s="141">
        <f t="shared" si="2"/>
        <v>179406</v>
      </c>
      <c r="G17" s="89">
        <f t="shared" si="0"/>
        <v>179406</v>
      </c>
      <c r="H17" s="143" t="e">
        <f t="shared" si="1"/>
        <v>#DIV/0!</v>
      </c>
    </row>
    <row r="18" spans="1:9" ht="20.100000000000001" customHeight="1">
      <c r="A18" s="33" t="s">
        <v>602</v>
      </c>
      <c r="B18" s="172" t="s">
        <v>604</v>
      </c>
      <c r="C18" s="141">
        <v>-165724</v>
      </c>
      <c r="D18" s="141">
        <f>-[36]табл_5!$T$183</f>
        <v>-28309</v>
      </c>
      <c r="E18" s="141"/>
      <c r="F18" s="141">
        <f t="shared" si="2"/>
        <v>-28309</v>
      </c>
      <c r="G18" s="89">
        <f t="shared" ref="G18:G19" si="6">F18-E18</f>
        <v>-28309</v>
      </c>
      <c r="H18" s="143" t="e">
        <f t="shared" ref="H18:H19" si="7">(F18/E18)*100</f>
        <v>#DIV/0!</v>
      </c>
    </row>
    <row r="19" spans="1:9" ht="20.100000000000001" customHeight="1">
      <c r="A19" s="33" t="s">
        <v>603</v>
      </c>
      <c r="B19" s="172" t="s">
        <v>605</v>
      </c>
      <c r="C19" s="141">
        <v>55655</v>
      </c>
      <c r="D19" s="141">
        <f>-[36]табл_5!$T$184</f>
        <v>207715</v>
      </c>
      <c r="E19" s="141"/>
      <c r="F19" s="141">
        <f t="shared" si="2"/>
        <v>207715</v>
      </c>
      <c r="G19" s="89">
        <f t="shared" si="6"/>
        <v>207715</v>
      </c>
      <c r="H19" s="143" t="e">
        <f t="shared" si="7"/>
        <v>#DIV/0!</v>
      </c>
    </row>
    <row r="20" spans="1:9" ht="42.75" customHeight="1">
      <c r="A20" s="33" t="s">
        <v>56</v>
      </c>
      <c r="B20" s="172">
        <v>2070</v>
      </c>
      <c r="C20" s="89">
        <f>SUM(C7,C8,C12,C13,C15,C16,C17)+'I. Фін результат'!C109</f>
        <v>621984</v>
      </c>
      <c r="D20" s="89">
        <f>SUM(D7,D8,D12,D13,D15,D16,D17)+'I. Фін результат'!D109</f>
        <v>715500</v>
      </c>
      <c r="E20" s="89">
        <f>SUM(E7,E8,E12,E13,E15,E16,E17)+'I. Фін результат'!E109</f>
        <v>564686.15058181598</v>
      </c>
      <c r="F20" s="89">
        <f>SUM(F7,F8,F12,F13,F15,F16,F17)+'I. Фін результат'!F109</f>
        <v>715500</v>
      </c>
      <c r="G20" s="89">
        <f t="shared" si="0"/>
        <v>150813.84941818402</v>
      </c>
      <c r="H20" s="123">
        <f t="shared" si="1"/>
        <v>126.70755237449957</v>
      </c>
    </row>
    <row r="21" spans="1:9" ht="24.95" customHeight="1">
      <c r="A21" s="254" t="s">
        <v>379</v>
      </c>
      <c r="B21" s="254"/>
      <c r="C21" s="254"/>
      <c r="D21" s="254"/>
      <c r="E21" s="254"/>
      <c r="F21" s="254"/>
      <c r="G21" s="254"/>
      <c r="H21" s="254"/>
    </row>
    <row r="22" spans="1:9" ht="37.5">
      <c r="A22" s="182" t="s">
        <v>371</v>
      </c>
      <c r="B22" s="198">
        <v>2110</v>
      </c>
      <c r="C22" s="152">
        <f>SUM(C23:C31)</f>
        <v>453186.3</v>
      </c>
      <c r="D22" s="152">
        <f>SUM(D23:D31)</f>
        <v>147307.79999999999</v>
      </c>
      <c r="E22" s="152">
        <f>SUM(E23:E31)</f>
        <v>305121.45533117361</v>
      </c>
      <c r="F22" s="152">
        <f>SUM(F23:F31)</f>
        <v>147307.79999999999</v>
      </c>
      <c r="G22" s="95">
        <f t="shared" ref="G22:G27" si="8">F22-E22</f>
        <v>-157813.65533117362</v>
      </c>
      <c r="H22" s="124">
        <f t="shared" si="1"/>
        <v>48.278414194149214</v>
      </c>
    </row>
    <row r="23" spans="1:9">
      <c r="A23" s="190" t="s">
        <v>275</v>
      </c>
      <c r="B23" s="172">
        <v>2111</v>
      </c>
      <c r="C23" s="89">
        <v>110830.39999999999</v>
      </c>
      <c r="D23" s="141">
        <f>[37]р6платеж!$C$48</f>
        <v>7715.4</v>
      </c>
      <c r="E23" s="89">
        <v>70221.819769371315</v>
      </c>
      <c r="F23" s="141">
        <f>D23</f>
        <v>7715.4</v>
      </c>
      <c r="G23" s="89">
        <f t="shared" si="8"/>
        <v>-62506.419769371314</v>
      </c>
      <c r="H23" s="123">
        <f t="shared" si="1"/>
        <v>10.987183222165982</v>
      </c>
    </row>
    <row r="24" spans="1:9">
      <c r="A24" s="190" t="s">
        <v>372</v>
      </c>
      <c r="B24" s="172">
        <v>2112</v>
      </c>
      <c r="C24" s="89">
        <v>143079.70000000001</v>
      </c>
      <c r="D24" s="141">
        <f>[37]р6платеж!$C$38</f>
        <v>92112.5</v>
      </c>
      <c r="E24" s="89">
        <v>117753.96169600001</v>
      </c>
      <c r="F24" s="141">
        <f t="shared" ref="F24:F35" si="9">D24</f>
        <v>92112.5</v>
      </c>
      <c r="G24" s="89">
        <f t="shared" si="8"/>
        <v>-25641.461696000013</v>
      </c>
      <c r="H24" s="123">
        <f t="shared" si="1"/>
        <v>78.224544357838766</v>
      </c>
    </row>
    <row r="25" spans="1:9" s="34" customFormat="1" ht="18.75" customHeight="1">
      <c r="A25" s="33" t="s">
        <v>373</v>
      </c>
      <c r="B25" s="171">
        <v>2113</v>
      </c>
      <c r="C25" s="89">
        <v>0</v>
      </c>
      <c r="D25" s="141" t="s">
        <v>239</v>
      </c>
      <c r="E25" s="89">
        <v>0</v>
      </c>
      <c r="F25" s="141" t="str">
        <f t="shared" si="9"/>
        <v>(    )</v>
      </c>
      <c r="G25" s="142" t="e">
        <f t="shared" si="8"/>
        <v>#VALUE!</v>
      </c>
      <c r="H25" s="143" t="e">
        <f t="shared" si="1"/>
        <v>#VALUE!</v>
      </c>
    </row>
    <row r="26" spans="1:9">
      <c r="A26" s="33" t="s">
        <v>78</v>
      </c>
      <c r="B26" s="171">
        <v>2114</v>
      </c>
      <c r="C26" s="89">
        <v>0</v>
      </c>
      <c r="D26" s="141"/>
      <c r="E26" s="89">
        <v>0</v>
      </c>
      <c r="F26" s="141">
        <f t="shared" si="9"/>
        <v>0</v>
      </c>
      <c r="G26" s="142">
        <f t="shared" si="8"/>
        <v>0</v>
      </c>
      <c r="H26" s="143" t="e">
        <f t="shared" si="1"/>
        <v>#DIV/0!</v>
      </c>
    </row>
    <row r="27" spans="1:9" ht="37.5">
      <c r="A27" s="33" t="s">
        <v>374</v>
      </c>
      <c r="B27" s="171">
        <v>2115</v>
      </c>
      <c r="C27" s="217">
        <v>196299.8</v>
      </c>
      <c r="D27" s="141">
        <f>[37]р6платеж!$C$69</f>
        <v>42863.199999999997</v>
      </c>
      <c r="E27" s="89">
        <v>113294</v>
      </c>
      <c r="F27" s="141">
        <f>D27</f>
        <v>42863.199999999997</v>
      </c>
      <c r="G27" s="89">
        <f t="shared" si="8"/>
        <v>-70430.8</v>
      </c>
      <c r="H27" s="123">
        <f t="shared" si="1"/>
        <v>37.83360107331368</v>
      </c>
    </row>
    <row r="28" spans="1:9" s="180" customFormat="1">
      <c r="A28" s="33" t="s">
        <v>94</v>
      </c>
      <c r="B28" s="171">
        <v>2116</v>
      </c>
      <c r="C28" s="217" t="s">
        <v>599</v>
      </c>
      <c r="D28" s="141"/>
      <c r="E28" s="89"/>
      <c r="F28" s="141">
        <f t="shared" si="9"/>
        <v>0</v>
      </c>
      <c r="G28" s="89">
        <f t="shared" ref="G28:G55" si="10">F28-E28</f>
        <v>0</v>
      </c>
      <c r="H28" s="143" t="e">
        <f t="shared" si="1"/>
        <v>#DIV/0!</v>
      </c>
      <c r="I28" s="32"/>
    </row>
    <row r="29" spans="1:9" ht="20.100000000000001" customHeight="1">
      <c r="A29" s="33" t="s">
        <v>395</v>
      </c>
      <c r="B29" s="171">
        <v>2117</v>
      </c>
      <c r="C29" s="217" t="s">
        <v>599</v>
      </c>
      <c r="D29" s="141"/>
      <c r="E29" s="89"/>
      <c r="F29" s="141">
        <f t="shared" si="9"/>
        <v>0</v>
      </c>
      <c r="G29" s="89">
        <f t="shared" si="10"/>
        <v>0</v>
      </c>
      <c r="H29" s="143" t="e">
        <f t="shared" si="1"/>
        <v>#DIV/0!</v>
      </c>
    </row>
    <row r="30" spans="1:9" ht="20.100000000000001" customHeight="1">
      <c r="A30" s="33" t="s">
        <v>77</v>
      </c>
      <c r="B30" s="171">
        <v>2118</v>
      </c>
      <c r="C30" s="217">
        <v>2343.3000000000002</v>
      </c>
      <c r="D30" s="141">
        <f>[37]р6платеж!$C$84</f>
        <v>4212.7</v>
      </c>
      <c r="E30" s="89">
        <v>3440.0738658022997</v>
      </c>
      <c r="F30" s="141">
        <f t="shared" si="9"/>
        <v>4212.7</v>
      </c>
      <c r="G30" s="89">
        <f t="shared" si="10"/>
        <v>772.62613419770014</v>
      </c>
      <c r="H30" s="123">
        <f t="shared" si="1"/>
        <v>122.45957977467752</v>
      </c>
    </row>
    <row r="31" spans="1:9" ht="20.100000000000001" customHeight="1">
      <c r="A31" s="33" t="s">
        <v>380</v>
      </c>
      <c r="B31" s="171">
        <v>2119</v>
      </c>
      <c r="C31" s="89">
        <f>SUM(C32:C38)</f>
        <v>633.1</v>
      </c>
      <c r="D31" s="141">
        <f>SUM(D32:D38)</f>
        <v>404</v>
      </c>
      <c r="E31" s="89">
        <f>SUM(E32:E38)</f>
        <v>411.59999999999997</v>
      </c>
      <c r="F31" s="141">
        <f>SUM(F32:F38)</f>
        <v>404</v>
      </c>
      <c r="G31" s="89">
        <f t="shared" si="10"/>
        <v>-7.5999999999999659</v>
      </c>
      <c r="H31" s="123">
        <f t="shared" si="1"/>
        <v>98.153547133138972</v>
      </c>
    </row>
    <row r="32" spans="1:9" ht="20.100000000000001" customHeight="1">
      <c r="A32" s="33" t="s">
        <v>383</v>
      </c>
      <c r="B32" s="171" t="s">
        <v>547</v>
      </c>
      <c r="C32" s="217">
        <v>44</v>
      </c>
      <c r="D32" s="141">
        <f>[37]р6платеж!$C$57</f>
        <v>46.8</v>
      </c>
      <c r="E32" s="89">
        <v>44</v>
      </c>
      <c r="F32" s="141">
        <f t="shared" si="9"/>
        <v>46.8</v>
      </c>
      <c r="G32" s="89">
        <f t="shared" ref="G32:G38" si="11">F32-E32</f>
        <v>2.7999999999999972</v>
      </c>
      <c r="H32" s="123">
        <f t="shared" ref="H32:H38" si="12">(F32/E32)*100</f>
        <v>106.36363636363635</v>
      </c>
    </row>
    <row r="33" spans="1:8" ht="20.100000000000001" customHeight="1">
      <c r="A33" s="33" t="s">
        <v>458</v>
      </c>
      <c r="B33" s="171" t="s">
        <v>548</v>
      </c>
      <c r="C33" s="217">
        <v>0.3</v>
      </c>
      <c r="D33" s="141">
        <f>[37]р6платеж!$C$60</f>
        <v>0.5</v>
      </c>
      <c r="E33" s="141">
        <v>18.399999999999999</v>
      </c>
      <c r="F33" s="141">
        <f t="shared" si="9"/>
        <v>0.5</v>
      </c>
      <c r="G33" s="89">
        <f t="shared" si="11"/>
        <v>-17.899999999999999</v>
      </c>
      <c r="H33" s="123">
        <f t="shared" si="12"/>
        <v>2.7173913043478262</v>
      </c>
    </row>
    <row r="34" spans="1:8" ht="20.100000000000001" customHeight="1">
      <c r="A34" s="33" t="s">
        <v>549</v>
      </c>
      <c r="B34" s="171" t="s">
        <v>550</v>
      </c>
      <c r="C34" s="217">
        <v>330</v>
      </c>
      <c r="D34" s="141">
        <f>[37]р6платеж!$C$51</f>
        <v>352</v>
      </c>
      <c r="E34" s="89">
        <v>342</v>
      </c>
      <c r="F34" s="141">
        <f t="shared" si="9"/>
        <v>352</v>
      </c>
      <c r="G34" s="89">
        <f t="shared" si="11"/>
        <v>10</v>
      </c>
      <c r="H34" s="123">
        <f t="shared" si="12"/>
        <v>102.92397660818713</v>
      </c>
    </row>
    <row r="35" spans="1:8" ht="20.100000000000001" customHeight="1">
      <c r="A35" s="33" t="s">
        <v>457</v>
      </c>
      <c r="B35" s="171" t="s">
        <v>551</v>
      </c>
      <c r="C35" s="217">
        <v>5.7</v>
      </c>
      <c r="D35" s="141">
        <f>[37]р6платеж!$C$54</f>
        <v>4.7</v>
      </c>
      <c r="E35" s="141">
        <v>7.2</v>
      </c>
      <c r="F35" s="141">
        <f t="shared" si="9"/>
        <v>4.7</v>
      </c>
      <c r="G35" s="89">
        <f t="shared" si="11"/>
        <v>-2.5</v>
      </c>
      <c r="H35" s="123">
        <f t="shared" si="12"/>
        <v>65.277777777777786</v>
      </c>
    </row>
    <row r="36" spans="1:8" ht="20.100000000000001" customHeight="1">
      <c r="A36" s="33" t="s">
        <v>552</v>
      </c>
      <c r="B36" s="171" t="s">
        <v>553</v>
      </c>
      <c r="C36" s="217" t="s">
        <v>599</v>
      </c>
      <c r="D36" s="141"/>
      <c r="E36" s="89"/>
      <c r="F36" s="141"/>
      <c r="G36" s="89">
        <f t="shared" si="11"/>
        <v>0</v>
      </c>
      <c r="H36" s="143" t="e">
        <f t="shared" si="12"/>
        <v>#DIV/0!</v>
      </c>
    </row>
    <row r="37" spans="1:8" ht="20.100000000000001" customHeight="1">
      <c r="A37" s="33" t="s">
        <v>554</v>
      </c>
      <c r="B37" s="171" t="s">
        <v>555</v>
      </c>
      <c r="C37" s="217" t="s">
        <v>599</v>
      </c>
      <c r="D37" s="141"/>
      <c r="E37" s="89"/>
      <c r="F37" s="89"/>
      <c r="G37" s="89">
        <f t="shared" si="11"/>
        <v>0</v>
      </c>
      <c r="H37" s="143" t="e">
        <f t="shared" si="12"/>
        <v>#DIV/0!</v>
      </c>
    </row>
    <row r="38" spans="1:8" ht="20.100000000000001" customHeight="1">
      <c r="A38" s="33" t="s">
        <v>556</v>
      </c>
      <c r="B38" s="171" t="s">
        <v>557</v>
      </c>
      <c r="C38" s="217">
        <v>253.1</v>
      </c>
      <c r="D38" s="141">
        <f>[37]р6платеж!$C$66</f>
        <v>0</v>
      </c>
      <c r="E38" s="89"/>
      <c r="F38" s="89"/>
      <c r="G38" s="89">
        <f t="shared" si="11"/>
        <v>0</v>
      </c>
      <c r="H38" s="143" t="e">
        <f t="shared" si="12"/>
        <v>#DIV/0!</v>
      </c>
    </row>
    <row r="39" spans="1:8" ht="37.5">
      <c r="A39" s="182" t="s">
        <v>381</v>
      </c>
      <c r="B39" s="42">
        <v>2120</v>
      </c>
      <c r="C39" s="152">
        <f>SUM(C40:C43)</f>
        <v>38413.300000000003</v>
      </c>
      <c r="D39" s="152">
        <f>SUM(D40:D43)</f>
        <v>59173.799999999996</v>
      </c>
      <c r="E39" s="152">
        <f>SUM(E40:E43)</f>
        <v>52458.100000000006</v>
      </c>
      <c r="F39" s="152">
        <f>SUM(F40:F43)</f>
        <v>59173.799999999996</v>
      </c>
      <c r="G39" s="95">
        <f t="shared" si="10"/>
        <v>6715.6999999999898</v>
      </c>
      <c r="H39" s="124">
        <f t="shared" si="1"/>
        <v>112.80202676040496</v>
      </c>
    </row>
    <row r="40" spans="1:8" ht="20.100000000000001" customHeight="1">
      <c r="A40" s="33" t="s">
        <v>77</v>
      </c>
      <c r="B40" s="171">
        <v>2121</v>
      </c>
      <c r="C40" s="89">
        <v>27564.7</v>
      </c>
      <c r="D40" s="141">
        <f>[37]р6платеж!$C$106</f>
        <v>51711.1</v>
      </c>
      <c r="E40" s="89">
        <v>41280.9</v>
      </c>
      <c r="F40" s="141">
        <f t="shared" ref="F40:F45" si="13">D40</f>
        <v>51711.1</v>
      </c>
      <c r="G40" s="89"/>
      <c r="H40" s="123">
        <f t="shared" si="1"/>
        <v>125.26640649792033</v>
      </c>
    </row>
    <row r="41" spans="1:8" ht="20.100000000000001" customHeight="1">
      <c r="A41" s="33" t="s">
        <v>382</v>
      </c>
      <c r="B41" s="171">
        <v>2122</v>
      </c>
      <c r="C41" s="89">
        <v>10258.6</v>
      </c>
      <c r="D41" s="141">
        <f>[37]р6платеж!$C$94</f>
        <v>6912.5</v>
      </c>
      <c r="E41" s="89">
        <v>10587.2</v>
      </c>
      <c r="F41" s="141">
        <f t="shared" si="13"/>
        <v>6912.5</v>
      </c>
      <c r="G41" s="89"/>
      <c r="H41" s="123">
        <f t="shared" si="1"/>
        <v>65.291106241499165</v>
      </c>
    </row>
    <row r="42" spans="1:8" ht="20.100000000000001" customHeight="1">
      <c r="A42" s="33" t="s">
        <v>383</v>
      </c>
      <c r="B42" s="171">
        <v>2123</v>
      </c>
      <c r="C42" s="89" t="s">
        <v>599</v>
      </c>
      <c r="D42" s="141"/>
      <c r="E42" s="89"/>
      <c r="F42" s="141">
        <f t="shared" si="13"/>
        <v>0</v>
      </c>
      <c r="G42" s="89"/>
      <c r="H42" s="143" t="e">
        <f t="shared" si="1"/>
        <v>#DIV/0!</v>
      </c>
    </row>
    <row r="43" spans="1:8" s="34" customFormat="1">
      <c r="A43" s="33" t="s">
        <v>380</v>
      </c>
      <c r="B43" s="171">
        <v>2124</v>
      </c>
      <c r="C43" s="89">
        <f>SUM(C44:C45)</f>
        <v>590</v>
      </c>
      <c r="D43" s="141">
        <f>SUM(D44:D45)</f>
        <v>550.20000000000005</v>
      </c>
      <c r="E43" s="89">
        <f>SUM(E44:E45)</f>
        <v>590</v>
      </c>
      <c r="F43" s="141">
        <f t="shared" si="13"/>
        <v>550.20000000000005</v>
      </c>
      <c r="G43" s="89">
        <f t="shared" si="10"/>
        <v>-39.799999999999955</v>
      </c>
      <c r="H43" s="123">
        <f t="shared" si="1"/>
        <v>93.254237288135599</v>
      </c>
    </row>
    <row r="44" spans="1:8" s="34" customFormat="1">
      <c r="A44" s="33" t="s">
        <v>558</v>
      </c>
      <c r="B44" s="171" t="s">
        <v>559</v>
      </c>
      <c r="C44" s="89">
        <v>590</v>
      </c>
      <c r="D44" s="141">
        <f>[37]р6платеж!$C$97</f>
        <v>547</v>
      </c>
      <c r="E44" s="89">
        <v>590</v>
      </c>
      <c r="F44" s="141">
        <f t="shared" si="13"/>
        <v>547</v>
      </c>
      <c r="G44" s="89">
        <f t="shared" ref="G44:G45" si="14">F44-E44</f>
        <v>-43</v>
      </c>
      <c r="H44" s="123">
        <f t="shared" ref="H44:H45" si="15">(F44/E44)*100</f>
        <v>92.711864406779668</v>
      </c>
    </row>
    <row r="45" spans="1:8" s="34" customFormat="1">
      <c r="A45" s="33" t="s">
        <v>556</v>
      </c>
      <c r="B45" s="171" t="s">
        <v>560</v>
      </c>
      <c r="C45" s="89" t="s">
        <v>599</v>
      </c>
      <c r="D45" s="141">
        <f>[38]р6платеж!$C$109</f>
        <v>3.2</v>
      </c>
      <c r="E45" s="89"/>
      <c r="F45" s="141">
        <f t="shared" si="13"/>
        <v>3.2</v>
      </c>
      <c r="G45" s="89">
        <f t="shared" si="14"/>
        <v>3.2</v>
      </c>
      <c r="H45" s="143" t="e">
        <f t="shared" si="15"/>
        <v>#DIV/0!</v>
      </c>
    </row>
    <row r="46" spans="1:8" ht="21.75" customHeight="1">
      <c r="A46" s="182" t="s">
        <v>384</v>
      </c>
      <c r="B46" s="42">
        <v>2130</v>
      </c>
      <c r="C46" s="152">
        <f>SUM(C47:C50)</f>
        <v>35374.699999999997</v>
      </c>
      <c r="D46" s="152">
        <f>SUM(D47:D50)</f>
        <v>45281.700000000004</v>
      </c>
      <c r="E46" s="152">
        <f>SUM(E47:E50)</f>
        <v>46762.7</v>
      </c>
      <c r="F46" s="152">
        <f>SUM(F47:F50)</f>
        <v>45281.700000000004</v>
      </c>
      <c r="G46" s="95">
        <f t="shared" si="10"/>
        <v>-1480.9999999999927</v>
      </c>
      <c r="H46" s="124">
        <f t="shared" si="1"/>
        <v>96.832945916296552</v>
      </c>
    </row>
    <row r="47" spans="1:8" ht="60.75" customHeight="1">
      <c r="A47" s="33" t="s">
        <v>396</v>
      </c>
      <c r="B47" s="171">
        <v>2131</v>
      </c>
      <c r="C47" s="89"/>
      <c r="D47" s="141"/>
      <c r="E47" s="89"/>
      <c r="F47" s="89"/>
      <c r="G47" s="89">
        <f t="shared" si="10"/>
        <v>0</v>
      </c>
      <c r="H47" s="143" t="e">
        <f t="shared" si="1"/>
        <v>#DIV/0!</v>
      </c>
    </row>
    <row r="48" spans="1:8" s="34" customFormat="1" ht="20.100000000000001" customHeight="1">
      <c r="A48" s="33" t="s">
        <v>385</v>
      </c>
      <c r="B48" s="171">
        <v>2132</v>
      </c>
      <c r="C48" s="89"/>
      <c r="D48" s="141"/>
      <c r="E48" s="89"/>
      <c r="F48" s="89"/>
      <c r="G48" s="89">
        <f t="shared" si="10"/>
        <v>0</v>
      </c>
      <c r="H48" s="143" t="e">
        <f t="shared" si="1"/>
        <v>#DIV/0!</v>
      </c>
    </row>
    <row r="49" spans="1:10" ht="20.100000000000001" customHeight="1">
      <c r="A49" s="33" t="s">
        <v>386</v>
      </c>
      <c r="B49" s="171">
        <v>2133</v>
      </c>
      <c r="C49" s="89">
        <v>35374.699999999997</v>
      </c>
      <c r="D49" s="141">
        <f>[37]р6платеж!$C$125-D50</f>
        <v>45071.600000000006</v>
      </c>
      <c r="E49" s="89">
        <v>46762.7</v>
      </c>
      <c r="F49" s="141">
        <f t="shared" ref="F49:F51" si="16">D49</f>
        <v>45071.600000000006</v>
      </c>
      <c r="G49" s="89">
        <f t="shared" si="10"/>
        <v>-1691.0999999999913</v>
      </c>
      <c r="H49" s="123">
        <f t="shared" si="1"/>
        <v>96.383656204624643</v>
      </c>
    </row>
    <row r="50" spans="1:10" ht="20.100000000000001" customHeight="1">
      <c r="A50" s="33" t="s">
        <v>387</v>
      </c>
      <c r="B50" s="171">
        <v>2134</v>
      </c>
      <c r="C50" s="89"/>
      <c r="D50" s="141">
        <f>D51</f>
        <v>210.1</v>
      </c>
      <c r="E50" s="89"/>
      <c r="F50" s="141">
        <f t="shared" si="16"/>
        <v>210.1</v>
      </c>
      <c r="G50" s="89"/>
      <c r="H50" s="143" t="e">
        <f t="shared" si="1"/>
        <v>#DIV/0!</v>
      </c>
    </row>
    <row r="51" spans="1:10" ht="20.100000000000001" customHeight="1">
      <c r="A51" s="33" t="s">
        <v>711</v>
      </c>
      <c r="B51" s="171" t="s">
        <v>712</v>
      </c>
      <c r="C51" s="89"/>
      <c r="D51" s="141">
        <v>210.1</v>
      </c>
      <c r="E51" s="89"/>
      <c r="F51" s="141">
        <f t="shared" si="16"/>
        <v>210.1</v>
      </c>
      <c r="G51" s="89"/>
      <c r="H51" s="143"/>
    </row>
    <row r="52" spans="1:10" ht="20.100000000000001" customHeight="1">
      <c r="A52" s="182" t="s">
        <v>388</v>
      </c>
      <c r="B52" s="42">
        <v>2140</v>
      </c>
      <c r="C52" s="95">
        <f>SUM(C53:C54)</f>
        <v>0</v>
      </c>
      <c r="D52" s="152">
        <f>SUM(D53:D54)</f>
        <v>0</v>
      </c>
      <c r="E52" s="95">
        <f>SUM(E53:E54)</f>
        <v>0</v>
      </c>
      <c r="F52" s="95">
        <f>SUM(F53:F54)</f>
        <v>0</v>
      </c>
      <c r="G52" s="95"/>
      <c r="H52" s="144" t="e">
        <f t="shared" si="1"/>
        <v>#DIV/0!</v>
      </c>
    </row>
    <row r="53" spans="1:10" ht="37.5">
      <c r="A53" s="33" t="s">
        <v>118</v>
      </c>
      <c r="B53" s="171">
        <v>2141</v>
      </c>
      <c r="C53" s="89"/>
      <c r="D53" s="141"/>
      <c r="E53" s="89"/>
      <c r="F53" s="89"/>
      <c r="G53" s="89"/>
      <c r="H53" s="143" t="e">
        <f t="shared" si="1"/>
        <v>#DIV/0!</v>
      </c>
    </row>
    <row r="54" spans="1:10" s="34" customFormat="1" ht="20.100000000000001" customHeight="1">
      <c r="A54" s="33" t="s">
        <v>389</v>
      </c>
      <c r="B54" s="171">
        <v>2142</v>
      </c>
      <c r="C54" s="89"/>
      <c r="D54" s="141"/>
      <c r="E54" s="89"/>
      <c r="F54" s="89"/>
      <c r="G54" s="89">
        <f t="shared" si="10"/>
        <v>0</v>
      </c>
      <c r="H54" s="143" t="e">
        <f t="shared" si="1"/>
        <v>#DIV/0!</v>
      </c>
    </row>
    <row r="55" spans="1:10" s="34" customFormat="1" ht="21.75" customHeight="1">
      <c r="A55" s="182" t="s">
        <v>378</v>
      </c>
      <c r="B55" s="42">
        <v>2200</v>
      </c>
      <c r="C55" s="95">
        <f>SUM(C22,C39,C46,C52)</f>
        <v>526974.29999999993</v>
      </c>
      <c r="D55" s="152">
        <f>SUM(D22,D39,D46,D52)</f>
        <v>251763.3</v>
      </c>
      <c r="E55" s="95">
        <f>SUM(E22,E39,E46,E52)</f>
        <v>404342.2553311736</v>
      </c>
      <c r="F55" s="152">
        <f>SUM(F22,F39,F46,F52)</f>
        <v>251763.3</v>
      </c>
      <c r="G55" s="95">
        <f t="shared" si="10"/>
        <v>-152578.95533117361</v>
      </c>
      <c r="H55" s="124">
        <f t="shared" si="1"/>
        <v>62.264899767597889</v>
      </c>
      <c r="I55" s="32"/>
    </row>
    <row r="56" spans="1:10" s="34" customFormat="1" ht="48" customHeight="1">
      <c r="A56" s="255"/>
      <c r="B56" s="255"/>
      <c r="C56" s="255"/>
      <c r="D56" s="255"/>
      <c r="E56" s="255"/>
      <c r="F56" s="255"/>
      <c r="G56" s="255"/>
      <c r="H56" s="255"/>
    </row>
    <row r="57" spans="1:10" s="34" customFormat="1">
      <c r="A57" s="52"/>
      <c r="B57" s="35"/>
      <c r="C57" s="35"/>
      <c r="D57" s="35"/>
      <c r="E57" s="35"/>
      <c r="F57" s="35"/>
      <c r="G57" s="35"/>
      <c r="H57" s="35"/>
    </row>
    <row r="58" spans="1:10" s="34" customFormat="1">
      <c r="A58" s="52"/>
      <c r="B58" s="35"/>
      <c r="C58" s="35"/>
      <c r="D58" s="35"/>
      <c r="E58" s="35"/>
      <c r="F58" s="35"/>
      <c r="G58" s="35"/>
      <c r="H58" s="35"/>
    </row>
    <row r="59" spans="1:10" s="185" customFormat="1" ht="27.75" customHeight="1">
      <c r="A59" s="41" t="s">
        <v>597</v>
      </c>
      <c r="B59" s="1"/>
      <c r="C59" s="249" t="s">
        <v>168</v>
      </c>
      <c r="D59" s="249"/>
      <c r="E59" s="62"/>
      <c r="F59" s="220" t="s">
        <v>691</v>
      </c>
      <c r="G59" s="220"/>
      <c r="H59" s="220"/>
    </row>
    <row r="60" spans="1:10" s="202" customFormat="1">
      <c r="A60" s="174" t="s">
        <v>223</v>
      </c>
      <c r="B60" s="185"/>
      <c r="C60" s="239" t="s">
        <v>182</v>
      </c>
      <c r="D60" s="239"/>
      <c r="E60" s="185"/>
      <c r="F60" s="253" t="s">
        <v>224</v>
      </c>
      <c r="G60" s="253"/>
      <c r="H60" s="253"/>
    </row>
    <row r="61" spans="1:10" s="35" customFormat="1">
      <c r="A61" s="44"/>
      <c r="I61" s="32"/>
      <c r="J61" s="32"/>
    </row>
    <row r="62" spans="1:10" s="35" customFormat="1">
      <c r="A62" s="44"/>
      <c r="I62" s="32"/>
      <c r="J62" s="32"/>
    </row>
    <row r="63" spans="1:10" s="35" customFormat="1">
      <c r="A63" s="44"/>
      <c r="I63" s="32"/>
      <c r="J63" s="32"/>
    </row>
    <row r="64" spans="1:10" s="35" customFormat="1">
      <c r="A64" s="44"/>
      <c r="I64" s="32"/>
      <c r="J64" s="32"/>
    </row>
    <row r="65" spans="1:10" s="35" customFormat="1">
      <c r="A65" s="44"/>
      <c r="I65" s="32"/>
      <c r="J65" s="32"/>
    </row>
    <row r="66" spans="1:10" s="35" customFormat="1">
      <c r="A66" s="44"/>
      <c r="I66" s="32"/>
      <c r="J66" s="32"/>
    </row>
    <row r="67" spans="1:10" s="35" customFormat="1">
      <c r="A67" s="44"/>
      <c r="I67" s="32"/>
      <c r="J67" s="32"/>
    </row>
    <row r="68" spans="1:10" s="35" customFormat="1">
      <c r="A68" s="44"/>
      <c r="I68" s="32"/>
      <c r="J68" s="32"/>
    </row>
    <row r="69" spans="1:10" s="35" customFormat="1">
      <c r="A69" s="44"/>
      <c r="I69" s="32"/>
      <c r="J69" s="32"/>
    </row>
    <row r="70" spans="1:10" s="35" customFormat="1">
      <c r="A70" s="44"/>
      <c r="I70" s="32"/>
      <c r="J70" s="32"/>
    </row>
    <row r="71" spans="1:10" s="35" customFormat="1">
      <c r="A71" s="44"/>
      <c r="I71" s="32"/>
      <c r="J71" s="32"/>
    </row>
    <row r="72" spans="1:10" s="35" customFormat="1">
      <c r="A72" s="44"/>
      <c r="I72" s="32"/>
      <c r="J72" s="32"/>
    </row>
    <row r="73" spans="1:10" s="35" customFormat="1">
      <c r="A73" s="44"/>
      <c r="I73" s="32"/>
      <c r="J73" s="32"/>
    </row>
    <row r="74" spans="1:10" s="35" customFormat="1">
      <c r="A74" s="44"/>
      <c r="I74" s="32"/>
      <c r="J74" s="32"/>
    </row>
    <row r="75" spans="1:10" s="35" customFormat="1">
      <c r="A75" s="44"/>
      <c r="I75" s="32"/>
      <c r="J75" s="32"/>
    </row>
    <row r="76" spans="1:10" s="35" customFormat="1">
      <c r="A76" s="44"/>
      <c r="I76" s="32"/>
      <c r="J76" s="32"/>
    </row>
    <row r="77" spans="1:10" s="35" customFormat="1">
      <c r="A77" s="44"/>
      <c r="I77" s="32"/>
      <c r="J77" s="32"/>
    </row>
    <row r="78" spans="1:10" s="35" customFormat="1">
      <c r="A78" s="44"/>
      <c r="I78" s="32"/>
      <c r="J78" s="32"/>
    </row>
    <row r="79" spans="1:10" s="35" customFormat="1">
      <c r="A79" s="44"/>
      <c r="I79" s="32"/>
      <c r="J79" s="32"/>
    </row>
    <row r="80" spans="1:10" s="35" customFormat="1">
      <c r="A80" s="44"/>
      <c r="I80" s="32"/>
      <c r="J80" s="32"/>
    </row>
    <row r="81" spans="1:10" s="35" customFormat="1">
      <c r="A81" s="44"/>
      <c r="I81" s="32"/>
      <c r="J81" s="32"/>
    </row>
    <row r="82" spans="1:10" s="35" customFormat="1">
      <c r="A82" s="44"/>
      <c r="I82" s="32"/>
      <c r="J82" s="32"/>
    </row>
    <row r="83" spans="1:10" s="35" customFormat="1">
      <c r="A83" s="44"/>
      <c r="I83" s="32"/>
      <c r="J83" s="32"/>
    </row>
    <row r="84" spans="1:10" s="35" customFormat="1">
      <c r="A84" s="44"/>
      <c r="I84" s="32"/>
      <c r="J84" s="32"/>
    </row>
    <row r="85" spans="1:10" s="35" customFormat="1">
      <c r="A85" s="44"/>
      <c r="I85" s="32"/>
      <c r="J85" s="32"/>
    </row>
    <row r="86" spans="1:10" s="35" customFormat="1">
      <c r="A86" s="44"/>
      <c r="I86" s="32"/>
      <c r="J86" s="32"/>
    </row>
    <row r="87" spans="1:10" s="35" customFormat="1">
      <c r="A87" s="44"/>
      <c r="I87" s="32"/>
      <c r="J87" s="32"/>
    </row>
    <row r="88" spans="1:10" s="35" customFormat="1">
      <c r="A88" s="44"/>
      <c r="I88" s="32"/>
      <c r="J88" s="32"/>
    </row>
    <row r="89" spans="1:10" s="35" customFormat="1">
      <c r="A89" s="44"/>
      <c r="I89" s="32"/>
      <c r="J89" s="32"/>
    </row>
    <row r="90" spans="1:10" s="35" customFormat="1">
      <c r="A90" s="44"/>
      <c r="I90" s="32"/>
      <c r="J90" s="32"/>
    </row>
    <row r="91" spans="1:10" s="35" customFormat="1">
      <c r="A91" s="44"/>
      <c r="I91" s="32"/>
      <c r="J91" s="32"/>
    </row>
    <row r="92" spans="1:10" s="35" customFormat="1">
      <c r="A92" s="44"/>
      <c r="I92" s="32"/>
      <c r="J92" s="32"/>
    </row>
    <row r="93" spans="1:10" s="35" customFormat="1">
      <c r="A93" s="44"/>
      <c r="I93" s="32"/>
      <c r="J93" s="32"/>
    </row>
    <row r="94" spans="1:10" s="35" customFormat="1">
      <c r="A94" s="44"/>
      <c r="I94" s="32"/>
      <c r="J94" s="32"/>
    </row>
    <row r="95" spans="1:10" s="35" customFormat="1">
      <c r="A95" s="44"/>
      <c r="I95" s="32"/>
      <c r="J95" s="32"/>
    </row>
    <row r="96" spans="1:10" s="35" customFormat="1">
      <c r="A96" s="44"/>
      <c r="I96" s="32"/>
      <c r="J96" s="32"/>
    </row>
    <row r="97" spans="1:10" s="35" customFormat="1">
      <c r="A97" s="44"/>
      <c r="I97" s="32"/>
      <c r="J97" s="32"/>
    </row>
    <row r="98" spans="1:10" s="35" customFormat="1">
      <c r="A98" s="44"/>
      <c r="I98" s="32"/>
      <c r="J98" s="32"/>
    </row>
    <row r="99" spans="1:10" s="35" customFormat="1">
      <c r="A99" s="44"/>
      <c r="I99" s="32"/>
      <c r="J99" s="32"/>
    </row>
    <row r="100" spans="1:10" s="35" customFormat="1">
      <c r="A100" s="44"/>
      <c r="I100" s="32"/>
      <c r="J100" s="32"/>
    </row>
    <row r="101" spans="1:10" s="35" customFormat="1">
      <c r="A101" s="44"/>
      <c r="I101" s="32"/>
      <c r="J101" s="32"/>
    </row>
    <row r="102" spans="1:10" s="35" customFormat="1">
      <c r="A102" s="44"/>
      <c r="I102" s="32"/>
      <c r="J102" s="32"/>
    </row>
    <row r="103" spans="1:10" s="35" customFormat="1">
      <c r="A103" s="44"/>
      <c r="I103" s="32"/>
      <c r="J103" s="32"/>
    </row>
    <row r="104" spans="1:10" s="35" customFormat="1">
      <c r="A104" s="44"/>
      <c r="I104" s="32"/>
      <c r="J104" s="32"/>
    </row>
    <row r="105" spans="1:10" s="35" customFormat="1">
      <c r="A105" s="44"/>
      <c r="I105" s="32"/>
      <c r="J105" s="32"/>
    </row>
    <row r="106" spans="1:10" s="35" customFormat="1">
      <c r="A106" s="44"/>
      <c r="I106" s="32"/>
      <c r="J106" s="32"/>
    </row>
    <row r="107" spans="1:10" s="35" customFormat="1">
      <c r="A107" s="44"/>
      <c r="I107" s="32"/>
      <c r="J107" s="32"/>
    </row>
    <row r="108" spans="1:10" s="35" customFormat="1">
      <c r="A108" s="44"/>
      <c r="I108" s="32"/>
      <c r="J108" s="32"/>
    </row>
    <row r="109" spans="1:10" s="35" customFormat="1">
      <c r="A109" s="44"/>
      <c r="I109" s="32"/>
      <c r="J109" s="32"/>
    </row>
    <row r="110" spans="1:10" s="35" customFormat="1">
      <c r="A110" s="44"/>
      <c r="I110" s="32"/>
      <c r="J110" s="32"/>
    </row>
    <row r="111" spans="1:10" s="35" customFormat="1">
      <c r="A111" s="44"/>
      <c r="I111" s="32"/>
      <c r="J111" s="32"/>
    </row>
    <row r="112" spans="1:10" s="35" customFormat="1">
      <c r="A112" s="44"/>
      <c r="I112" s="32"/>
      <c r="J112" s="32"/>
    </row>
    <row r="113" spans="1:10" s="35" customFormat="1">
      <c r="A113" s="44"/>
      <c r="I113" s="32"/>
      <c r="J113" s="32"/>
    </row>
    <row r="114" spans="1:10" s="35" customFormat="1">
      <c r="A114" s="44"/>
      <c r="I114" s="32"/>
      <c r="J114" s="32"/>
    </row>
    <row r="115" spans="1:10" s="35" customFormat="1">
      <c r="A115" s="44"/>
      <c r="I115" s="32"/>
      <c r="J115" s="32"/>
    </row>
    <row r="116" spans="1:10" s="35" customFormat="1">
      <c r="A116" s="44"/>
      <c r="I116" s="32"/>
      <c r="J116" s="32"/>
    </row>
    <row r="117" spans="1:10" s="35" customFormat="1">
      <c r="A117" s="44"/>
      <c r="I117" s="32"/>
      <c r="J117" s="32"/>
    </row>
    <row r="118" spans="1:10" s="35" customFormat="1">
      <c r="A118" s="44"/>
      <c r="I118" s="32"/>
      <c r="J118" s="32"/>
    </row>
    <row r="119" spans="1:10" s="35" customFormat="1">
      <c r="A119" s="44"/>
      <c r="I119" s="32"/>
      <c r="J119" s="32"/>
    </row>
    <row r="120" spans="1:10" s="35" customFormat="1">
      <c r="A120" s="44"/>
      <c r="I120" s="32"/>
      <c r="J120" s="32"/>
    </row>
    <row r="121" spans="1:10" s="35" customFormat="1">
      <c r="A121" s="44"/>
      <c r="I121" s="32"/>
      <c r="J121" s="32"/>
    </row>
    <row r="122" spans="1:10" s="35" customFormat="1">
      <c r="A122" s="44"/>
      <c r="I122" s="32"/>
      <c r="J122" s="32"/>
    </row>
    <row r="123" spans="1:10" s="35" customFormat="1">
      <c r="A123" s="44"/>
      <c r="I123" s="32"/>
      <c r="J123" s="32"/>
    </row>
    <row r="124" spans="1:10" s="35" customFormat="1">
      <c r="A124" s="44"/>
      <c r="I124" s="32"/>
      <c r="J124" s="32"/>
    </row>
    <row r="125" spans="1:10" s="35" customFormat="1">
      <c r="A125" s="44"/>
      <c r="I125" s="32"/>
      <c r="J125" s="32"/>
    </row>
    <row r="126" spans="1:10" s="35" customFormat="1">
      <c r="A126" s="44"/>
      <c r="I126" s="32"/>
      <c r="J126" s="32"/>
    </row>
    <row r="127" spans="1:10" s="35" customFormat="1">
      <c r="A127" s="44"/>
      <c r="I127" s="32"/>
      <c r="J127" s="32"/>
    </row>
    <row r="128" spans="1:10" s="35" customFormat="1">
      <c r="A128" s="44"/>
      <c r="I128" s="32"/>
      <c r="J128" s="32"/>
    </row>
    <row r="129" spans="1:10" s="35" customFormat="1">
      <c r="A129" s="44"/>
      <c r="I129" s="32"/>
      <c r="J129" s="32"/>
    </row>
    <row r="130" spans="1:10" s="35" customFormat="1">
      <c r="A130" s="44"/>
      <c r="I130" s="32"/>
      <c r="J130" s="32"/>
    </row>
    <row r="131" spans="1:10" s="35" customFormat="1">
      <c r="A131" s="44"/>
      <c r="I131" s="32"/>
      <c r="J131" s="32"/>
    </row>
    <row r="132" spans="1:10" s="35" customFormat="1">
      <c r="A132" s="44"/>
      <c r="I132" s="32"/>
      <c r="J132" s="32"/>
    </row>
    <row r="133" spans="1:10" s="35" customFormat="1">
      <c r="A133" s="44"/>
      <c r="I133" s="32"/>
      <c r="J133" s="32"/>
    </row>
    <row r="134" spans="1:10" s="35" customFormat="1">
      <c r="A134" s="44"/>
      <c r="I134" s="32"/>
      <c r="J134" s="32"/>
    </row>
    <row r="135" spans="1:10" s="35" customFormat="1">
      <c r="A135" s="44"/>
      <c r="I135" s="32"/>
      <c r="J135" s="32"/>
    </row>
    <row r="136" spans="1:10" s="35" customFormat="1">
      <c r="A136" s="44"/>
      <c r="I136" s="32"/>
      <c r="J136" s="32"/>
    </row>
    <row r="137" spans="1:10" s="35" customFormat="1">
      <c r="A137" s="44"/>
      <c r="I137" s="32"/>
      <c r="J137" s="32"/>
    </row>
    <row r="138" spans="1:10" s="35" customFormat="1">
      <c r="A138" s="44"/>
      <c r="I138" s="32"/>
      <c r="J138" s="32"/>
    </row>
    <row r="139" spans="1:10" s="35" customFormat="1">
      <c r="A139" s="44"/>
      <c r="I139" s="32"/>
      <c r="J139" s="32"/>
    </row>
    <row r="140" spans="1:10" s="35" customFormat="1">
      <c r="A140" s="44"/>
      <c r="I140" s="32"/>
      <c r="J140" s="32"/>
    </row>
    <row r="141" spans="1:10" s="35" customFormat="1">
      <c r="A141" s="44"/>
      <c r="I141" s="32"/>
      <c r="J141" s="32"/>
    </row>
    <row r="142" spans="1:10" s="35" customFormat="1">
      <c r="A142" s="44"/>
      <c r="I142" s="32"/>
      <c r="J142" s="32"/>
    </row>
    <row r="143" spans="1:10" s="35" customFormat="1">
      <c r="A143" s="44"/>
      <c r="I143" s="32"/>
      <c r="J143" s="32"/>
    </row>
    <row r="144" spans="1:10" s="35" customFormat="1">
      <c r="A144" s="44"/>
      <c r="I144" s="32"/>
      <c r="J144" s="32"/>
    </row>
    <row r="145" spans="1:10" s="35" customFormat="1">
      <c r="A145" s="44"/>
      <c r="I145" s="32"/>
      <c r="J145" s="32"/>
    </row>
    <row r="146" spans="1:10" s="35" customFormat="1">
      <c r="A146" s="44"/>
      <c r="I146" s="32"/>
      <c r="J146" s="32"/>
    </row>
    <row r="147" spans="1:10" s="35" customFormat="1">
      <c r="A147" s="44"/>
      <c r="I147" s="32"/>
      <c r="J147" s="32"/>
    </row>
    <row r="148" spans="1:10" s="35" customFormat="1">
      <c r="A148" s="44"/>
      <c r="I148" s="32"/>
      <c r="J148" s="32"/>
    </row>
    <row r="149" spans="1:10" s="35" customFormat="1">
      <c r="A149" s="44"/>
      <c r="I149" s="32"/>
      <c r="J149" s="32"/>
    </row>
    <row r="150" spans="1:10" s="35" customFormat="1">
      <c r="A150" s="44"/>
      <c r="I150" s="32"/>
      <c r="J150" s="32"/>
    </row>
    <row r="151" spans="1:10" s="35" customFormat="1">
      <c r="A151" s="44"/>
      <c r="I151" s="32"/>
      <c r="J151" s="32"/>
    </row>
    <row r="152" spans="1:10" s="35" customFormat="1">
      <c r="A152" s="44"/>
      <c r="I152" s="32"/>
      <c r="J152" s="32"/>
    </row>
    <row r="153" spans="1:10" s="35" customFormat="1">
      <c r="A153" s="44"/>
      <c r="I153" s="32"/>
      <c r="J153" s="32"/>
    </row>
    <row r="154" spans="1:10" s="35" customFormat="1">
      <c r="A154" s="44"/>
      <c r="I154" s="32"/>
      <c r="J154" s="32"/>
    </row>
    <row r="155" spans="1:10" s="35" customFormat="1">
      <c r="A155" s="44"/>
      <c r="I155" s="32"/>
      <c r="J155" s="32"/>
    </row>
    <row r="156" spans="1:10" s="35" customFormat="1">
      <c r="A156" s="44"/>
      <c r="I156" s="32"/>
      <c r="J156" s="32"/>
    </row>
    <row r="157" spans="1:10" s="35" customFormat="1">
      <c r="A157" s="44"/>
      <c r="I157" s="32"/>
      <c r="J157" s="32"/>
    </row>
    <row r="158" spans="1:10" s="35" customFormat="1">
      <c r="A158" s="44"/>
      <c r="I158" s="32"/>
      <c r="J158" s="32"/>
    </row>
    <row r="159" spans="1:10" s="35" customFormat="1">
      <c r="A159" s="44"/>
      <c r="I159" s="32"/>
      <c r="J159" s="32"/>
    </row>
    <row r="160" spans="1:10" s="35" customFormat="1">
      <c r="A160" s="44"/>
      <c r="I160" s="32"/>
      <c r="J160" s="32"/>
    </row>
    <row r="161" spans="1:10" s="35" customFormat="1">
      <c r="A161" s="44"/>
      <c r="I161" s="32"/>
      <c r="J161" s="32"/>
    </row>
    <row r="162" spans="1:10" s="35" customFormat="1">
      <c r="A162" s="44"/>
      <c r="I162" s="32"/>
      <c r="J162" s="32"/>
    </row>
    <row r="163" spans="1:10" s="35" customFormat="1">
      <c r="A163" s="44"/>
      <c r="I163" s="32"/>
      <c r="J163" s="32"/>
    </row>
    <row r="164" spans="1:10" s="35" customFormat="1">
      <c r="A164" s="44"/>
      <c r="I164" s="32"/>
      <c r="J164" s="32"/>
    </row>
    <row r="165" spans="1:10" s="35" customFormat="1">
      <c r="A165" s="44"/>
      <c r="I165" s="32"/>
      <c r="J165" s="32"/>
    </row>
    <row r="166" spans="1:10" s="35" customFormat="1">
      <c r="A166" s="44"/>
      <c r="I166" s="32"/>
      <c r="J166" s="32"/>
    </row>
    <row r="167" spans="1:10" s="35" customFormat="1">
      <c r="A167" s="44"/>
      <c r="I167" s="32"/>
      <c r="J167" s="32"/>
    </row>
    <row r="168" spans="1:10" s="35" customFormat="1">
      <c r="A168" s="44"/>
      <c r="I168" s="32"/>
      <c r="J168" s="32"/>
    </row>
    <row r="169" spans="1:10" s="35" customFormat="1">
      <c r="A169" s="44"/>
      <c r="I169" s="32"/>
      <c r="J169" s="32"/>
    </row>
    <row r="170" spans="1:10" s="35" customFormat="1">
      <c r="A170" s="44"/>
      <c r="I170" s="32"/>
      <c r="J170" s="32"/>
    </row>
    <row r="171" spans="1:10" s="35" customFormat="1">
      <c r="A171" s="44"/>
      <c r="I171" s="32"/>
      <c r="J171" s="32"/>
    </row>
    <row r="172" spans="1:10" s="35" customFormat="1">
      <c r="A172" s="44"/>
      <c r="I172" s="32"/>
      <c r="J172" s="32"/>
    </row>
    <row r="173" spans="1:10" s="35" customFormat="1">
      <c r="A173" s="44"/>
      <c r="I173" s="32"/>
      <c r="J173" s="32"/>
    </row>
    <row r="174" spans="1:10" s="35" customFormat="1">
      <c r="A174" s="44"/>
      <c r="I174" s="32"/>
      <c r="J174" s="32"/>
    </row>
    <row r="175" spans="1:10" s="35" customFormat="1">
      <c r="A175" s="44"/>
      <c r="I175" s="32"/>
      <c r="J175" s="32"/>
    </row>
    <row r="176" spans="1:10" s="35" customFormat="1">
      <c r="A176" s="44"/>
      <c r="I176" s="32"/>
      <c r="J176" s="32"/>
    </row>
    <row r="177" spans="1:10" s="35" customFormat="1">
      <c r="A177" s="44"/>
      <c r="I177" s="32"/>
      <c r="J177" s="32"/>
    </row>
    <row r="178" spans="1:10" s="35" customFormat="1">
      <c r="A178" s="44"/>
      <c r="I178" s="32"/>
      <c r="J178" s="32"/>
    </row>
    <row r="179" spans="1:10" s="35" customFormat="1">
      <c r="A179" s="44"/>
      <c r="I179" s="32"/>
      <c r="J179" s="32"/>
    </row>
    <row r="180" spans="1:10" s="35" customFormat="1">
      <c r="A180" s="44"/>
      <c r="I180" s="32"/>
      <c r="J180" s="32"/>
    </row>
    <row r="181" spans="1:10" s="35" customFormat="1">
      <c r="A181" s="44"/>
      <c r="I181" s="32"/>
      <c r="J181" s="32"/>
    </row>
    <row r="182" spans="1:10" s="35" customFormat="1">
      <c r="A182" s="44"/>
      <c r="I182" s="32"/>
      <c r="J182" s="32"/>
    </row>
    <row r="183" spans="1:10" s="35" customFormat="1">
      <c r="A183" s="44"/>
      <c r="I183" s="32"/>
      <c r="J183" s="32"/>
    </row>
    <row r="184" spans="1:10" s="35" customFormat="1">
      <c r="A184" s="44"/>
      <c r="I184" s="32"/>
      <c r="J184" s="32"/>
    </row>
    <row r="185" spans="1:10" s="35" customFormat="1">
      <c r="A185" s="44"/>
      <c r="I185" s="32"/>
      <c r="J185" s="32"/>
    </row>
    <row r="186" spans="1:10" s="35" customFormat="1">
      <c r="A186" s="44"/>
      <c r="I186" s="32"/>
      <c r="J186" s="32"/>
    </row>
    <row r="187" spans="1:10" s="35" customFormat="1">
      <c r="A187" s="44"/>
      <c r="I187" s="32"/>
      <c r="J187" s="32"/>
    </row>
    <row r="188" spans="1:10" s="35" customFormat="1">
      <c r="A188" s="44"/>
      <c r="I188" s="32"/>
      <c r="J188" s="32"/>
    </row>
    <row r="189" spans="1:10" s="35" customFormat="1">
      <c r="A189" s="44"/>
      <c r="I189" s="32"/>
      <c r="J189" s="32"/>
    </row>
    <row r="190" spans="1:10" s="35" customFormat="1">
      <c r="A190" s="44"/>
      <c r="I190" s="32"/>
      <c r="J190" s="32"/>
    </row>
    <row r="191" spans="1:10" s="35" customFormat="1">
      <c r="A191" s="44"/>
      <c r="I191" s="32"/>
      <c r="J191" s="32"/>
    </row>
    <row r="192" spans="1:10" s="35" customFormat="1">
      <c r="A192" s="44"/>
      <c r="I192" s="32"/>
      <c r="J192" s="32"/>
    </row>
    <row r="193" spans="1:10" s="35" customFormat="1">
      <c r="A193" s="44"/>
      <c r="I193" s="32"/>
      <c r="J193" s="32"/>
    </row>
    <row r="194" spans="1:10" s="35" customFormat="1">
      <c r="A194" s="44"/>
      <c r="I194" s="32"/>
      <c r="J194" s="32"/>
    </row>
    <row r="195" spans="1:10" s="35" customFormat="1">
      <c r="A195" s="44"/>
      <c r="I195" s="32"/>
      <c r="J195" s="32"/>
    </row>
    <row r="196" spans="1:10" s="35" customFormat="1">
      <c r="A196" s="44"/>
      <c r="I196" s="32"/>
      <c r="J196" s="32"/>
    </row>
    <row r="197" spans="1:10" s="35" customFormat="1">
      <c r="A197" s="44"/>
      <c r="I197" s="32"/>
      <c r="J197" s="32"/>
    </row>
    <row r="198" spans="1:10" s="35" customFormat="1">
      <c r="A198" s="44"/>
      <c r="I198" s="32"/>
      <c r="J198" s="32"/>
    </row>
    <row r="199" spans="1:10" s="35" customFormat="1">
      <c r="A199" s="44"/>
      <c r="I199" s="32"/>
      <c r="J199" s="32"/>
    </row>
    <row r="200" spans="1:10" s="35" customFormat="1">
      <c r="A200" s="44"/>
      <c r="I200" s="32"/>
      <c r="J200" s="32"/>
    </row>
    <row r="201" spans="1:10" s="35" customFormat="1">
      <c r="A201" s="44"/>
      <c r="I201" s="32"/>
      <c r="J201" s="32"/>
    </row>
    <row r="202" spans="1:10" s="35" customFormat="1">
      <c r="A202" s="44"/>
      <c r="I202" s="32"/>
      <c r="J202" s="32"/>
    </row>
    <row r="203" spans="1:10" s="35" customFormat="1">
      <c r="A203" s="44"/>
      <c r="I203" s="32"/>
      <c r="J203" s="32"/>
    </row>
    <row r="204" spans="1:10" s="35" customFormat="1">
      <c r="A204" s="44"/>
      <c r="I204" s="32"/>
      <c r="J204" s="32"/>
    </row>
    <row r="205" spans="1:10" s="35" customFormat="1">
      <c r="A205" s="44"/>
      <c r="I205" s="32"/>
      <c r="J205" s="32"/>
    </row>
    <row r="206" spans="1:10" s="35" customFormat="1">
      <c r="A206" s="44"/>
      <c r="I206" s="32"/>
      <c r="J206" s="32"/>
    </row>
    <row r="207" spans="1:10" s="35" customFormat="1">
      <c r="A207" s="44"/>
      <c r="I207" s="32"/>
      <c r="J207" s="32"/>
    </row>
    <row r="208" spans="1:10" s="35" customFormat="1">
      <c r="A208" s="44"/>
      <c r="I208" s="32"/>
      <c r="J208" s="32"/>
    </row>
    <row r="209" spans="1:10" s="35" customFormat="1">
      <c r="A209" s="44"/>
      <c r="I209" s="32"/>
      <c r="J209" s="32"/>
    </row>
    <row r="210" spans="1:10" s="35" customFormat="1">
      <c r="A210" s="44"/>
      <c r="I210" s="32"/>
      <c r="J210" s="32"/>
    </row>
  </sheetData>
  <mergeCells count="13">
    <mergeCell ref="A3:A4"/>
    <mergeCell ref="B3:B4"/>
    <mergeCell ref="C3:D3"/>
    <mergeCell ref="E3:H3"/>
    <mergeCell ref="A1:H1"/>
    <mergeCell ref="A2:H2"/>
    <mergeCell ref="C60:D60"/>
    <mergeCell ref="F60:H60"/>
    <mergeCell ref="A6:H6"/>
    <mergeCell ref="A21:H21"/>
    <mergeCell ref="C59:D59"/>
    <mergeCell ref="F59:H59"/>
    <mergeCell ref="A56:H56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60" fitToHeight="2" orientation="landscape" verticalDpi="300" r:id="rId1"/>
  <headerFooter alignWithMargins="0">
    <oddHeader>&amp;C
7&amp;R
&amp;"Times New Roman,обычный"&amp;14Продовження додатка 3
Таблиця 2</oddHeader>
  </headerFooter>
  <ignoredErrors>
    <ignoredError sqref="G27 G8:G9 H20 H52:H55 G25 H22:H31 H39:H43 H7:H9 G17:H17 H46:H5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96"/>
  <sheetViews>
    <sheetView topLeftCell="A49" zoomScale="59" zoomScaleNormal="59" zoomScaleSheetLayoutView="75" workbookViewId="0">
      <selection activeCell="R72" sqref="R72"/>
    </sheetView>
  </sheetViews>
  <sheetFormatPr defaultColWidth="9.140625" defaultRowHeight="18.75"/>
  <cols>
    <col min="1" max="1" width="88" style="202" customWidth="1"/>
    <col min="2" max="2" width="15" style="202" customWidth="1"/>
    <col min="3" max="7" width="20.42578125" style="202" customWidth="1"/>
    <col min="8" max="8" width="18.42578125" style="202" customWidth="1"/>
    <col min="9" max="16384" width="9.140625" style="202"/>
  </cols>
  <sheetData>
    <row r="1" spans="1:8">
      <c r="A1" s="220" t="s">
        <v>291</v>
      </c>
      <c r="B1" s="220"/>
      <c r="C1" s="220"/>
      <c r="D1" s="220"/>
      <c r="E1" s="220"/>
      <c r="F1" s="220"/>
      <c r="G1" s="220"/>
      <c r="H1" s="220"/>
    </row>
    <row r="2" spans="1:8">
      <c r="A2" s="13"/>
      <c r="B2" s="13"/>
      <c r="C2" s="13"/>
      <c r="D2" s="13"/>
      <c r="E2" s="13"/>
      <c r="F2" s="13"/>
      <c r="G2" s="13"/>
      <c r="H2" s="13"/>
    </row>
    <row r="3" spans="1:8" ht="48" customHeight="1">
      <c r="A3" s="245" t="s">
        <v>199</v>
      </c>
      <c r="B3" s="258" t="s">
        <v>0</v>
      </c>
      <c r="C3" s="245" t="s">
        <v>479</v>
      </c>
      <c r="D3" s="245"/>
      <c r="E3" s="259" t="s">
        <v>715</v>
      </c>
      <c r="F3" s="260"/>
      <c r="G3" s="260"/>
      <c r="H3" s="261"/>
    </row>
    <row r="4" spans="1:8" ht="38.25" customHeight="1">
      <c r="A4" s="245"/>
      <c r="B4" s="258"/>
      <c r="C4" s="169" t="s">
        <v>689</v>
      </c>
      <c r="D4" s="169" t="s">
        <v>690</v>
      </c>
      <c r="E4" s="169" t="s">
        <v>188</v>
      </c>
      <c r="F4" s="169" t="s">
        <v>174</v>
      </c>
      <c r="G4" s="55" t="s">
        <v>194</v>
      </c>
      <c r="H4" s="55" t="s">
        <v>195</v>
      </c>
    </row>
    <row r="5" spans="1:8">
      <c r="A5" s="55">
        <v>1</v>
      </c>
      <c r="B5" s="209">
        <v>2</v>
      </c>
      <c r="C5" s="55">
        <v>3</v>
      </c>
      <c r="D5" s="209">
        <v>4</v>
      </c>
      <c r="E5" s="55">
        <v>5</v>
      </c>
      <c r="F5" s="209">
        <v>6</v>
      </c>
      <c r="G5" s="55">
        <v>7</v>
      </c>
      <c r="H5" s="209">
        <v>8</v>
      </c>
    </row>
    <row r="6" spans="1:8">
      <c r="A6" s="156" t="s">
        <v>302</v>
      </c>
      <c r="B6" s="110"/>
      <c r="C6" s="110"/>
      <c r="D6" s="110"/>
      <c r="E6" s="110"/>
      <c r="F6" s="110"/>
      <c r="G6" s="110"/>
      <c r="H6" s="111"/>
    </row>
    <row r="7" spans="1:8" s="43" customFormat="1" ht="24.95" customHeight="1">
      <c r="A7" s="119" t="s">
        <v>269</v>
      </c>
      <c r="B7" s="109">
        <v>3000</v>
      </c>
      <c r="C7" s="95">
        <f>SUM(C8:C11,C14,C15,C19)</f>
        <v>848138</v>
      </c>
      <c r="D7" s="95">
        <f>SUM(D8:D11,D14,D15,D19)</f>
        <v>521567</v>
      </c>
      <c r="E7" s="95">
        <f>SUM(E8:E11,E14,E15,E19)</f>
        <v>743610</v>
      </c>
      <c r="F7" s="95">
        <f>SUM(F8:F11,F14,F15,F19)</f>
        <v>521567</v>
      </c>
      <c r="G7" s="95">
        <f>F7-E7</f>
        <v>-222043</v>
      </c>
      <c r="H7" s="124">
        <f>(F7/E7)*100</f>
        <v>70.139858259033645</v>
      </c>
    </row>
    <row r="8" spans="1:8" ht="20.100000000000001" customHeight="1">
      <c r="A8" s="190" t="s">
        <v>412</v>
      </c>
      <c r="B8" s="2">
        <v>3010</v>
      </c>
      <c r="C8" s="89">
        <v>755166</v>
      </c>
      <c r="D8" s="89">
        <v>466398</v>
      </c>
      <c r="E8" s="89">
        <v>655140</v>
      </c>
      <c r="F8" s="89">
        <f>D8</f>
        <v>466398</v>
      </c>
      <c r="G8" s="89">
        <f t="shared" ref="G8:G93" si="0">F8-E8</f>
        <v>-188742</v>
      </c>
      <c r="H8" s="123">
        <f t="shared" ref="H8:H93" si="1">(F8/E8)*100</f>
        <v>71.190585218426591</v>
      </c>
    </row>
    <row r="9" spans="1:8" ht="20.100000000000001" customHeight="1">
      <c r="A9" s="190" t="s">
        <v>292</v>
      </c>
      <c r="B9" s="2">
        <v>3020</v>
      </c>
      <c r="C9" s="89"/>
      <c r="D9" s="89"/>
      <c r="E9" s="89"/>
      <c r="F9" s="89"/>
      <c r="G9" s="89">
        <f t="shared" si="0"/>
        <v>0</v>
      </c>
      <c r="H9" s="123"/>
    </row>
    <row r="10" spans="1:8" ht="20.100000000000001" customHeight="1">
      <c r="A10" s="190" t="s">
        <v>293</v>
      </c>
      <c r="B10" s="2">
        <v>3021</v>
      </c>
      <c r="C10" s="89"/>
      <c r="D10" s="89"/>
      <c r="E10" s="89"/>
      <c r="F10" s="89"/>
      <c r="G10" s="89">
        <f t="shared" si="0"/>
        <v>0</v>
      </c>
      <c r="H10" s="123"/>
    </row>
    <row r="11" spans="1:8" ht="20.100000000000001" customHeight="1">
      <c r="A11" s="190" t="s">
        <v>411</v>
      </c>
      <c r="B11" s="2">
        <v>3030</v>
      </c>
      <c r="C11" s="89">
        <f>SUM(C12:C13)</f>
        <v>2129</v>
      </c>
      <c r="D11" s="89">
        <f t="shared" ref="D11:E11" si="2">SUM(D12:D13)</f>
        <v>2952</v>
      </c>
      <c r="E11" s="89">
        <f t="shared" si="2"/>
        <v>1920</v>
      </c>
      <c r="F11" s="89">
        <f>D11</f>
        <v>2952</v>
      </c>
      <c r="G11" s="89">
        <f t="shared" si="0"/>
        <v>1032</v>
      </c>
      <c r="H11" s="123">
        <f t="shared" si="1"/>
        <v>153.75</v>
      </c>
    </row>
    <row r="12" spans="1:8" ht="20.100000000000001" customHeight="1">
      <c r="A12" s="190" t="s">
        <v>398</v>
      </c>
      <c r="B12" s="172" t="s">
        <v>440</v>
      </c>
      <c r="C12" s="89"/>
      <c r="D12" s="89"/>
      <c r="E12" s="89"/>
      <c r="F12" s="89"/>
      <c r="G12" s="89">
        <f t="shared" ref="G12:G13" si="3">F12-E12</f>
        <v>0</v>
      </c>
      <c r="H12" s="123"/>
    </row>
    <row r="13" spans="1:8" ht="20.100000000000001" customHeight="1">
      <c r="A13" s="190" t="s">
        <v>442</v>
      </c>
      <c r="B13" s="172" t="s">
        <v>441</v>
      </c>
      <c r="C13" s="89">
        <v>2129</v>
      </c>
      <c r="D13" s="89">
        <v>2952</v>
      </c>
      <c r="E13" s="89">
        <v>1920</v>
      </c>
      <c r="F13" s="89">
        <f>D13</f>
        <v>2952</v>
      </c>
      <c r="G13" s="89">
        <f t="shared" si="3"/>
        <v>1032</v>
      </c>
      <c r="H13" s="123">
        <f t="shared" ref="H13" si="4">(F13/E13)*100</f>
        <v>153.75</v>
      </c>
    </row>
    <row r="14" spans="1:8" ht="20.100000000000001" customHeight="1">
      <c r="A14" s="190" t="s">
        <v>270</v>
      </c>
      <c r="B14" s="2">
        <v>3040</v>
      </c>
      <c r="C14" s="89">
        <v>11900</v>
      </c>
      <c r="D14" s="89">
        <v>13493</v>
      </c>
      <c r="E14" s="89">
        <v>10648</v>
      </c>
      <c r="F14" s="89">
        <f>D14</f>
        <v>13493</v>
      </c>
      <c r="G14" s="89">
        <f t="shared" si="0"/>
        <v>2845</v>
      </c>
      <c r="H14" s="123">
        <f t="shared" si="1"/>
        <v>126.71863260706235</v>
      </c>
    </row>
    <row r="15" spans="1:8" ht="20.100000000000001" customHeight="1">
      <c r="A15" s="190" t="s">
        <v>86</v>
      </c>
      <c r="B15" s="2">
        <v>3050</v>
      </c>
      <c r="C15" s="89">
        <f>SUM(C16:C18)</f>
        <v>0</v>
      </c>
      <c r="D15" s="89">
        <f>SUM(D16:D18)</f>
        <v>0</v>
      </c>
      <c r="E15" s="89">
        <f>SUM(E16:E18)</f>
        <v>0</v>
      </c>
      <c r="F15" s="89">
        <f>SUM(F16:F18)</f>
        <v>0</v>
      </c>
      <c r="G15" s="89">
        <f t="shared" si="0"/>
        <v>0</v>
      </c>
      <c r="H15" s="123"/>
    </row>
    <row r="16" spans="1:8" ht="20.100000000000001" customHeight="1">
      <c r="A16" s="190" t="s">
        <v>84</v>
      </c>
      <c r="B16" s="172">
        <v>3051</v>
      </c>
      <c r="C16" s="89"/>
      <c r="D16" s="89"/>
      <c r="E16" s="89"/>
      <c r="F16" s="89"/>
      <c r="G16" s="89">
        <f t="shared" si="0"/>
        <v>0</v>
      </c>
      <c r="H16" s="123"/>
    </row>
    <row r="17" spans="1:8" ht="20.100000000000001" customHeight="1">
      <c r="A17" s="190" t="s">
        <v>87</v>
      </c>
      <c r="B17" s="172">
        <v>3052</v>
      </c>
      <c r="C17" s="89"/>
      <c r="D17" s="89"/>
      <c r="E17" s="89"/>
      <c r="F17" s="89"/>
      <c r="G17" s="89">
        <f t="shared" si="0"/>
        <v>0</v>
      </c>
      <c r="H17" s="123"/>
    </row>
    <row r="18" spans="1:8" ht="20.100000000000001" customHeight="1">
      <c r="A18" s="190" t="s">
        <v>107</v>
      </c>
      <c r="B18" s="172">
        <v>3053</v>
      </c>
      <c r="C18" s="89"/>
      <c r="D18" s="89"/>
      <c r="E18" s="89"/>
      <c r="F18" s="89"/>
      <c r="G18" s="89">
        <f t="shared" si="0"/>
        <v>0</v>
      </c>
      <c r="H18" s="123"/>
    </row>
    <row r="19" spans="1:8" ht="20.100000000000001" customHeight="1">
      <c r="A19" s="190" t="s">
        <v>413</v>
      </c>
      <c r="B19" s="2">
        <v>3060</v>
      </c>
      <c r="C19" s="89">
        <f>SUM(C20:C22)</f>
        <v>78943</v>
      </c>
      <c r="D19" s="89">
        <f t="shared" ref="D19" si="5">SUM(D20:D22)</f>
        <v>38724</v>
      </c>
      <c r="E19" s="89">
        <f t="shared" ref="E19" si="6">SUM(E20:E22)</f>
        <v>75902</v>
      </c>
      <c r="F19" s="89">
        <f>D19</f>
        <v>38724</v>
      </c>
      <c r="G19" s="89">
        <f t="shared" si="0"/>
        <v>-37178</v>
      </c>
      <c r="H19" s="123">
        <f t="shared" si="1"/>
        <v>51.018418486996389</v>
      </c>
    </row>
    <row r="20" spans="1:8" ht="20.100000000000001" customHeight="1">
      <c r="A20" s="190" t="s">
        <v>446</v>
      </c>
      <c r="B20" s="172" t="s">
        <v>443</v>
      </c>
      <c r="C20" s="89">
        <v>23044</v>
      </c>
      <c r="D20" s="89">
        <v>26585</v>
      </c>
      <c r="E20" s="89">
        <v>25004</v>
      </c>
      <c r="F20" s="89">
        <f>D20</f>
        <v>26585</v>
      </c>
      <c r="G20" s="89">
        <f t="shared" ref="G20:G22" si="7">F20-E20</f>
        <v>1581</v>
      </c>
      <c r="H20" s="123">
        <f t="shared" ref="H20:H22" si="8">(F20/E20)*100</f>
        <v>106.32298832186851</v>
      </c>
    </row>
    <row r="21" spans="1:8" ht="20.100000000000001" customHeight="1">
      <c r="A21" s="190" t="s">
        <v>447</v>
      </c>
      <c r="B21" s="172" t="s">
        <v>444</v>
      </c>
      <c r="C21" s="89">
        <v>37942</v>
      </c>
      <c r="D21" s="89">
        <v>124</v>
      </c>
      <c r="E21" s="89">
        <v>33100</v>
      </c>
      <c r="F21" s="89">
        <f>D21</f>
        <v>124</v>
      </c>
      <c r="G21" s="89">
        <f t="shared" si="7"/>
        <v>-32976</v>
      </c>
      <c r="H21" s="123">
        <f t="shared" si="8"/>
        <v>0.37462235649546827</v>
      </c>
    </row>
    <row r="22" spans="1:8" ht="20.100000000000001" customHeight="1">
      <c r="A22" s="190" t="s">
        <v>442</v>
      </c>
      <c r="B22" s="172" t="s">
        <v>445</v>
      </c>
      <c r="C22" s="89">
        <v>17957</v>
      </c>
      <c r="D22" s="89">
        <v>12015</v>
      </c>
      <c r="E22" s="89">
        <v>17798</v>
      </c>
      <c r="F22" s="89">
        <f>D22</f>
        <v>12015</v>
      </c>
      <c r="G22" s="89">
        <f t="shared" si="7"/>
        <v>-5783</v>
      </c>
      <c r="H22" s="123">
        <f t="shared" si="8"/>
        <v>67.50758512192381</v>
      </c>
    </row>
    <row r="23" spans="1:8" ht="20.100000000000001" customHeight="1">
      <c r="A23" s="177" t="s">
        <v>285</v>
      </c>
      <c r="B23" s="3">
        <v>3100</v>
      </c>
      <c r="C23" s="95">
        <f>SUM(C24:C26,C30,C47,C48)</f>
        <v>-865293</v>
      </c>
      <c r="D23" s="95">
        <f>SUM(D24:D26,D30,D47,D48)</f>
        <v>-593255</v>
      </c>
      <c r="E23" s="95">
        <f>SUM(E24:E26,E30,E47,E48)</f>
        <v>-713305</v>
      </c>
      <c r="F23" s="95">
        <f>SUM(F24:F26,F30,F47,F48)</f>
        <v>-593255</v>
      </c>
      <c r="G23" s="95">
        <f t="shared" si="0"/>
        <v>120050</v>
      </c>
      <c r="H23" s="124">
        <f t="shared" si="1"/>
        <v>83.169892262075834</v>
      </c>
    </row>
    <row r="24" spans="1:8" ht="19.5" customHeight="1">
      <c r="A24" s="190" t="s">
        <v>273</v>
      </c>
      <c r="B24" s="2">
        <v>3110</v>
      </c>
      <c r="C24" s="89">
        <v>-49898</v>
      </c>
      <c r="D24" s="89">
        <v>-82402</v>
      </c>
      <c r="E24" s="89">
        <v>-100426</v>
      </c>
      <c r="F24" s="89">
        <f>D24</f>
        <v>-82402</v>
      </c>
      <c r="G24" s="89">
        <f t="shared" si="0"/>
        <v>18024</v>
      </c>
      <c r="H24" s="123">
        <f t="shared" si="1"/>
        <v>82.052456535160218</v>
      </c>
    </row>
    <row r="25" spans="1:8" ht="19.5" customHeight="1">
      <c r="A25" s="190" t="s">
        <v>274</v>
      </c>
      <c r="B25" s="2">
        <v>3120</v>
      </c>
      <c r="C25" s="89">
        <v>-122160</v>
      </c>
      <c r="D25" s="89">
        <v>-223580</v>
      </c>
      <c r="E25" s="89">
        <v>-181951</v>
      </c>
      <c r="F25" s="89">
        <f>D25</f>
        <v>-223580</v>
      </c>
      <c r="G25" s="89">
        <f t="shared" si="0"/>
        <v>-41629</v>
      </c>
      <c r="H25" s="123">
        <f t="shared" si="1"/>
        <v>122.87923671757781</v>
      </c>
    </row>
    <row r="26" spans="1:8" ht="19.5" customHeight="1">
      <c r="A26" s="190" t="s">
        <v>85</v>
      </c>
      <c r="B26" s="2">
        <v>3130</v>
      </c>
      <c r="C26" s="89">
        <f>SUM(C27:C29)</f>
        <v>0</v>
      </c>
      <c r="D26" s="89">
        <f>SUM(D27:D29)</f>
        <v>0</v>
      </c>
      <c r="E26" s="89">
        <f>SUM(E27:E29)</f>
        <v>0</v>
      </c>
      <c r="F26" s="89">
        <f>SUM(F27:F29)</f>
        <v>0</v>
      </c>
      <c r="G26" s="89">
        <f t="shared" si="0"/>
        <v>0</v>
      </c>
      <c r="H26" s="123"/>
    </row>
    <row r="27" spans="1:8" ht="19.5" customHeight="1">
      <c r="A27" s="190" t="s">
        <v>84</v>
      </c>
      <c r="B27" s="172">
        <v>3131</v>
      </c>
      <c r="C27" s="89">
        <v>0</v>
      </c>
      <c r="D27" s="89">
        <v>0</v>
      </c>
      <c r="E27" s="89">
        <v>0</v>
      </c>
      <c r="F27" s="89">
        <v>0</v>
      </c>
      <c r="G27" s="89">
        <f t="shared" si="0"/>
        <v>0</v>
      </c>
      <c r="H27" s="123"/>
    </row>
    <row r="28" spans="1:8" ht="19.5" customHeight="1">
      <c r="A28" s="190" t="s">
        <v>87</v>
      </c>
      <c r="B28" s="172">
        <v>3132</v>
      </c>
      <c r="C28" s="89">
        <v>0</v>
      </c>
      <c r="D28" s="89">
        <v>0</v>
      </c>
      <c r="E28" s="89">
        <v>0</v>
      </c>
      <c r="F28" s="89">
        <v>0</v>
      </c>
      <c r="G28" s="89">
        <f t="shared" si="0"/>
        <v>0</v>
      </c>
      <c r="H28" s="123"/>
    </row>
    <row r="29" spans="1:8" ht="19.5" customHeight="1">
      <c r="A29" s="190" t="s">
        <v>107</v>
      </c>
      <c r="B29" s="172">
        <v>3133</v>
      </c>
      <c r="C29" s="89">
        <v>0</v>
      </c>
      <c r="D29" s="89">
        <v>0</v>
      </c>
      <c r="E29" s="89">
        <v>0</v>
      </c>
      <c r="F29" s="89">
        <v>0</v>
      </c>
      <c r="G29" s="89">
        <f t="shared" si="0"/>
        <v>0</v>
      </c>
      <c r="H29" s="123"/>
    </row>
    <row r="30" spans="1:8" ht="19.5" customHeight="1">
      <c r="A30" s="190" t="s">
        <v>294</v>
      </c>
      <c r="B30" s="2">
        <v>3140</v>
      </c>
      <c r="C30" s="89">
        <f>SUM(C31:C36,C39)</f>
        <v>-527521</v>
      </c>
      <c r="D30" s="89">
        <f>SUM(D31:D36,D39)</f>
        <v>-251788</v>
      </c>
      <c r="E30" s="89">
        <f>SUM(E31:E36,E39)</f>
        <v>-404342</v>
      </c>
      <c r="F30" s="89">
        <f>D30</f>
        <v>-251788</v>
      </c>
      <c r="G30" s="89">
        <f t="shared" si="0"/>
        <v>152554</v>
      </c>
      <c r="H30" s="123">
        <f t="shared" si="1"/>
        <v>62.271047776387313</v>
      </c>
    </row>
    <row r="31" spans="1:8" ht="19.5" customHeight="1">
      <c r="A31" s="190" t="s">
        <v>275</v>
      </c>
      <c r="B31" s="172">
        <v>3141</v>
      </c>
      <c r="C31" s="217">
        <v>-110840</v>
      </c>
      <c r="D31" s="89">
        <v>-7715</v>
      </c>
      <c r="E31" s="89">
        <v>-70222</v>
      </c>
      <c r="F31" s="89">
        <f>D31</f>
        <v>-7715</v>
      </c>
      <c r="G31" s="89">
        <f t="shared" si="0"/>
        <v>62507</v>
      </c>
      <c r="H31" s="123">
        <f t="shared" si="1"/>
        <v>10.98658540058671</v>
      </c>
    </row>
    <row r="32" spans="1:8" ht="19.5" customHeight="1">
      <c r="A32" s="190" t="s">
        <v>276</v>
      </c>
      <c r="B32" s="172">
        <v>3142</v>
      </c>
      <c r="C32" s="217">
        <v>-143808</v>
      </c>
      <c r="D32" s="89">
        <v>-92138</v>
      </c>
      <c r="E32" s="89">
        <v>-117754</v>
      </c>
      <c r="F32" s="89">
        <f>D32</f>
        <v>-92138</v>
      </c>
      <c r="G32" s="89">
        <f t="shared" si="0"/>
        <v>25616</v>
      </c>
      <c r="H32" s="123">
        <f t="shared" si="1"/>
        <v>78.24617422762708</v>
      </c>
    </row>
    <row r="33" spans="1:8" ht="19.5" customHeight="1">
      <c r="A33" s="190" t="s">
        <v>78</v>
      </c>
      <c r="B33" s="172">
        <v>3143</v>
      </c>
      <c r="C33" s="217" t="s">
        <v>599</v>
      </c>
      <c r="D33" s="89">
        <v>0</v>
      </c>
      <c r="E33" s="141" t="s">
        <v>239</v>
      </c>
      <c r="F33" s="89">
        <v>0</v>
      </c>
      <c r="G33" s="89" t="e">
        <f t="shared" si="0"/>
        <v>#VALUE!</v>
      </c>
      <c r="H33" s="123"/>
    </row>
    <row r="34" spans="1:8" ht="20.100000000000001" customHeight="1">
      <c r="A34" s="190" t="s">
        <v>277</v>
      </c>
      <c r="B34" s="172">
        <v>3144</v>
      </c>
      <c r="C34" s="217" t="s">
        <v>599</v>
      </c>
      <c r="D34" s="89">
        <v>0</v>
      </c>
      <c r="E34" s="141" t="s">
        <v>239</v>
      </c>
      <c r="F34" s="89">
        <v>0</v>
      </c>
      <c r="G34" s="89" t="e">
        <f t="shared" si="0"/>
        <v>#VALUE!</v>
      </c>
      <c r="H34" s="123"/>
    </row>
    <row r="35" spans="1:8" ht="20.100000000000001" customHeight="1">
      <c r="A35" s="190" t="s">
        <v>77</v>
      </c>
      <c r="B35" s="172">
        <v>3145</v>
      </c>
      <c r="C35" s="217">
        <v>-27565</v>
      </c>
      <c r="D35" s="89">
        <v>-51682</v>
      </c>
      <c r="E35" s="141">
        <v>-41281</v>
      </c>
      <c r="F35" s="89">
        <f>D35</f>
        <v>-51682</v>
      </c>
      <c r="G35" s="89">
        <f t="shared" si="0"/>
        <v>-10401</v>
      </c>
      <c r="H35" s="123">
        <f t="shared" si="1"/>
        <v>125.19561057144935</v>
      </c>
    </row>
    <row r="36" spans="1:8" ht="20.100000000000001" customHeight="1">
      <c r="A36" s="190" t="s">
        <v>283</v>
      </c>
      <c r="B36" s="172">
        <v>3146</v>
      </c>
      <c r="C36" s="89">
        <f>SUM(C37,C38)</f>
        <v>-196300</v>
      </c>
      <c r="D36" s="89">
        <f>SUM(D37,D38)</f>
        <v>-42863</v>
      </c>
      <c r="E36" s="89">
        <f>SUM(E37,E38)</f>
        <v>-113294</v>
      </c>
      <c r="F36" s="89">
        <f>D36</f>
        <v>-42863</v>
      </c>
      <c r="G36" s="89">
        <f t="shared" si="0"/>
        <v>70431</v>
      </c>
      <c r="H36" s="123">
        <f t="shared" si="1"/>
        <v>37.833424541458506</v>
      </c>
    </row>
    <row r="37" spans="1:8" ht="19.5" customHeight="1">
      <c r="A37" s="190" t="s">
        <v>278</v>
      </c>
      <c r="B37" s="172" t="s">
        <v>303</v>
      </c>
      <c r="C37" s="89">
        <v>-196300</v>
      </c>
      <c r="D37" s="89">
        <v>-42863</v>
      </c>
      <c r="E37" s="89">
        <v>-113294</v>
      </c>
      <c r="F37" s="89">
        <f>D37</f>
        <v>-42863</v>
      </c>
      <c r="G37" s="89">
        <f t="shared" si="0"/>
        <v>70431</v>
      </c>
      <c r="H37" s="123">
        <f t="shared" si="1"/>
        <v>37.833424541458506</v>
      </c>
    </row>
    <row r="38" spans="1:8" ht="37.5">
      <c r="A38" s="190" t="s">
        <v>279</v>
      </c>
      <c r="B38" s="172" t="s">
        <v>304</v>
      </c>
      <c r="C38" s="89">
        <v>0</v>
      </c>
      <c r="D38" s="89">
        <v>0</v>
      </c>
      <c r="E38" s="89">
        <v>0</v>
      </c>
      <c r="F38" s="89">
        <v>0</v>
      </c>
      <c r="G38" s="89">
        <f t="shared" si="0"/>
        <v>0</v>
      </c>
      <c r="H38" s="123"/>
    </row>
    <row r="39" spans="1:8" ht="20.100000000000001" customHeight="1">
      <c r="A39" s="190" t="s">
        <v>82</v>
      </c>
      <c r="B39" s="172">
        <v>3150</v>
      </c>
      <c r="C39" s="89">
        <f>SUM(C40:C46)</f>
        <v>-49008</v>
      </c>
      <c r="D39" s="89">
        <f>SUM(D40:D46)</f>
        <v>-57390</v>
      </c>
      <c r="E39" s="89">
        <f>SUM(E40:E46)</f>
        <v>-61791</v>
      </c>
      <c r="F39" s="89">
        <f t="shared" ref="F39:F44" si="9">D39</f>
        <v>-57390</v>
      </c>
      <c r="G39" s="89">
        <f t="shared" si="0"/>
        <v>4401</v>
      </c>
      <c r="H39" s="123">
        <f t="shared" si="1"/>
        <v>92.877603534495307</v>
      </c>
    </row>
    <row r="40" spans="1:8" ht="20.100000000000001" customHeight="1">
      <c r="A40" s="190" t="s">
        <v>659</v>
      </c>
      <c r="B40" s="172" t="s">
        <v>448</v>
      </c>
      <c r="C40" s="89">
        <v>-35375</v>
      </c>
      <c r="D40" s="89">
        <v>-45281</v>
      </c>
      <c r="E40" s="89">
        <v>-46763</v>
      </c>
      <c r="F40" s="89">
        <f t="shared" si="9"/>
        <v>-45281</v>
      </c>
      <c r="G40" s="89">
        <f t="shared" ref="G40:G54" si="10">F40-E40</f>
        <v>1482</v>
      </c>
      <c r="H40" s="123">
        <f t="shared" ref="H40:H54" si="11">(F40/E40)*100</f>
        <v>96.830827791202438</v>
      </c>
    </row>
    <row r="41" spans="1:8" ht="20.100000000000001" customHeight="1">
      <c r="A41" s="190" t="s">
        <v>383</v>
      </c>
      <c r="B41" s="172" t="s">
        <v>449</v>
      </c>
      <c r="C41" s="89">
        <v>-44</v>
      </c>
      <c r="D41" s="89">
        <v>-47</v>
      </c>
      <c r="E41" s="89">
        <v>-44</v>
      </c>
      <c r="F41" s="89">
        <f t="shared" si="9"/>
        <v>-47</v>
      </c>
      <c r="G41" s="89">
        <f t="shared" si="10"/>
        <v>-3</v>
      </c>
      <c r="H41" s="123">
        <f t="shared" si="11"/>
        <v>106.81818181818181</v>
      </c>
    </row>
    <row r="42" spans="1:8" ht="20.100000000000001" customHeight="1">
      <c r="A42" s="190" t="s">
        <v>455</v>
      </c>
      <c r="B42" s="172" t="s">
        <v>450</v>
      </c>
      <c r="C42" s="89">
        <v>-10849</v>
      </c>
      <c r="D42" s="89">
        <v>-7460</v>
      </c>
      <c r="E42" s="89">
        <v>-11177</v>
      </c>
      <c r="F42" s="89">
        <f t="shared" si="9"/>
        <v>-7460</v>
      </c>
      <c r="G42" s="89">
        <f t="shared" si="10"/>
        <v>3717</v>
      </c>
      <c r="H42" s="123">
        <f t="shared" si="11"/>
        <v>66.744206853359572</v>
      </c>
    </row>
    <row r="43" spans="1:8" ht="20.100000000000001" customHeight="1">
      <c r="A43" s="190" t="s">
        <v>456</v>
      </c>
      <c r="B43" s="172" t="s">
        <v>451</v>
      </c>
      <c r="C43" s="89">
        <v>-2343</v>
      </c>
      <c r="D43" s="89">
        <v>-4210</v>
      </c>
      <c r="E43" s="89">
        <v>-3440</v>
      </c>
      <c r="F43" s="89">
        <f t="shared" si="9"/>
        <v>-4210</v>
      </c>
      <c r="G43" s="89">
        <f t="shared" si="10"/>
        <v>-770</v>
      </c>
      <c r="H43" s="123">
        <f t="shared" si="11"/>
        <v>122.38372093023256</v>
      </c>
    </row>
    <row r="44" spans="1:8" ht="20.100000000000001" customHeight="1">
      <c r="A44" s="190" t="s">
        <v>457</v>
      </c>
      <c r="B44" s="172" t="s">
        <v>452</v>
      </c>
      <c r="C44" s="89">
        <v>-6</v>
      </c>
      <c r="D44" s="89">
        <v>-3</v>
      </c>
      <c r="E44" s="89">
        <v>-7</v>
      </c>
      <c r="F44" s="89">
        <f t="shared" si="9"/>
        <v>-3</v>
      </c>
      <c r="G44" s="89">
        <f t="shared" si="10"/>
        <v>4</v>
      </c>
      <c r="H44" s="123">
        <f t="shared" si="11"/>
        <v>42.857142857142854</v>
      </c>
    </row>
    <row r="45" spans="1:8" ht="20.100000000000001" customHeight="1">
      <c r="A45" s="190" t="s">
        <v>458</v>
      </c>
      <c r="B45" s="172" t="s">
        <v>453</v>
      </c>
      <c r="C45" s="89">
        <v>-2</v>
      </c>
      <c r="D45" s="89"/>
      <c r="E45" s="89">
        <v>-18</v>
      </c>
      <c r="F45" s="89"/>
      <c r="G45" s="89">
        <f t="shared" si="10"/>
        <v>18</v>
      </c>
      <c r="H45" s="123">
        <f t="shared" si="11"/>
        <v>0</v>
      </c>
    </row>
    <row r="46" spans="1:8" ht="20.100000000000001" customHeight="1">
      <c r="A46" s="190" t="s">
        <v>459</v>
      </c>
      <c r="B46" s="172" t="s">
        <v>454</v>
      </c>
      <c r="C46" s="89">
        <v>-389</v>
      </c>
      <c r="D46" s="89">
        <v>-389</v>
      </c>
      <c r="E46" s="89">
        <v>-342</v>
      </c>
      <c r="F46" s="89">
        <f>D46</f>
        <v>-389</v>
      </c>
      <c r="G46" s="89">
        <f t="shared" si="10"/>
        <v>-47</v>
      </c>
      <c r="H46" s="123">
        <f t="shared" si="11"/>
        <v>113.74269005847952</v>
      </c>
    </row>
    <row r="47" spans="1:8" ht="20.100000000000001" customHeight="1">
      <c r="A47" s="190" t="s">
        <v>280</v>
      </c>
      <c r="B47" s="2">
        <v>3160</v>
      </c>
      <c r="C47" s="89">
        <v>0</v>
      </c>
      <c r="D47" s="89">
        <v>0</v>
      </c>
      <c r="E47" s="89">
        <v>0</v>
      </c>
      <c r="F47" s="89">
        <v>0</v>
      </c>
      <c r="G47" s="89">
        <f t="shared" si="10"/>
        <v>0</v>
      </c>
      <c r="H47" s="123"/>
    </row>
    <row r="48" spans="1:8" ht="20.100000000000001" customHeight="1">
      <c r="A48" s="190" t="s">
        <v>410</v>
      </c>
      <c r="B48" s="2">
        <v>3170</v>
      </c>
      <c r="C48" s="89">
        <f>SUM(C49:C54)</f>
        <v>-165714</v>
      </c>
      <c r="D48" s="89">
        <f>SUM(D49:D54)</f>
        <v>-35485</v>
      </c>
      <c r="E48" s="89">
        <f>SUM(E49:E54)</f>
        <v>-26586</v>
      </c>
      <c r="F48" s="89">
        <f t="shared" ref="F48:F54" si="12">D48</f>
        <v>-35485</v>
      </c>
      <c r="G48" s="89">
        <f t="shared" si="10"/>
        <v>-8899</v>
      </c>
      <c r="H48" s="123">
        <f t="shared" si="11"/>
        <v>133.47250432558488</v>
      </c>
    </row>
    <row r="49" spans="1:8" ht="20.100000000000001" customHeight="1">
      <c r="A49" s="136" t="s">
        <v>466</v>
      </c>
      <c r="B49" s="172" t="s">
        <v>460</v>
      </c>
      <c r="C49" s="89">
        <v>-1205</v>
      </c>
      <c r="D49" s="89">
        <v>-8187</v>
      </c>
      <c r="E49" s="89">
        <v>-1380</v>
      </c>
      <c r="F49" s="89">
        <f t="shared" si="12"/>
        <v>-8187</v>
      </c>
      <c r="G49" s="89">
        <f t="shared" si="10"/>
        <v>-6807</v>
      </c>
      <c r="H49" s="123">
        <f t="shared" si="11"/>
        <v>593.26086956521738</v>
      </c>
    </row>
    <row r="50" spans="1:8" ht="20.100000000000001" customHeight="1">
      <c r="A50" s="136" t="s">
        <v>467</v>
      </c>
      <c r="B50" s="172" t="s">
        <v>461</v>
      </c>
      <c r="C50" s="89">
        <v>-212</v>
      </c>
      <c r="D50" s="89">
        <v>-508</v>
      </c>
      <c r="E50" s="89">
        <v>-204</v>
      </c>
      <c r="F50" s="89">
        <f t="shared" si="12"/>
        <v>-508</v>
      </c>
      <c r="G50" s="89">
        <f t="shared" si="10"/>
        <v>-304</v>
      </c>
      <c r="H50" s="123">
        <f t="shared" si="11"/>
        <v>249.01960784313727</v>
      </c>
    </row>
    <row r="51" spans="1:8" ht="20.100000000000001" customHeight="1">
      <c r="A51" s="136" t="s">
        <v>468</v>
      </c>
      <c r="B51" s="172" t="s">
        <v>462</v>
      </c>
      <c r="C51" s="89">
        <v>-608</v>
      </c>
      <c r="D51" s="89">
        <v>-815</v>
      </c>
      <c r="E51" s="89">
        <v>-704</v>
      </c>
      <c r="F51" s="89">
        <f t="shared" si="12"/>
        <v>-815</v>
      </c>
      <c r="G51" s="89">
        <f t="shared" si="10"/>
        <v>-111</v>
      </c>
      <c r="H51" s="123">
        <f t="shared" si="11"/>
        <v>115.76704545454545</v>
      </c>
    </row>
    <row r="52" spans="1:8" ht="20.100000000000001" customHeight="1">
      <c r="A52" s="136" t="s">
        <v>469</v>
      </c>
      <c r="B52" s="172" t="s">
        <v>463</v>
      </c>
      <c r="C52" s="89">
        <v>-145918</v>
      </c>
      <c r="D52" s="89">
        <v>-1165</v>
      </c>
      <c r="E52" s="89">
        <v>-7000</v>
      </c>
      <c r="F52" s="89">
        <f t="shared" si="12"/>
        <v>-1165</v>
      </c>
      <c r="G52" s="89">
        <f t="shared" si="10"/>
        <v>5835</v>
      </c>
      <c r="H52" s="123">
        <f t="shared" si="11"/>
        <v>16.642857142857142</v>
      </c>
    </row>
    <row r="53" spans="1:8" ht="20.100000000000001" customHeight="1">
      <c r="A53" s="136" t="s">
        <v>470</v>
      </c>
      <c r="B53" s="172" t="s">
        <v>464</v>
      </c>
      <c r="C53" s="89">
        <v>-16388</v>
      </c>
      <c r="D53" s="89">
        <v>-23950</v>
      </c>
      <c r="E53" s="89">
        <v>-16401</v>
      </c>
      <c r="F53" s="89">
        <f t="shared" si="12"/>
        <v>-23950</v>
      </c>
      <c r="G53" s="89">
        <f t="shared" si="10"/>
        <v>-7549</v>
      </c>
      <c r="H53" s="123">
        <f t="shared" si="11"/>
        <v>146.02768123894884</v>
      </c>
    </row>
    <row r="54" spans="1:8" ht="20.100000000000001" customHeight="1">
      <c r="A54" s="136" t="s">
        <v>471</v>
      </c>
      <c r="B54" s="172" t="s">
        <v>465</v>
      </c>
      <c r="C54" s="89">
        <v>-1383</v>
      </c>
      <c r="D54" s="89">
        <v>-860</v>
      </c>
      <c r="E54" s="89">
        <v>-897</v>
      </c>
      <c r="F54" s="89">
        <f t="shared" si="12"/>
        <v>-860</v>
      </c>
      <c r="G54" s="89">
        <f t="shared" si="10"/>
        <v>37</v>
      </c>
      <c r="H54" s="123">
        <f t="shared" si="11"/>
        <v>95.875139353400215</v>
      </c>
    </row>
    <row r="55" spans="1:8" ht="20.100000000000001" customHeight="1">
      <c r="A55" s="120" t="s">
        <v>299</v>
      </c>
      <c r="B55" s="112">
        <v>3195</v>
      </c>
      <c r="C55" s="95">
        <f>SUM(C7,C23)</f>
        <v>-17155</v>
      </c>
      <c r="D55" s="95">
        <f>SUM(D7,D23)</f>
        <v>-71688</v>
      </c>
      <c r="E55" s="95">
        <f>SUM(E7,E23)</f>
        <v>30305</v>
      </c>
      <c r="F55" s="95">
        <f>SUM(F7,F23)</f>
        <v>-71688</v>
      </c>
      <c r="G55" s="95">
        <f t="shared" si="0"/>
        <v>-101993</v>
      </c>
      <c r="H55" s="124">
        <f t="shared" si="1"/>
        <v>-236.55502392344499</v>
      </c>
    </row>
    <row r="56" spans="1:8" ht="20.100000000000001" customHeight="1">
      <c r="A56" s="156" t="s">
        <v>305</v>
      </c>
      <c r="B56" s="110"/>
      <c r="C56" s="110"/>
      <c r="D56" s="110"/>
      <c r="E56" s="110"/>
      <c r="F56" s="110"/>
      <c r="G56" s="89">
        <f t="shared" si="0"/>
        <v>0</v>
      </c>
      <c r="H56" s="123"/>
    </row>
    <row r="57" spans="1:8" ht="20.100000000000001" customHeight="1">
      <c r="A57" s="119" t="s">
        <v>271</v>
      </c>
      <c r="B57" s="109">
        <v>3200</v>
      </c>
      <c r="C57" s="95">
        <f>SUM(C58:C61)</f>
        <v>0</v>
      </c>
      <c r="D57" s="95">
        <f>SUM(D58:D61)</f>
        <v>14049</v>
      </c>
      <c r="E57" s="95">
        <f>SUM(E58:E61)</f>
        <v>236</v>
      </c>
      <c r="F57" s="95">
        <f>SUM(F58:F61)</f>
        <v>14049</v>
      </c>
      <c r="G57" s="95">
        <f t="shared" si="0"/>
        <v>13813</v>
      </c>
      <c r="H57" s="124">
        <f t="shared" si="1"/>
        <v>5952.9661016949158</v>
      </c>
    </row>
    <row r="58" spans="1:8" ht="20.100000000000001" customHeight="1">
      <c r="A58" s="190" t="s">
        <v>295</v>
      </c>
      <c r="B58" s="172">
        <v>3210</v>
      </c>
      <c r="C58" s="89"/>
      <c r="D58" s="89"/>
      <c r="E58" s="89"/>
      <c r="F58" s="89"/>
      <c r="G58" s="89">
        <f t="shared" si="0"/>
        <v>0</v>
      </c>
      <c r="H58" s="123"/>
    </row>
    <row r="59" spans="1:8" ht="20.100000000000001" customHeight="1">
      <c r="A59" s="190" t="s">
        <v>296</v>
      </c>
      <c r="B59" s="2">
        <v>3220</v>
      </c>
      <c r="C59" s="89"/>
      <c r="D59" s="89"/>
      <c r="E59" s="89"/>
      <c r="F59" s="89"/>
      <c r="G59" s="89">
        <f t="shared" si="0"/>
        <v>0</v>
      </c>
      <c r="H59" s="123"/>
    </row>
    <row r="60" spans="1:8" ht="20.100000000000001" customHeight="1">
      <c r="A60" s="190" t="s">
        <v>50</v>
      </c>
      <c r="B60" s="2">
        <v>3230</v>
      </c>
      <c r="C60" s="89"/>
      <c r="D60" s="89"/>
      <c r="E60" s="89"/>
      <c r="F60" s="89"/>
      <c r="G60" s="89">
        <f t="shared" si="0"/>
        <v>0</v>
      </c>
      <c r="H60" s="123"/>
    </row>
    <row r="61" spans="1:8" ht="20.100000000000001" customHeight="1">
      <c r="A61" s="190" t="s">
        <v>414</v>
      </c>
      <c r="B61" s="2">
        <v>3240</v>
      </c>
      <c r="C61" s="89">
        <f>C62</f>
        <v>0</v>
      </c>
      <c r="D61" s="89">
        <f t="shared" ref="D61:E61" si="13">D62</f>
        <v>14049</v>
      </c>
      <c r="E61" s="89">
        <f t="shared" si="13"/>
        <v>236</v>
      </c>
      <c r="F61" s="89">
        <f>D61</f>
        <v>14049</v>
      </c>
      <c r="G61" s="89">
        <f t="shared" si="0"/>
        <v>13813</v>
      </c>
      <c r="H61" s="123">
        <f t="shared" si="1"/>
        <v>5952.9661016949158</v>
      </c>
    </row>
    <row r="62" spans="1:8" ht="20.100000000000001" customHeight="1">
      <c r="A62" s="190" t="s">
        <v>459</v>
      </c>
      <c r="B62" s="172" t="s">
        <v>478</v>
      </c>
      <c r="C62" s="89"/>
      <c r="D62" s="89">
        <v>14049</v>
      </c>
      <c r="E62" s="89">
        <v>236</v>
      </c>
      <c r="F62" s="89">
        <f>D62</f>
        <v>14049</v>
      </c>
      <c r="G62" s="89">
        <f t="shared" ref="G62" si="14">F62-E62</f>
        <v>13813</v>
      </c>
      <c r="H62" s="123">
        <f t="shared" ref="H62" si="15">(F62/E62)*100</f>
        <v>5952.9661016949158</v>
      </c>
    </row>
    <row r="63" spans="1:8" ht="20.100000000000001" customHeight="1">
      <c r="A63" s="177" t="s">
        <v>286</v>
      </c>
      <c r="B63" s="3">
        <v>3255</v>
      </c>
      <c r="C63" s="95">
        <f>C64+C66+C67+C69+C70</f>
        <v>-805</v>
      </c>
      <c r="D63" s="95">
        <f>D64+D66+D67+D69+D70</f>
        <v>-86196</v>
      </c>
      <c r="E63" s="95">
        <f>E64+E66+E67+E69+E70</f>
        <v>-153785</v>
      </c>
      <c r="F63" s="95">
        <f>F64+F66+F67+F69+F70</f>
        <v>-86196</v>
      </c>
      <c r="G63" s="95">
        <f t="shared" si="0"/>
        <v>67589</v>
      </c>
      <c r="H63" s="124">
        <f t="shared" si="1"/>
        <v>56.049679747699713</v>
      </c>
    </row>
    <row r="64" spans="1:8" ht="20.100000000000001" customHeight="1">
      <c r="A64" s="190" t="s">
        <v>415</v>
      </c>
      <c r="B64" s="2">
        <v>3260</v>
      </c>
      <c r="C64" s="89">
        <f>C65</f>
        <v>-12</v>
      </c>
      <c r="D64" s="89">
        <f t="shared" ref="D64:E64" si="16">D65</f>
        <v>-57736</v>
      </c>
      <c r="E64" s="89">
        <f t="shared" si="16"/>
        <v>-90598</v>
      </c>
      <c r="F64" s="89">
        <f>D64</f>
        <v>-57736</v>
      </c>
      <c r="G64" s="89">
        <f t="shared" si="0"/>
        <v>32862</v>
      </c>
      <c r="H64" s="123">
        <f t="shared" si="1"/>
        <v>63.727676107640342</v>
      </c>
    </row>
    <row r="65" spans="1:8" ht="20.100000000000001" customHeight="1">
      <c r="A65" s="190" t="s">
        <v>472</v>
      </c>
      <c r="B65" s="172" t="s">
        <v>473</v>
      </c>
      <c r="C65" s="89">
        <v>-12</v>
      </c>
      <c r="D65" s="89">
        <f>-57736</f>
        <v>-57736</v>
      </c>
      <c r="E65" s="89">
        <v>-90598</v>
      </c>
      <c r="F65" s="89">
        <f t="shared" ref="F65:F71" si="17">D65</f>
        <v>-57736</v>
      </c>
      <c r="G65" s="89">
        <f t="shared" ref="G65" si="18">F65-E65</f>
        <v>32862</v>
      </c>
      <c r="H65" s="123">
        <f t="shared" ref="H65" si="19">(F65/E65)*100</f>
        <v>63.727676107640342</v>
      </c>
    </row>
    <row r="66" spans="1:8" ht="20.100000000000001" customHeight="1">
      <c r="A66" s="190" t="s">
        <v>416</v>
      </c>
      <c r="B66" s="2">
        <v>3265</v>
      </c>
      <c r="C66" s="89">
        <v>0</v>
      </c>
      <c r="D66" s="89">
        <v>0</v>
      </c>
      <c r="E66" s="89">
        <v>0</v>
      </c>
      <c r="F66" s="89">
        <f t="shared" si="17"/>
        <v>0</v>
      </c>
      <c r="G66" s="89">
        <f t="shared" si="0"/>
        <v>0</v>
      </c>
      <c r="H66" s="123"/>
    </row>
    <row r="67" spans="1:8" ht="20.100000000000001" customHeight="1">
      <c r="A67" s="190" t="s">
        <v>474</v>
      </c>
      <c r="B67" s="2">
        <v>3270</v>
      </c>
      <c r="C67" s="89">
        <f>C68</f>
        <v>0</v>
      </c>
      <c r="D67" s="89">
        <f t="shared" ref="D67:E67" si="20">D68</f>
        <v>-21828</v>
      </c>
      <c r="E67" s="89">
        <f t="shared" si="20"/>
        <v>-23575</v>
      </c>
      <c r="F67" s="89">
        <f t="shared" si="17"/>
        <v>-21828</v>
      </c>
      <c r="G67" s="89">
        <f t="shared" ref="G67:G68" si="21">F67-E67</f>
        <v>1747</v>
      </c>
      <c r="H67" s="123">
        <f t="shared" ref="H67:H68" si="22">(F67/E67)*100</f>
        <v>92.589607635206789</v>
      </c>
    </row>
    <row r="68" spans="1:8" ht="20.100000000000001" customHeight="1">
      <c r="A68" s="190" t="s">
        <v>417</v>
      </c>
      <c r="B68" s="172" t="s">
        <v>475</v>
      </c>
      <c r="C68" s="89"/>
      <c r="D68" s="89">
        <v>-21828</v>
      </c>
      <c r="E68" s="89">
        <v>-23575</v>
      </c>
      <c r="F68" s="89">
        <f>D68</f>
        <v>-21828</v>
      </c>
      <c r="G68" s="89">
        <f t="shared" si="21"/>
        <v>1747</v>
      </c>
      <c r="H68" s="123">
        <f t="shared" si="22"/>
        <v>92.589607635206789</v>
      </c>
    </row>
    <row r="69" spans="1:8" ht="20.100000000000001" customHeight="1">
      <c r="A69" s="190" t="s">
        <v>51</v>
      </c>
      <c r="B69" s="2">
        <v>3275</v>
      </c>
      <c r="C69" s="89">
        <v>0</v>
      </c>
      <c r="D69" s="89">
        <v>0</v>
      </c>
      <c r="E69" s="89">
        <v>0</v>
      </c>
      <c r="F69" s="89">
        <f t="shared" si="17"/>
        <v>0</v>
      </c>
      <c r="G69" s="89">
        <f t="shared" si="0"/>
        <v>0</v>
      </c>
      <c r="H69" s="123"/>
    </row>
    <row r="70" spans="1:8" ht="20.100000000000001" customHeight="1">
      <c r="A70" s="190" t="s">
        <v>410</v>
      </c>
      <c r="B70" s="2">
        <v>3280</v>
      </c>
      <c r="C70" s="89">
        <f>C71</f>
        <v>-793</v>
      </c>
      <c r="D70" s="89">
        <f t="shared" ref="D70:E70" si="23">D71</f>
        <v>-6632</v>
      </c>
      <c r="E70" s="89">
        <f t="shared" si="23"/>
        <v>-39612</v>
      </c>
      <c r="F70" s="89">
        <f t="shared" si="17"/>
        <v>-6632</v>
      </c>
      <c r="G70" s="89">
        <f t="shared" si="0"/>
        <v>32980</v>
      </c>
      <c r="H70" s="123">
        <f t="shared" si="1"/>
        <v>16.742401292537615</v>
      </c>
    </row>
    <row r="71" spans="1:8" ht="20.100000000000001" customHeight="1">
      <c r="A71" s="136" t="s">
        <v>476</v>
      </c>
      <c r="B71" s="172" t="s">
        <v>477</v>
      </c>
      <c r="C71" s="89">
        <v>-793</v>
      </c>
      <c r="D71" s="89">
        <v>-6632</v>
      </c>
      <c r="E71" s="89">
        <v>-39612</v>
      </c>
      <c r="F71" s="89">
        <f t="shared" si="17"/>
        <v>-6632</v>
      </c>
      <c r="G71" s="89">
        <f t="shared" ref="G71" si="24">F71-E71</f>
        <v>32980</v>
      </c>
      <c r="H71" s="123">
        <f t="shared" ref="H71" si="25">(F71/E71)*100</f>
        <v>16.742401292537615</v>
      </c>
    </row>
    <row r="72" spans="1:8" ht="20.100000000000001" customHeight="1">
      <c r="A72" s="121" t="s">
        <v>127</v>
      </c>
      <c r="B72" s="112">
        <v>3295</v>
      </c>
      <c r="C72" s="95">
        <f>SUM(C57,C63)</f>
        <v>-805</v>
      </c>
      <c r="D72" s="95">
        <f>SUM(D57,D63)</f>
        <v>-72147</v>
      </c>
      <c r="E72" s="95">
        <f>SUM(E57,E63)</f>
        <v>-153549</v>
      </c>
      <c r="F72" s="95">
        <f>SUM(F57,F63)</f>
        <v>-72147</v>
      </c>
      <c r="G72" s="95">
        <f t="shared" si="0"/>
        <v>81402</v>
      </c>
      <c r="H72" s="124">
        <f t="shared" si="1"/>
        <v>46.98630404626536</v>
      </c>
    </row>
    <row r="73" spans="1:8" ht="20.100000000000001" customHeight="1">
      <c r="A73" s="156" t="s">
        <v>306</v>
      </c>
      <c r="B73" s="110"/>
      <c r="C73" s="110"/>
      <c r="D73" s="110"/>
      <c r="E73" s="110"/>
      <c r="F73" s="110"/>
      <c r="G73" s="89">
        <f t="shared" si="0"/>
        <v>0</v>
      </c>
      <c r="H73" s="123"/>
    </row>
    <row r="74" spans="1:8" ht="20.100000000000001" customHeight="1">
      <c r="A74" s="177" t="s">
        <v>272</v>
      </c>
      <c r="B74" s="3">
        <v>3300</v>
      </c>
      <c r="C74" s="95">
        <f>SUM(C75,C76,C80)</f>
        <v>0</v>
      </c>
      <c r="D74" s="95">
        <f>SUM(D75,D76,D80)</f>
        <v>88625</v>
      </c>
      <c r="E74" s="95">
        <f>SUM(E75,E76,E80)</f>
        <v>79220</v>
      </c>
      <c r="F74" s="95">
        <f>SUM(F75,F76,F80)</f>
        <v>88625</v>
      </c>
      <c r="G74" s="95">
        <f t="shared" si="0"/>
        <v>9405</v>
      </c>
      <c r="H74" s="124">
        <f t="shared" si="1"/>
        <v>111.872002019692</v>
      </c>
    </row>
    <row r="75" spans="1:8" ht="20.100000000000001" customHeight="1">
      <c r="A75" s="190" t="s">
        <v>297</v>
      </c>
      <c r="B75" s="2">
        <v>3310</v>
      </c>
      <c r="C75" s="89"/>
      <c r="D75" s="89"/>
      <c r="E75" s="89"/>
      <c r="F75" s="89">
        <f t="shared" ref="F75:F88" si="26">D75</f>
        <v>0</v>
      </c>
      <c r="G75" s="89">
        <f t="shared" si="0"/>
        <v>0</v>
      </c>
      <c r="H75" s="123"/>
    </row>
    <row r="76" spans="1:8" ht="20.100000000000001" customHeight="1">
      <c r="A76" s="190" t="s">
        <v>282</v>
      </c>
      <c r="B76" s="2">
        <v>3320</v>
      </c>
      <c r="C76" s="89">
        <f>SUM(C77:C79)</f>
        <v>0</v>
      </c>
      <c r="D76" s="89">
        <f>SUM(D77:D79)</f>
        <v>0</v>
      </c>
      <c r="E76" s="89">
        <f>SUM(E77:E79)</f>
        <v>239</v>
      </c>
      <c r="F76" s="89">
        <f t="shared" si="26"/>
        <v>0</v>
      </c>
      <c r="G76" s="89">
        <f t="shared" si="0"/>
        <v>-239</v>
      </c>
      <c r="H76" s="123">
        <f t="shared" si="1"/>
        <v>0</v>
      </c>
    </row>
    <row r="77" spans="1:8" ht="20.100000000000001" customHeight="1">
      <c r="A77" s="190" t="s">
        <v>84</v>
      </c>
      <c r="B77" s="172">
        <v>3321</v>
      </c>
      <c r="C77" s="89"/>
      <c r="D77" s="89"/>
      <c r="E77" s="89"/>
      <c r="F77" s="89">
        <f t="shared" si="26"/>
        <v>0</v>
      </c>
      <c r="G77" s="89">
        <f t="shared" si="0"/>
        <v>0</v>
      </c>
      <c r="H77" s="123"/>
    </row>
    <row r="78" spans="1:8" ht="20.100000000000001" customHeight="1">
      <c r="A78" s="190" t="s">
        <v>87</v>
      </c>
      <c r="B78" s="172">
        <v>3322</v>
      </c>
      <c r="C78" s="89"/>
      <c r="D78" s="89"/>
      <c r="E78" s="89">
        <v>239</v>
      </c>
      <c r="F78" s="89">
        <f t="shared" si="26"/>
        <v>0</v>
      </c>
      <c r="G78" s="89">
        <f t="shared" si="0"/>
        <v>-239</v>
      </c>
      <c r="H78" s="123">
        <f t="shared" si="1"/>
        <v>0</v>
      </c>
    </row>
    <row r="79" spans="1:8" ht="20.100000000000001" customHeight="1">
      <c r="A79" s="190" t="s">
        <v>107</v>
      </c>
      <c r="B79" s="172">
        <v>3323</v>
      </c>
      <c r="C79" s="89"/>
      <c r="D79" s="89"/>
      <c r="E79" s="89"/>
      <c r="F79" s="89">
        <f t="shared" si="26"/>
        <v>0</v>
      </c>
      <c r="G79" s="89">
        <f t="shared" si="0"/>
        <v>0</v>
      </c>
      <c r="H79" s="123"/>
    </row>
    <row r="80" spans="1:8" ht="20.100000000000001" customHeight="1">
      <c r="A80" s="190" t="s">
        <v>414</v>
      </c>
      <c r="B80" s="2">
        <v>3340</v>
      </c>
      <c r="C80" s="89"/>
      <c r="D80" s="89">
        <v>88625</v>
      </c>
      <c r="E80" s="89">
        <v>78981</v>
      </c>
      <c r="F80" s="89">
        <f t="shared" si="26"/>
        <v>88625</v>
      </c>
      <c r="G80" s="89">
        <f t="shared" si="0"/>
        <v>9644</v>
      </c>
      <c r="H80" s="123">
        <f t="shared" si="1"/>
        <v>112.21053164685178</v>
      </c>
    </row>
    <row r="81" spans="1:8" ht="20.100000000000001" customHeight="1">
      <c r="A81" s="177" t="s">
        <v>287</v>
      </c>
      <c r="B81" s="3">
        <v>3345</v>
      </c>
      <c r="C81" s="95">
        <f>SUM(C82,C83,C87,C88)</f>
        <v>0</v>
      </c>
      <c r="D81" s="95">
        <f>SUM(D82,D83,D87,D88)</f>
        <v>0</v>
      </c>
      <c r="E81" s="95">
        <f>SUM(E82,E83,E87,E88)</f>
        <v>-500</v>
      </c>
      <c r="F81" s="95">
        <f>SUM(F82,F83,F87,F88)</f>
        <v>0</v>
      </c>
      <c r="G81" s="95">
        <f t="shared" si="0"/>
        <v>500</v>
      </c>
      <c r="H81" s="124">
        <f t="shared" si="1"/>
        <v>0</v>
      </c>
    </row>
    <row r="82" spans="1:8" ht="20.100000000000001" customHeight="1">
      <c r="A82" s="190" t="s">
        <v>298</v>
      </c>
      <c r="B82" s="2">
        <v>3350</v>
      </c>
      <c r="C82" s="89">
        <v>0</v>
      </c>
      <c r="D82" s="89">
        <v>0</v>
      </c>
      <c r="E82" s="89">
        <v>0</v>
      </c>
      <c r="F82" s="89">
        <f t="shared" si="26"/>
        <v>0</v>
      </c>
      <c r="G82" s="89">
        <f t="shared" si="0"/>
        <v>0</v>
      </c>
      <c r="H82" s="123"/>
    </row>
    <row r="83" spans="1:8" ht="20.100000000000001" customHeight="1">
      <c r="A83" s="190" t="s">
        <v>284</v>
      </c>
      <c r="B83" s="172">
        <v>3360</v>
      </c>
      <c r="C83" s="89">
        <f>SUM(C84:C86)</f>
        <v>0</v>
      </c>
      <c r="D83" s="89">
        <f>SUM(D84:D86)</f>
        <v>0</v>
      </c>
      <c r="E83" s="89">
        <f>SUM(E84:E86)</f>
        <v>-500</v>
      </c>
      <c r="F83" s="89">
        <f t="shared" si="26"/>
        <v>0</v>
      </c>
      <c r="G83" s="89">
        <f t="shared" si="0"/>
        <v>500</v>
      </c>
      <c r="H83" s="123">
        <f t="shared" si="1"/>
        <v>0</v>
      </c>
    </row>
    <row r="84" spans="1:8" ht="20.100000000000001" customHeight="1">
      <c r="A84" s="190" t="s">
        <v>84</v>
      </c>
      <c r="B84" s="172">
        <v>3361</v>
      </c>
      <c r="C84" s="89">
        <v>0</v>
      </c>
      <c r="D84" s="89">
        <v>0</v>
      </c>
      <c r="E84" s="89">
        <v>0</v>
      </c>
      <c r="F84" s="89">
        <f t="shared" si="26"/>
        <v>0</v>
      </c>
      <c r="G84" s="89">
        <f t="shared" si="0"/>
        <v>0</v>
      </c>
      <c r="H84" s="123"/>
    </row>
    <row r="85" spans="1:8" ht="20.100000000000001" customHeight="1">
      <c r="A85" s="190" t="s">
        <v>87</v>
      </c>
      <c r="B85" s="172">
        <v>3362</v>
      </c>
      <c r="C85" s="89">
        <v>0</v>
      </c>
      <c r="D85" s="89">
        <v>0</v>
      </c>
      <c r="E85" s="89">
        <v>-500</v>
      </c>
      <c r="F85" s="89">
        <f t="shared" si="26"/>
        <v>0</v>
      </c>
      <c r="G85" s="89">
        <f t="shared" si="0"/>
        <v>500</v>
      </c>
      <c r="H85" s="123">
        <f t="shared" si="1"/>
        <v>0</v>
      </c>
    </row>
    <row r="86" spans="1:8" ht="20.100000000000001" customHeight="1">
      <c r="A86" s="190" t="s">
        <v>107</v>
      </c>
      <c r="B86" s="172">
        <v>3363</v>
      </c>
      <c r="C86" s="89">
        <v>0</v>
      </c>
      <c r="D86" s="89">
        <v>0</v>
      </c>
      <c r="E86" s="89">
        <v>0</v>
      </c>
      <c r="F86" s="89">
        <f t="shared" si="26"/>
        <v>0</v>
      </c>
      <c r="G86" s="89">
        <f t="shared" si="0"/>
        <v>0</v>
      </c>
      <c r="H86" s="123"/>
    </row>
    <row r="87" spans="1:8" ht="20.100000000000001" customHeight="1">
      <c r="A87" s="190" t="s">
        <v>281</v>
      </c>
      <c r="B87" s="172">
        <v>3370</v>
      </c>
      <c r="C87" s="89">
        <v>0</v>
      </c>
      <c r="D87" s="89">
        <v>0</v>
      </c>
      <c r="E87" s="89">
        <v>0</v>
      </c>
      <c r="F87" s="89">
        <f t="shared" si="26"/>
        <v>0</v>
      </c>
      <c r="G87" s="89">
        <f t="shared" si="0"/>
        <v>0</v>
      </c>
      <c r="H87" s="123"/>
    </row>
    <row r="88" spans="1:8" ht="20.100000000000001" customHeight="1">
      <c r="A88" s="190" t="s">
        <v>410</v>
      </c>
      <c r="B88" s="2">
        <v>3380</v>
      </c>
      <c r="C88" s="89">
        <v>0</v>
      </c>
      <c r="D88" s="89">
        <v>0</v>
      </c>
      <c r="E88" s="89">
        <v>0</v>
      </c>
      <c r="F88" s="89">
        <f t="shared" si="26"/>
        <v>0</v>
      </c>
      <c r="G88" s="89">
        <f t="shared" si="0"/>
        <v>0</v>
      </c>
      <c r="H88" s="123"/>
    </row>
    <row r="89" spans="1:8" ht="20.100000000000001" customHeight="1">
      <c r="A89" s="177" t="s">
        <v>128</v>
      </c>
      <c r="B89" s="3">
        <v>3395</v>
      </c>
      <c r="C89" s="95">
        <f>SUM(C74,C81)</f>
        <v>0</v>
      </c>
      <c r="D89" s="95">
        <f>SUM(D74,D81)</f>
        <v>88625</v>
      </c>
      <c r="E89" s="95">
        <f>SUM(E74,E81)</f>
        <v>78720</v>
      </c>
      <c r="F89" s="95">
        <f>SUM(F74,F81)</f>
        <v>88625</v>
      </c>
      <c r="G89" s="95">
        <f t="shared" si="0"/>
        <v>9905</v>
      </c>
      <c r="H89" s="124">
        <f t="shared" si="1"/>
        <v>112.58257113821138</v>
      </c>
    </row>
    <row r="90" spans="1:8" ht="20.100000000000001" customHeight="1">
      <c r="A90" s="177" t="s">
        <v>31</v>
      </c>
      <c r="B90" s="3">
        <v>3400</v>
      </c>
      <c r="C90" s="95">
        <f>SUM(C55,C72,C89)</f>
        <v>-17960</v>
      </c>
      <c r="D90" s="95">
        <f>SUM(D55,D72,D89)</f>
        <v>-55210</v>
      </c>
      <c r="E90" s="95">
        <f>SUM(E55,E72,E89)</f>
        <v>-44524</v>
      </c>
      <c r="F90" s="95">
        <f>SUM(F55,F72,F89)</f>
        <v>-55210</v>
      </c>
      <c r="G90" s="95">
        <f t="shared" si="0"/>
        <v>-10686</v>
      </c>
      <c r="H90" s="124">
        <f t="shared" si="1"/>
        <v>124.00053903512713</v>
      </c>
    </row>
    <row r="91" spans="1:8" ht="20.100000000000001" customHeight="1">
      <c r="A91" s="190" t="s">
        <v>307</v>
      </c>
      <c r="B91" s="2">
        <v>3405</v>
      </c>
      <c r="C91" s="89">
        <v>624090</v>
      </c>
      <c r="D91" s="89">
        <v>628425</v>
      </c>
      <c r="E91" s="89">
        <v>628425</v>
      </c>
      <c r="F91" s="89">
        <f>D91</f>
        <v>628425</v>
      </c>
      <c r="G91" s="89">
        <f t="shared" si="0"/>
        <v>0</v>
      </c>
      <c r="H91" s="123">
        <f t="shared" si="1"/>
        <v>100</v>
      </c>
    </row>
    <row r="92" spans="1:8" ht="20.100000000000001" customHeight="1">
      <c r="A92" s="69" t="s">
        <v>130</v>
      </c>
      <c r="B92" s="2">
        <v>3410</v>
      </c>
      <c r="C92" s="89">
        <v>22295</v>
      </c>
      <c r="D92" s="89">
        <v>5367</v>
      </c>
      <c r="E92" s="89">
        <v>90000</v>
      </c>
      <c r="F92" s="89">
        <f>D92</f>
        <v>5367</v>
      </c>
      <c r="G92" s="89">
        <f t="shared" si="0"/>
        <v>-84633</v>
      </c>
      <c r="H92" s="123">
        <f t="shared" si="1"/>
        <v>5.9633333333333338</v>
      </c>
    </row>
    <row r="93" spans="1:8" ht="20.100000000000001" customHeight="1">
      <c r="A93" s="190" t="s">
        <v>308</v>
      </c>
      <c r="B93" s="2">
        <v>3415</v>
      </c>
      <c r="C93" s="89">
        <f>SUM(C91,C90,C92)</f>
        <v>628425</v>
      </c>
      <c r="D93" s="89">
        <f>SUM(D91,D90,D92)</f>
        <v>578582</v>
      </c>
      <c r="E93" s="89">
        <f>SUM(E91,E90,E92)</f>
        <v>673901</v>
      </c>
      <c r="F93" s="89">
        <f>SUM(F91,F90,F92)</f>
        <v>578582</v>
      </c>
      <c r="G93" s="89">
        <f t="shared" si="0"/>
        <v>-95319</v>
      </c>
      <c r="H93" s="123">
        <f t="shared" si="1"/>
        <v>85.855637549135551</v>
      </c>
    </row>
    <row r="94" spans="1:8" s="7" customFormat="1">
      <c r="A94" s="202"/>
      <c r="B94" s="21"/>
      <c r="C94" s="21"/>
      <c r="D94" s="21"/>
      <c r="E94" s="21"/>
      <c r="F94" s="21"/>
      <c r="G94" s="21"/>
      <c r="H94" s="21"/>
    </row>
    <row r="95" spans="1:8" s="185" customFormat="1" ht="27.75" customHeight="1">
      <c r="A95" s="41" t="s">
        <v>598</v>
      </c>
      <c r="B95" s="1"/>
      <c r="C95" s="221"/>
      <c r="D95" s="221"/>
      <c r="E95" s="62"/>
      <c r="F95" s="220" t="s">
        <v>691</v>
      </c>
      <c r="G95" s="220"/>
      <c r="H95" s="220"/>
    </row>
    <row r="96" spans="1:8">
      <c r="A96" s="174"/>
      <c r="B96" s="185"/>
      <c r="C96" s="223"/>
      <c r="D96" s="223"/>
      <c r="E96" s="185"/>
      <c r="F96" s="219"/>
      <c r="G96" s="219"/>
      <c r="H96" s="219"/>
    </row>
  </sheetData>
  <mergeCells count="9">
    <mergeCell ref="C96:D96"/>
    <mergeCell ref="A1:H1"/>
    <mergeCell ref="A3:A4"/>
    <mergeCell ref="B3:B4"/>
    <mergeCell ref="C3:D3"/>
    <mergeCell ref="E3:H3"/>
    <mergeCell ref="F96:H96"/>
    <mergeCell ref="C95:D95"/>
    <mergeCell ref="F95:H95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7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ignoredErrors>
    <ignoredError sqref="H23 G72:H72 H7:H8 H14 G24:H25 G63:H64 G66 G70:H70 G55:H55 H11 H19 G30:H32 G26:G29 G35:H37 G33:G34 G39:H39 G38 G57:H57 G56 G61:H61 G58:G60 G69 G74:H74 G73 G76:H76 G75 G78:H78 G77 G80:H81 G79 G83:H83 G82 G85:H85 G84 G89:H93 G86:G8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O183"/>
  <sheetViews>
    <sheetView zoomScale="60" zoomScaleNormal="60" zoomScaleSheetLayoutView="55" workbookViewId="0">
      <selection activeCell="E9" sqref="E9"/>
    </sheetView>
  </sheetViews>
  <sheetFormatPr defaultColWidth="9.140625" defaultRowHeight="18.75"/>
  <cols>
    <col min="1" max="1" width="82.28515625" style="185" customWidth="1"/>
    <col min="2" max="2" width="9.85546875" style="173" customWidth="1"/>
    <col min="3" max="7" width="25.7109375" style="173" customWidth="1"/>
    <col min="8" max="8" width="21.140625" style="173" customWidth="1"/>
    <col min="9" max="9" width="9.5703125" style="185" customWidth="1"/>
    <col min="10" max="10" width="9.85546875" style="185" customWidth="1"/>
    <col min="11" max="16384" width="9.140625" style="185"/>
  </cols>
  <sheetData>
    <row r="1" spans="1:15">
      <c r="A1" s="220" t="s">
        <v>153</v>
      </c>
      <c r="B1" s="220"/>
      <c r="C1" s="220"/>
      <c r="D1" s="220"/>
      <c r="E1" s="220"/>
      <c r="F1" s="220"/>
      <c r="G1" s="220"/>
      <c r="H1" s="220"/>
    </row>
    <row r="2" spans="1:15">
      <c r="A2" s="264"/>
      <c r="B2" s="264"/>
      <c r="C2" s="264"/>
      <c r="D2" s="264"/>
      <c r="E2" s="264"/>
      <c r="F2" s="264"/>
      <c r="G2" s="264"/>
      <c r="H2" s="264"/>
    </row>
    <row r="3" spans="1:15" ht="43.5" customHeight="1">
      <c r="A3" s="262" t="s">
        <v>199</v>
      </c>
      <c r="B3" s="245" t="s">
        <v>18</v>
      </c>
      <c r="C3" s="245" t="s">
        <v>164</v>
      </c>
      <c r="D3" s="245"/>
      <c r="E3" s="259" t="s">
        <v>715</v>
      </c>
      <c r="F3" s="260"/>
      <c r="G3" s="260"/>
      <c r="H3" s="261"/>
    </row>
    <row r="4" spans="1:15" ht="56.25" customHeight="1">
      <c r="A4" s="263"/>
      <c r="B4" s="245"/>
      <c r="C4" s="169" t="s">
        <v>689</v>
      </c>
      <c r="D4" s="169" t="s">
        <v>690</v>
      </c>
      <c r="E4" s="169" t="s">
        <v>188</v>
      </c>
      <c r="F4" s="169" t="s">
        <v>174</v>
      </c>
      <c r="G4" s="55" t="s">
        <v>194</v>
      </c>
      <c r="H4" s="55" t="s">
        <v>195</v>
      </c>
    </row>
    <row r="5" spans="1:15" ht="15.75" customHeight="1">
      <c r="A5" s="172">
        <v>1</v>
      </c>
      <c r="B5" s="169">
        <v>2</v>
      </c>
      <c r="C5" s="172">
        <v>3</v>
      </c>
      <c r="D5" s="169">
        <v>4</v>
      </c>
      <c r="E5" s="172">
        <v>5</v>
      </c>
      <c r="F5" s="169">
        <v>6</v>
      </c>
      <c r="G5" s="172">
        <v>7</v>
      </c>
      <c r="H5" s="169">
        <v>8</v>
      </c>
    </row>
    <row r="6" spans="1:15" s="186" customFormat="1" ht="37.5">
      <c r="A6" s="177" t="s">
        <v>76</v>
      </c>
      <c r="B6" s="48">
        <v>4000</v>
      </c>
      <c r="C6" s="95">
        <f>SUM(C7:C12)</f>
        <v>0</v>
      </c>
      <c r="D6" s="152">
        <f>SUM(D7:D12)</f>
        <v>80935.900000000009</v>
      </c>
      <c r="E6" s="95">
        <f>SUM(E7:E12)</f>
        <v>124090.9</v>
      </c>
      <c r="F6" s="152">
        <f>SUM(F7:F12)</f>
        <v>80935.900000000009</v>
      </c>
      <c r="G6" s="95">
        <f>F6-E6</f>
        <v>-43154.999999999985</v>
      </c>
      <c r="H6" s="124">
        <f>(F6/E6)*100</f>
        <v>65.223074375316813</v>
      </c>
    </row>
    <row r="7" spans="1:15" ht="20.100000000000001" customHeight="1">
      <c r="A7" s="190" t="s">
        <v>1</v>
      </c>
      <c r="B7" s="49" t="s">
        <v>158</v>
      </c>
      <c r="C7" s="89"/>
      <c r="D7" s="141">
        <f>[36]таблиця2!M10</f>
        <v>0</v>
      </c>
      <c r="E7" s="141">
        <v>0</v>
      </c>
      <c r="F7" s="141">
        <f>D7</f>
        <v>0</v>
      </c>
      <c r="G7" s="89">
        <f t="shared" ref="G7:G12" si="0">F7-E7</f>
        <v>0</v>
      </c>
      <c r="H7" s="143" t="e">
        <f t="shared" ref="H7:H12" si="1">(F7/E7)*100</f>
        <v>#DIV/0!</v>
      </c>
    </row>
    <row r="8" spans="1:15" ht="20.100000000000001" customHeight="1">
      <c r="A8" s="190" t="s">
        <v>2</v>
      </c>
      <c r="B8" s="48">
        <v>4020</v>
      </c>
      <c r="C8" s="89"/>
      <c r="D8" s="141">
        <f>[36]таблиця2!M11</f>
        <v>46268.4</v>
      </c>
      <c r="E8" s="141">
        <v>73682.399999999994</v>
      </c>
      <c r="F8" s="141">
        <f t="shared" ref="F8:F11" si="2">D8</f>
        <v>46268.4</v>
      </c>
      <c r="G8" s="89">
        <f t="shared" si="0"/>
        <v>-27413.999999999993</v>
      </c>
      <c r="H8" s="123">
        <f t="shared" si="1"/>
        <v>62.794371518843036</v>
      </c>
      <c r="O8" s="13"/>
    </row>
    <row r="9" spans="1:15" ht="19.5" customHeight="1">
      <c r="A9" s="190" t="s">
        <v>30</v>
      </c>
      <c r="B9" s="49">
        <v>4030</v>
      </c>
      <c r="C9" s="89"/>
      <c r="D9" s="141">
        <f>[36]таблиця2!M12</f>
        <v>1746.7</v>
      </c>
      <c r="E9" s="141">
        <v>1953</v>
      </c>
      <c r="F9" s="141">
        <f t="shared" si="2"/>
        <v>1746.7</v>
      </c>
      <c r="G9" s="89">
        <f t="shared" si="0"/>
        <v>-206.29999999999995</v>
      </c>
      <c r="H9" s="123">
        <f t="shared" si="1"/>
        <v>89.436763952892989</v>
      </c>
      <c r="N9" s="13"/>
    </row>
    <row r="10" spans="1:15" ht="20.100000000000001" customHeight="1">
      <c r="A10" s="190" t="s">
        <v>3</v>
      </c>
      <c r="B10" s="48">
        <v>4040</v>
      </c>
      <c r="C10" s="89"/>
      <c r="D10" s="141">
        <f>[36]таблиця2!M13</f>
        <v>21160.5</v>
      </c>
      <c r="E10" s="141">
        <v>19645.599999999999</v>
      </c>
      <c r="F10" s="141">
        <f t="shared" si="2"/>
        <v>21160.5</v>
      </c>
      <c r="G10" s="89">
        <f t="shared" si="0"/>
        <v>1514.9000000000015</v>
      </c>
      <c r="H10" s="123">
        <f t="shared" si="1"/>
        <v>107.71114142606997</v>
      </c>
    </row>
    <row r="11" spans="1:15" ht="37.5">
      <c r="A11" s="190" t="s">
        <v>64</v>
      </c>
      <c r="B11" s="49">
        <v>4050</v>
      </c>
      <c r="C11" s="89"/>
      <c r="D11" s="141">
        <f>[36]таблиця2!M14</f>
        <v>11760.3</v>
      </c>
      <c r="E11" s="141">
        <v>28809.9</v>
      </c>
      <c r="F11" s="141">
        <f t="shared" si="2"/>
        <v>11760.3</v>
      </c>
      <c r="G11" s="89">
        <f t="shared" si="0"/>
        <v>-17049.600000000002</v>
      </c>
      <c r="H11" s="123">
        <f t="shared" si="1"/>
        <v>40.82034300709131</v>
      </c>
    </row>
    <row r="12" spans="1:15">
      <c r="A12" s="190" t="s">
        <v>262</v>
      </c>
      <c r="B12" s="49">
        <v>4060</v>
      </c>
      <c r="C12" s="89"/>
      <c r="D12" s="89"/>
      <c r="E12" s="89">
        <v>0</v>
      </c>
      <c r="F12" s="89"/>
      <c r="G12" s="89">
        <f t="shared" si="0"/>
        <v>0</v>
      </c>
      <c r="H12" s="143" t="e">
        <f t="shared" si="1"/>
        <v>#DIV/0!</v>
      </c>
    </row>
    <row r="13" spans="1:15">
      <c r="B13" s="185"/>
      <c r="C13" s="185"/>
      <c r="D13" s="185"/>
      <c r="E13" s="185"/>
      <c r="F13" s="185"/>
      <c r="G13" s="185"/>
      <c r="H13" s="185"/>
    </row>
    <row r="14" spans="1:15">
      <c r="B14" s="185"/>
      <c r="C14" s="185"/>
      <c r="D14" s="185"/>
      <c r="E14" s="185"/>
      <c r="F14" s="185"/>
      <c r="G14" s="185"/>
      <c r="H14" s="185"/>
    </row>
    <row r="15" spans="1:15" s="202" customFormat="1" ht="19.5" customHeight="1">
      <c r="A15" s="175"/>
      <c r="I15" s="185"/>
    </row>
    <row r="16" spans="1:15" ht="27.75" customHeight="1">
      <c r="A16" s="41" t="s">
        <v>597</v>
      </c>
      <c r="B16" s="1"/>
      <c r="C16" s="221" t="s">
        <v>168</v>
      </c>
      <c r="D16" s="221"/>
      <c r="E16" s="62"/>
      <c r="F16" s="220" t="s">
        <v>691</v>
      </c>
      <c r="G16" s="220"/>
      <c r="H16" s="220"/>
    </row>
    <row r="17" spans="1:8" s="202" customFormat="1">
      <c r="A17" s="173" t="s">
        <v>72</v>
      </c>
      <c r="B17" s="185"/>
      <c r="C17" s="223" t="s">
        <v>73</v>
      </c>
      <c r="D17" s="223"/>
      <c r="E17" s="185"/>
      <c r="F17" s="219" t="s">
        <v>222</v>
      </c>
      <c r="G17" s="219"/>
      <c r="H17" s="219"/>
    </row>
    <row r="18" spans="1:8">
      <c r="A18" s="37"/>
    </row>
    <row r="19" spans="1:8">
      <c r="A19" s="37"/>
    </row>
    <row r="20" spans="1:8">
      <c r="A20" s="37"/>
    </row>
    <row r="21" spans="1:8">
      <c r="A21" s="37"/>
    </row>
    <row r="22" spans="1:8">
      <c r="A22" s="37"/>
    </row>
    <row r="23" spans="1:8">
      <c r="A23" s="37"/>
    </row>
    <row r="24" spans="1:8">
      <c r="A24" s="37"/>
    </row>
    <row r="25" spans="1:8">
      <c r="A25" s="37"/>
    </row>
    <row r="26" spans="1:8">
      <c r="A26" s="37"/>
    </row>
    <row r="27" spans="1:8">
      <c r="A27" s="37"/>
    </row>
    <row r="28" spans="1:8">
      <c r="A28" s="37"/>
    </row>
    <row r="29" spans="1:8">
      <c r="A29" s="37"/>
    </row>
    <row r="30" spans="1:8">
      <c r="A30" s="37"/>
    </row>
    <row r="31" spans="1:8">
      <c r="A31" s="37"/>
    </row>
    <row r="32" spans="1:8">
      <c r="A32" s="37"/>
    </row>
    <row r="33" spans="1:1">
      <c r="A33" s="37"/>
    </row>
    <row r="34" spans="1:1">
      <c r="A34" s="37"/>
    </row>
    <row r="35" spans="1:1">
      <c r="A35" s="37"/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  <row r="44" spans="1:1">
      <c r="A44" s="37"/>
    </row>
    <row r="45" spans="1:1">
      <c r="A45" s="37"/>
    </row>
    <row r="46" spans="1:1">
      <c r="A46" s="37"/>
    </row>
    <row r="47" spans="1:1">
      <c r="A47" s="37"/>
    </row>
    <row r="48" spans="1:1">
      <c r="A48" s="37"/>
    </row>
    <row r="49" spans="1:1">
      <c r="A49" s="37"/>
    </row>
    <row r="50" spans="1:1">
      <c r="A50" s="37"/>
    </row>
    <row r="51" spans="1:1">
      <c r="A51" s="37"/>
    </row>
    <row r="52" spans="1:1">
      <c r="A52" s="37"/>
    </row>
    <row r="53" spans="1:1">
      <c r="A53" s="37"/>
    </row>
    <row r="54" spans="1:1">
      <c r="A54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7"/>
    </row>
    <row r="63" spans="1:1">
      <c r="A63" s="37"/>
    </row>
    <row r="64" spans="1:1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37"/>
    </row>
    <row r="78" spans="1:1">
      <c r="A78" s="37"/>
    </row>
    <row r="79" spans="1:1">
      <c r="A79" s="37"/>
    </row>
    <row r="80" spans="1:1">
      <c r="A80" s="37"/>
    </row>
    <row r="81" spans="1:1">
      <c r="A81" s="37"/>
    </row>
    <row r="82" spans="1:1">
      <c r="A82" s="37"/>
    </row>
    <row r="83" spans="1:1">
      <c r="A83" s="37"/>
    </row>
    <row r="84" spans="1:1">
      <c r="A84" s="37"/>
    </row>
    <row r="85" spans="1:1">
      <c r="A85" s="37"/>
    </row>
    <row r="86" spans="1:1">
      <c r="A86" s="37"/>
    </row>
    <row r="87" spans="1:1">
      <c r="A87" s="37"/>
    </row>
    <row r="88" spans="1:1">
      <c r="A88" s="37"/>
    </row>
    <row r="89" spans="1:1">
      <c r="A89" s="37"/>
    </row>
    <row r="90" spans="1:1">
      <c r="A90" s="37"/>
    </row>
    <row r="91" spans="1:1">
      <c r="A91" s="37"/>
    </row>
    <row r="92" spans="1:1">
      <c r="A92" s="37"/>
    </row>
    <row r="93" spans="1:1">
      <c r="A93" s="37"/>
    </row>
    <row r="94" spans="1:1">
      <c r="A94" s="37"/>
    </row>
    <row r="95" spans="1:1">
      <c r="A95" s="37"/>
    </row>
    <row r="96" spans="1:1">
      <c r="A96" s="37"/>
    </row>
    <row r="97" spans="1:1">
      <c r="A97" s="37"/>
    </row>
    <row r="98" spans="1:1">
      <c r="A98" s="37"/>
    </row>
    <row r="99" spans="1:1">
      <c r="A99" s="37"/>
    </row>
    <row r="100" spans="1:1">
      <c r="A100" s="37"/>
    </row>
    <row r="101" spans="1:1">
      <c r="A101" s="37"/>
    </row>
    <row r="102" spans="1:1">
      <c r="A102" s="37"/>
    </row>
    <row r="103" spans="1:1">
      <c r="A103" s="37"/>
    </row>
    <row r="104" spans="1:1">
      <c r="A104" s="37"/>
    </row>
    <row r="105" spans="1:1">
      <c r="A105" s="37"/>
    </row>
    <row r="106" spans="1:1">
      <c r="A106" s="37"/>
    </row>
    <row r="107" spans="1:1">
      <c r="A107" s="37"/>
    </row>
    <row r="108" spans="1:1">
      <c r="A108" s="37"/>
    </row>
    <row r="109" spans="1:1">
      <c r="A109" s="37"/>
    </row>
    <row r="110" spans="1:1">
      <c r="A110" s="37"/>
    </row>
    <row r="111" spans="1:1">
      <c r="A111" s="37"/>
    </row>
    <row r="112" spans="1:1">
      <c r="A112" s="37"/>
    </row>
    <row r="113" spans="1:1">
      <c r="A113" s="37"/>
    </row>
    <row r="114" spans="1:1">
      <c r="A114" s="37"/>
    </row>
    <row r="115" spans="1:1">
      <c r="A115" s="37"/>
    </row>
    <row r="116" spans="1:1">
      <c r="A116" s="37"/>
    </row>
    <row r="117" spans="1:1">
      <c r="A117" s="37"/>
    </row>
    <row r="118" spans="1:1">
      <c r="A118" s="37"/>
    </row>
    <row r="119" spans="1:1">
      <c r="A119" s="37"/>
    </row>
    <row r="120" spans="1:1">
      <c r="A120" s="37"/>
    </row>
    <row r="121" spans="1:1">
      <c r="A121" s="37"/>
    </row>
    <row r="122" spans="1:1">
      <c r="A122" s="37"/>
    </row>
    <row r="123" spans="1:1">
      <c r="A123" s="37"/>
    </row>
    <row r="124" spans="1:1">
      <c r="A124" s="37"/>
    </row>
    <row r="125" spans="1:1">
      <c r="A125" s="37"/>
    </row>
    <row r="126" spans="1:1">
      <c r="A126" s="37"/>
    </row>
    <row r="127" spans="1:1">
      <c r="A127" s="37"/>
    </row>
    <row r="128" spans="1:1">
      <c r="A128" s="37"/>
    </row>
    <row r="129" spans="1:1">
      <c r="A129" s="37"/>
    </row>
    <row r="130" spans="1:1">
      <c r="A130" s="37"/>
    </row>
    <row r="131" spans="1:1">
      <c r="A131" s="37"/>
    </row>
    <row r="132" spans="1:1">
      <c r="A132" s="37"/>
    </row>
    <row r="133" spans="1:1">
      <c r="A133" s="37"/>
    </row>
    <row r="134" spans="1:1">
      <c r="A134" s="37"/>
    </row>
    <row r="135" spans="1:1">
      <c r="A135" s="37"/>
    </row>
    <row r="136" spans="1:1">
      <c r="A136" s="37"/>
    </row>
    <row r="137" spans="1:1">
      <c r="A137" s="37"/>
    </row>
    <row r="138" spans="1:1">
      <c r="A138" s="37"/>
    </row>
    <row r="139" spans="1:1">
      <c r="A139" s="37"/>
    </row>
    <row r="140" spans="1:1">
      <c r="A140" s="37"/>
    </row>
    <row r="141" spans="1:1">
      <c r="A141" s="37"/>
    </row>
    <row r="142" spans="1:1">
      <c r="A142" s="37"/>
    </row>
    <row r="143" spans="1:1">
      <c r="A143" s="37"/>
    </row>
    <row r="144" spans="1:1">
      <c r="A144" s="37"/>
    </row>
    <row r="145" spans="1:1">
      <c r="A145" s="37"/>
    </row>
    <row r="146" spans="1:1">
      <c r="A146" s="37"/>
    </row>
    <row r="147" spans="1:1">
      <c r="A147" s="37"/>
    </row>
    <row r="148" spans="1:1">
      <c r="A148" s="37"/>
    </row>
    <row r="149" spans="1:1">
      <c r="A149" s="37"/>
    </row>
    <row r="150" spans="1:1">
      <c r="A150" s="37"/>
    </row>
    <row r="151" spans="1:1">
      <c r="A151" s="37"/>
    </row>
    <row r="152" spans="1:1">
      <c r="A152" s="37"/>
    </row>
    <row r="153" spans="1:1">
      <c r="A153" s="37"/>
    </row>
    <row r="154" spans="1:1">
      <c r="A154" s="37"/>
    </row>
    <row r="155" spans="1:1">
      <c r="A155" s="37"/>
    </row>
    <row r="156" spans="1:1">
      <c r="A156" s="37"/>
    </row>
    <row r="157" spans="1:1">
      <c r="A157" s="37"/>
    </row>
    <row r="158" spans="1:1">
      <c r="A158" s="37"/>
    </row>
    <row r="159" spans="1:1">
      <c r="A159" s="37"/>
    </row>
    <row r="160" spans="1:1">
      <c r="A160" s="37"/>
    </row>
    <row r="161" spans="1:1">
      <c r="A161" s="37"/>
    </row>
    <row r="162" spans="1:1">
      <c r="A162" s="37"/>
    </row>
    <row r="163" spans="1:1">
      <c r="A163" s="37"/>
    </row>
    <row r="164" spans="1:1">
      <c r="A164" s="37"/>
    </row>
    <row r="165" spans="1:1">
      <c r="A165" s="37"/>
    </row>
    <row r="166" spans="1:1">
      <c r="A166" s="37"/>
    </row>
    <row r="167" spans="1:1">
      <c r="A167" s="37"/>
    </row>
    <row r="168" spans="1:1">
      <c r="A168" s="37"/>
    </row>
    <row r="169" spans="1:1">
      <c r="A169" s="37"/>
    </row>
    <row r="170" spans="1:1">
      <c r="A170" s="37"/>
    </row>
    <row r="171" spans="1:1">
      <c r="A171" s="37"/>
    </row>
    <row r="172" spans="1:1">
      <c r="A172" s="37"/>
    </row>
    <row r="173" spans="1:1">
      <c r="A173" s="37"/>
    </row>
    <row r="174" spans="1:1">
      <c r="A174" s="37"/>
    </row>
    <row r="175" spans="1:1">
      <c r="A175" s="37"/>
    </row>
    <row r="176" spans="1:1">
      <c r="A176" s="37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:H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28"/>
  <sheetViews>
    <sheetView zoomScale="43" zoomScaleNormal="43" zoomScaleSheetLayoutView="65" workbookViewId="0">
      <pane ySplit="1560" topLeftCell="A2" activePane="bottomLeft"/>
      <selection activeCell="F4" sqref="F4"/>
      <selection pane="bottomLeft" activeCell="G8" sqref="G8"/>
    </sheetView>
  </sheetViews>
  <sheetFormatPr defaultColWidth="9.140625" defaultRowHeight="12.75"/>
  <cols>
    <col min="1" max="1" width="95" style="20" customWidth="1"/>
    <col min="2" max="2" width="19.42578125" style="20" customWidth="1"/>
    <col min="3" max="7" width="26" style="20" customWidth="1"/>
    <col min="8" max="8" width="81.5703125" style="20" customWidth="1"/>
    <col min="9" max="9" width="9.5703125" style="20" customWidth="1"/>
    <col min="10" max="10" width="9.140625" style="20"/>
    <col min="11" max="11" width="27.140625" style="20" customWidth="1"/>
    <col min="12" max="16384" width="9.140625" style="20"/>
  </cols>
  <sheetData>
    <row r="1" spans="1:8" ht="19.5" customHeight="1">
      <c r="A1" s="265" t="s">
        <v>154</v>
      </c>
      <c r="B1" s="265"/>
      <c r="C1" s="265"/>
      <c r="D1" s="265"/>
      <c r="E1" s="265"/>
      <c r="F1" s="265"/>
      <c r="G1" s="265"/>
      <c r="H1" s="265"/>
    </row>
    <row r="2" spans="1:8" ht="16.5" customHeight="1"/>
    <row r="3" spans="1:8" ht="49.5" customHeight="1">
      <c r="A3" s="266" t="s">
        <v>199</v>
      </c>
      <c r="B3" s="266" t="s">
        <v>0</v>
      </c>
      <c r="C3" s="266" t="s">
        <v>90</v>
      </c>
      <c r="D3" s="245" t="s">
        <v>164</v>
      </c>
      <c r="E3" s="245"/>
      <c r="F3" s="245" t="s">
        <v>715</v>
      </c>
      <c r="G3" s="245"/>
      <c r="H3" s="266" t="s">
        <v>218</v>
      </c>
    </row>
    <row r="4" spans="1:8" ht="63" customHeight="1">
      <c r="A4" s="267"/>
      <c r="B4" s="267"/>
      <c r="C4" s="267"/>
      <c r="D4" s="163" t="s">
        <v>186</v>
      </c>
      <c r="E4" s="163" t="s">
        <v>187</v>
      </c>
      <c r="F4" s="163" t="s">
        <v>186</v>
      </c>
      <c r="G4" s="163" t="s">
        <v>187</v>
      </c>
      <c r="H4" s="267"/>
    </row>
    <row r="5" spans="1:8" s="46" customFormat="1" ht="18.7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s="46" customFormat="1" ht="24.95" customHeight="1">
      <c r="A6" s="45" t="s">
        <v>138</v>
      </c>
      <c r="B6" s="45"/>
      <c r="C6" s="30"/>
      <c r="D6" s="30"/>
      <c r="E6" s="30"/>
      <c r="F6" s="30"/>
      <c r="G6" s="30"/>
      <c r="H6" s="30"/>
    </row>
    <row r="7" spans="1:8" ht="56.25">
      <c r="A7" s="165" t="s">
        <v>434</v>
      </c>
      <c r="B7" s="163">
        <v>5000</v>
      </c>
      <c r="C7" s="84" t="s">
        <v>231</v>
      </c>
      <c r="D7" s="74">
        <f>('Осн. фін. пок.'!C36/'Осн. фін. пок.'!C34)*100</f>
        <v>64.312408631794909</v>
      </c>
      <c r="E7" s="74">
        <f>('Осн. фін. пок.'!D36/'Осн. фін. пок.'!D34)*100</f>
        <v>17.723733257518322</v>
      </c>
      <c r="F7" s="74">
        <f>D7</f>
        <v>64.312408631794909</v>
      </c>
      <c r="G7" s="74">
        <f>('Осн. фін. пок.'!F36/'Осн. фін. пок.'!F34)*100</f>
        <v>17.723733257518322</v>
      </c>
      <c r="H7" s="75"/>
    </row>
    <row r="8" spans="1:8" ht="56.25">
      <c r="A8" s="165" t="s">
        <v>435</v>
      </c>
      <c r="B8" s="163">
        <v>5010</v>
      </c>
      <c r="C8" s="84" t="s">
        <v>231</v>
      </c>
      <c r="D8" s="74">
        <f>('Осн. фін. пок.'!C51/'Осн. фін. пок.'!C34)*100</f>
        <v>81.932161418584414</v>
      </c>
      <c r="E8" s="74">
        <f>('Осн. фін. пок.'!D51/'Осн. фін. пок.'!D34)*100</f>
        <v>16.44336776598433</v>
      </c>
      <c r="F8" s="74">
        <f t="shared" ref="F8:F19" si="0">D8</f>
        <v>81.932161418584414</v>
      </c>
      <c r="G8" s="74">
        <f>('Осн. фін. пок.'!F51/'Осн. фін. пок.'!F34)*100</f>
        <v>16.44336776598433</v>
      </c>
      <c r="H8" s="75"/>
    </row>
    <row r="9" spans="1:8" ht="42.75" customHeight="1">
      <c r="A9" s="19" t="s">
        <v>436</v>
      </c>
      <c r="B9" s="163">
        <v>5020</v>
      </c>
      <c r="C9" s="84" t="s">
        <v>231</v>
      </c>
      <c r="D9" s="74">
        <f>('Осн. фін. пок.'!C66/'Осн. фін. пок.'!C142)*100</f>
        <v>10.686140597530166</v>
      </c>
      <c r="E9" s="74">
        <f>('Осн. фін. пок.'!D66/'Осн. фін. пок.'!D142)*100</f>
        <v>0.52544186783370617</v>
      </c>
      <c r="F9" s="74">
        <f t="shared" si="0"/>
        <v>10.686140597530166</v>
      </c>
      <c r="G9" s="74">
        <f>('Осн. фін. пок.'!F66/'Осн. фін. пок.'!D142)*100</f>
        <v>0.52544186783370617</v>
      </c>
      <c r="H9" s="75" t="s">
        <v>232</v>
      </c>
    </row>
    <row r="10" spans="1:8" ht="42.75" customHeight="1">
      <c r="A10" s="19" t="s">
        <v>437</v>
      </c>
      <c r="B10" s="163">
        <v>5030</v>
      </c>
      <c r="C10" s="84" t="s">
        <v>231</v>
      </c>
      <c r="D10" s="74">
        <f>('Осн. фін. пок.'!C66/'Осн. фін. пок.'!C148)*100</f>
        <v>10.930141575093263</v>
      </c>
      <c r="E10" s="74">
        <f>('Осн. фін. пок.'!D66/'Осн. фін. пок.'!D148)*100</f>
        <v>0.53309650704968503</v>
      </c>
      <c r="F10" s="74">
        <f t="shared" si="0"/>
        <v>10.930141575093263</v>
      </c>
      <c r="G10" s="74">
        <f>('Осн. фін. пок.'!F66/'Осн. фін. пок.'!D148)*100</f>
        <v>0.53309650704968503</v>
      </c>
      <c r="H10" s="75"/>
    </row>
    <row r="11" spans="1:8" ht="56.25">
      <c r="A11" s="19" t="s">
        <v>438</v>
      </c>
      <c r="B11" s="163">
        <v>5040</v>
      </c>
      <c r="C11" s="84" t="s">
        <v>231</v>
      </c>
      <c r="D11" s="74">
        <f>('Осн. фін. пок.'!C66/'Осн. фін. пок.'!C34)*100</f>
        <v>60.760448920077593</v>
      </c>
      <c r="E11" s="74">
        <f>('Осн. фін. пок.'!D66/'Осн. фін. пок.'!D34)*100</f>
        <v>6.2077489259540055</v>
      </c>
      <c r="F11" s="74">
        <f t="shared" si="0"/>
        <v>60.760448920077593</v>
      </c>
      <c r="G11" s="74">
        <f>('Осн. фін. пок.'!F66/'Осн. фін. пок.'!F34)*100</f>
        <v>6.2077489259540055</v>
      </c>
      <c r="H11" s="75" t="s">
        <v>233</v>
      </c>
    </row>
    <row r="12" spans="1:8" ht="24.95" customHeight="1">
      <c r="A12" s="45" t="s">
        <v>140</v>
      </c>
      <c r="B12" s="163"/>
      <c r="C12" s="85"/>
      <c r="D12" s="74"/>
      <c r="E12" s="74"/>
      <c r="F12" s="74"/>
      <c r="G12" s="74"/>
      <c r="H12" s="75"/>
    </row>
    <row r="13" spans="1:8" ht="56.25">
      <c r="A13" s="75" t="s">
        <v>391</v>
      </c>
      <c r="B13" s="163">
        <v>5100</v>
      </c>
      <c r="C13" s="84"/>
      <c r="D13" s="74">
        <f>('Осн. фін. пок.'!C143+'Осн. фін. пок.'!C144)/'Осн. фін. пок.'!C51</f>
        <v>0.19744305493007094</v>
      </c>
      <c r="E13" s="74">
        <f>('Осн. фін. пок.'!D143+'Осн. фін. пок.'!D144)/'Осн. фін. пок.'!D51</f>
        <v>1.0316623641712193</v>
      </c>
      <c r="F13" s="74">
        <f t="shared" si="0"/>
        <v>0.19744305493007094</v>
      </c>
      <c r="G13" s="74">
        <f>('Осн. фін. пок.'!D143+'Осн. фін. пок.'!D144)/'Осн. фін. пок.'!F51</f>
        <v>1.0316623641712193</v>
      </c>
      <c r="H13" s="75"/>
    </row>
    <row r="14" spans="1:8" s="46" customFormat="1" ht="56.25">
      <c r="A14" s="75" t="s">
        <v>418</v>
      </c>
      <c r="B14" s="163">
        <v>5110</v>
      </c>
      <c r="C14" s="84" t="s">
        <v>135</v>
      </c>
      <c r="D14" s="74">
        <f>'Осн. фін. пок.'!C148/('Осн. фін. пок.'!C143+'Осн. фін. пок.'!C144)</f>
        <v>34.363620380463445</v>
      </c>
      <c r="E14" s="74">
        <f>'Осн. фін. пок.'!D148/('Осн. фін. пок.'!D143+'Осн. фін. пок.'!D144)</f>
        <v>68.643583715462867</v>
      </c>
      <c r="F14" s="74">
        <f t="shared" si="0"/>
        <v>34.363620380463445</v>
      </c>
      <c r="G14" s="74">
        <f>'Осн. фін. пок.'!D148/('Осн. фін. пок.'!D143+'Осн. фін. пок.'!D144)</f>
        <v>68.643583715462867</v>
      </c>
      <c r="H14" s="75" t="s">
        <v>234</v>
      </c>
    </row>
    <row r="15" spans="1:8" s="46" customFormat="1" ht="56.25">
      <c r="A15" s="75" t="s">
        <v>419</v>
      </c>
      <c r="B15" s="163">
        <v>5120</v>
      </c>
      <c r="C15" s="84" t="s">
        <v>135</v>
      </c>
      <c r="D15" s="74">
        <f>'Осн. фін. пок.'!C140/'Осн. фін. пок.'!C144</f>
        <v>14.676295744178013</v>
      </c>
      <c r="E15" s="74">
        <f>'Осн. фін. пок.'!D140/'Осн. фін. пок.'!D144</f>
        <v>22.992876356004846</v>
      </c>
      <c r="F15" s="74">
        <f t="shared" si="0"/>
        <v>14.676295744178013</v>
      </c>
      <c r="G15" s="74">
        <f>'Осн. фін. пок.'!D140/'Осн. фін. пок.'!D144</f>
        <v>22.992876356004846</v>
      </c>
      <c r="H15" s="75" t="s">
        <v>236</v>
      </c>
    </row>
    <row r="16" spans="1:8" ht="24.95" customHeight="1">
      <c r="A16" s="45" t="s">
        <v>139</v>
      </c>
      <c r="B16" s="163"/>
      <c r="C16" s="84"/>
      <c r="D16" s="74"/>
      <c r="E16" s="74"/>
      <c r="F16" s="74"/>
      <c r="G16" s="74"/>
      <c r="H16" s="75"/>
    </row>
    <row r="17" spans="1:11" ht="42.75" customHeight="1">
      <c r="A17" s="75" t="s">
        <v>420</v>
      </c>
      <c r="B17" s="163">
        <v>5200</v>
      </c>
      <c r="C17" s="84"/>
      <c r="D17" s="74">
        <f>'Осн. фін. пок.'!C117/'Осн. фін. пок.'!C78</f>
        <v>0</v>
      </c>
      <c r="E17" s="74">
        <f>'Осн. фін. пок.'!D117/'Осн. фін. пок.'!D78</f>
        <v>1.2527807445244177</v>
      </c>
      <c r="F17" s="74">
        <f t="shared" si="0"/>
        <v>0</v>
      </c>
      <c r="G17" s="74">
        <f>'Осн. фін. пок.'!F117/'Осн. фін. пок.'!F78</f>
        <v>1.2527807445244177</v>
      </c>
      <c r="H17" s="75"/>
    </row>
    <row r="18" spans="1:11" ht="75">
      <c r="A18" s="75" t="s">
        <v>421</v>
      </c>
      <c r="B18" s="163">
        <v>5210</v>
      </c>
      <c r="C18" s="84"/>
      <c r="D18" s="74">
        <f>'Осн. фін. пок.'!C117/'Осн. фін. пок.'!C34</f>
        <v>0</v>
      </c>
      <c r="E18" s="74">
        <f>'Осн. фін. пок.'!D117/'Осн. фін. пок.'!D34</f>
        <v>0.31959146765226187</v>
      </c>
      <c r="F18" s="74">
        <f t="shared" si="0"/>
        <v>0</v>
      </c>
      <c r="G18" s="74">
        <f>'Осн. фін. пок.'!F117/'Осн. фін. пок.'!F34</f>
        <v>0.31959146765226187</v>
      </c>
      <c r="H18" s="75"/>
    </row>
    <row r="19" spans="1:11" ht="37.5">
      <c r="A19" s="75" t="s">
        <v>422</v>
      </c>
      <c r="B19" s="163">
        <v>5220</v>
      </c>
      <c r="C19" s="84" t="s">
        <v>341</v>
      </c>
      <c r="D19" s="74">
        <f>'Осн. фін. пок.'!C139/'Осн. фін. пок.'!C138</f>
        <v>0.66859082902802869</v>
      </c>
      <c r="E19" s="74">
        <f>'Осн. фін. пок.'!D139/'Осн. фін. пок.'!D138</f>
        <v>0.67707908284021101</v>
      </c>
      <c r="F19" s="74">
        <f t="shared" si="0"/>
        <v>0.66859082902802869</v>
      </c>
      <c r="G19" s="74">
        <f>'Осн. фін. пок.'!D139/'Осн. фін. пок.'!D138</f>
        <v>0.67707908284021101</v>
      </c>
      <c r="H19" s="75" t="s">
        <v>235</v>
      </c>
    </row>
    <row r="20" spans="1:11" ht="24.95" customHeight="1">
      <c r="A20" s="45" t="s">
        <v>225</v>
      </c>
      <c r="B20" s="163"/>
      <c r="C20" s="84"/>
      <c r="D20" s="74"/>
      <c r="E20" s="74"/>
      <c r="F20" s="74"/>
      <c r="G20" s="74"/>
      <c r="H20" s="75"/>
    </row>
    <row r="21" spans="1:11" ht="75">
      <c r="A21" s="19" t="s">
        <v>238</v>
      </c>
      <c r="B21" s="163">
        <v>5300</v>
      </c>
      <c r="C21" s="84"/>
      <c r="D21" s="74"/>
      <c r="E21" s="74"/>
      <c r="F21" s="74"/>
      <c r="G21" s="74"/>
      <c r="H21" s="77"/>
    </row>
    <row r="26" spans="1:11" ht="20.25">
      <c r="K26" s="76"/>
    </row>
    <row r="27" spans="1:11" s="164" customFormat="1" ht="27.75" customHeight="1">
      <c r="A27" s="41" t="s">
        <v>598</v>
      </c>
      <c r="B27" s="1"/>
      <c r="C27" s="221" t="s">
        <v>168</v>
      </c>
      <c r="D27" s="221"/>
      <c r="E27" s="62"/>
      <c r="F27" s="220" t="s">
        <v>691</v>
      </c>
      <c r="G27" s="220"/>
      <c r="H27" s="220"/>
    </row>
    <row r="28" spans="1:11" s="166" customFormat="1" ht="18.75">
      <c r="A28" s="162" t="s">
        <v>221</v>
      </c>
      <c r="B28" s="164"/>
      <c r="C28" s="223" t="s">
        <v>73</v>
      </c>
      <c r="D28" s="223"/>
      <c r="E28" s="164"/>
      <c r="F28" s="219" t="s">
        <v>91</v>
      </c>
      <c r="G28" s="219"/>
      <c r="H28" s="219"/>
    </row>
  </sheetData>
  <mergeCells count="11">
    <mergeCell ref="C27:D27"/>
    <mergeCell ref="F27:H27"/>
    <mergeCell ref="C28:D28"/>
    <mergeCell ref="F28:H28"/>
    <mergeCell ref="A1:H1"/>
    <mergeCell ref="A3:A4"/>
    <mergeCell ref="B3:B4"/>
    <mergeCell ref="C3:C4"/>
    <mergeCell ref="D3:E3"/>
    <mergeCell ref="F3:G3"/>
    <mergeCell ref="H3:H4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7:E7 D19:E19 D9:E9 D10:E10 D11:E11 D13:E13 D14:E14 D15:E15 D8:E8 D18:E18 D17:E1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89"/>
  <sheetViews>
    <sheetView topLeftCell="A19" zoomScale="60" zoomScaleNormal="60" zoomScaleSheetLayoutView="65" workbookViewId="0">
      <selection activeCell="I15" sqref="I15:K15"/>
    </sheetView>
  </sheetViews>
  <sheetFormatPr defaultColWidth="9.140625" defaultRowHeight="18.75"/>
  <cols>
    <col min="1" max="1" width="44.85546875" style="202" customWidth="1"/>
    <col min="2" max="2" width="13.5703125" style="12" customWidth="1"/>
    <col min="3" max="3" width="18.5703125" style="202" customWidth="1"/>
    <col min="4" max="4" width="16.140625" style="202" customWidth="1"/>
    <col min="5" max="5" width="15.42578125" style="202" customWidth="1"/>
    <col min="6" max="6" width="16.5703125" style="202" customWidth="1"/>
    <col min="7" max="7" width="15.28515625" style="202" customWidth="1"/>
    <col min="8" max="8" width="16.5703125" style="202" customWidth="1"/>
    <col min="9" max="9" width="16.140625" style="202" customWidth="1"/>
    <col min="10" max="10" width="16.42578125" style="202" customWidth="1"/>
    <col min="11" max="11" width="16.5703125" style="202" customWidth="1"/>
    <col min="12" max="12" width="16.85546875" style="202" customWidth="1"/>
    <col min="13" max="15" width="16.7109375" style="202" customWidth="1"/>
    <col min="16" max="16384" width="9.140625" style="202"/>
  </cols>
  <sheetData>
    <row r="1" spans="1:15">
      <c r="A1" s="295" t="s">
        <v>108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5">
      <c r="A2" s="295" t="s">
        <v>666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>
      <c r="A3" s="223" t="s">
        <v>606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>
      <c r="A4" s="296" t="s">
        <v>119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24.95" customHeight="1">
      <c r="A5" s="297" t="s">
        <v>289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</row>
    <row r="6" spans="1:15" ht="9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5">
      <c r="A7" s="298" t="s">
        <v>219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5" ht="12.75" customHeight="1">
      <c r="B8" s="202"/>
    </row>
    <row r="9" spans="1:15" s="185" customFormat="1" ht="53.25" customHeight="1">
      <c r="A9" s="245" t="s">
        <v>199</v>
      </c>
      <c r="B9" s="245"/>
      <c r="C9" s="279" t="s">
        <v>359</v>
      </c>
      <c r="D9" s="279"/>
      <c r="E9" s="280"/>
      <c r="F9" s="278" t="s">
        <v>360</v>
      </c>
      <c r="G9" s="279"/>
      <c r="H9" s="280"/>
      <c r="I9" s="245" t="s">
        <v>361</v>
      </c>
      <c r="J9" s="245"/>
      <c r="K9" s="245"/>
      <c r="L9" s="245" t="s">
        <v>357</v>
      </c>
      <c r="M9" s="245"/>
      <c r="N9" s="278" t="s">
        <v>358</v>
      </c>
      <c r="O9" s="280"/>
    </row>
    <row r="10" spans="1:15" s="185" customFormat="1" ht="17.25" customHeight="1">
      <c r="A10" s="245">
        <v>1</v>
      </c>
      <c r="B10" s="245"/>
      <c r="C10" s="279">
        <v>2</v>
      </c>
      <c r="D10" s="279"/>
      <c r="E10" s="280"/>
      <c r="F10" s="278">
        <v>3</v>
      </c>
      <c r="G10" s="279"/>
      <c r="H10" s="280"/>
      <c r="I10" s="245">
        <v>4</v>
      </c>
      <c r="J10" s="245"/>
      <c r="K10" s="245"/>
      <c r="L10" s="278">
        <v>5</v>
      </c>
      <c r="M10" s="280"/>
      <c r="N10" s="245">
        <v>6</v>
      </c>
      <c r="O10" s="245"/>
    </row>
    <row r="11" spans="1:15" s="185" customFormat="1" ht="95.25" customHeight="1">
      <c r="A11" s="251" t="s">
        <v>367</v>
      </c>
      <c r="B11" s="251"/>
      <c r="C11" s="281">
        <f>SUM(C12:C14)</f>
        <v>971</v>
      </c>
      <c r="D11" s="282"/>
      <c r="E11" s="283"/>
      <c r="F11" s="281">
        <f>SUM(F12:F14)</f>
        <v>1002</v>
      </c>
      <c r="G11" s="282"/>
      <c r="H11" s="283"/>
      <c r="I11" s="281">
        <f>SUM(I12:I14)</f>
        <v>1004</v>
      </c>
      <c r="J11" s="282"/>
      <c r="K11" s="283"/>
      <c r="L11" s="284">
        <f>I11-F11</f>
        <v>2</v>
      </c>
      <c r="M11" s="284"/>
      <c r="N11" s="293">
        <f>(I11/F11)*100</f>
        <v>100.1996007984032</v>
      </c>
      <c r="O11" s="294"/>
    </row>
    <row r="12" spans="1:15" s="185" customFormat="1">
      <c r="A12" s="268" t="s">
        <v>203</v>
      </c>
      <c r="B12" s="268"/>
      <c r="C12" s="269">
        <v>1</v>
      </c>
      <c r="D12" s="270"/>
      <c r="E12" s="271"/>
      <c r="F12" s="269">
        <v>1</v>
      </c>
      <c r="G12" s="270"/>
      <c r="H12" s="271"/>
      <c r="I12" s="269">
        <v>1</v>
      </c>
      <c r="J12" s="270"/>
      <c r="K12" s="271"/>
      <c r="L12" s="285">
        <f t="shared" ref="L12:L26" si="0">I12-F12</f>
        <v>0</v>
      </c>
      <c r="M12" s="285"/>
      <c r="N12" s="291">
        <f t="shared" ref="N12:N26" si="1">(I12/F12)*100</f>
        <v>100</v>
      </c>
      <c r="O12" s="292"/>
    </row>
    <row r="13" spans="1:15" s="185" customFormat="1">
      <c r="A13" s="268" t="s">
        <v>202</v>
      </c>
      <c r="B13" s="268"/>
      <c r="C13" s="269">
        <v>87</v>
      </c>
      <c r="D13" s="270"/>
      <c r="E13" s="271"/>
      <c r="F13" s="269">
        <v>96</v>
      </c>
      <c r="G13" s="270"/>
      <c r="H13" s="271"/>
      <c r="I13" s="269">
        <v>100</v>
      </c>
      <c r="J13" s="270"/>
      <c r="K13" s="271"/>
      <c r="L13" s="285">
        <f t="shared" si="0"/>
        <v>4</v>
      </c>
      <c r="M13" s="285"/>
      <c r="N13" s="291">
        <f t="shared" si="1"/>
        <v>104.16666666666667</v>
      </c>
      <c r="O13" s="292"/>
    </row>
    <row r="14" spans="1:15" s="185" customFormat="1">
      <c r="A14" s="268" t="s">
        <v>204</v>
      </c>
      <c r="B14" s="268"/>
      <c r="C14" s="269">
        <v>883</v>
      </c>
      <c r="D14" s="270"/>
      <c r="E14" s="271"/>
      <c r="F14" s="269">
        <v>905</v>
      </c>
      <c r="G14" s="270"/>
      <c r="H14" s="271"/>
      <c r="I14" s="269">
        <v>903</v>
      </c>
      <c r="J14" s="270"/>
      <c r="K14" s="271"/>
      <c r="L14" s="285">
        <f t="shared" si="0"/>
        <v>-2</v>
      </c>
      <c r="M14" s="285"/>
      <c r="N14" s="291">
        <f t="shared" si="1"/>
        <v>99.779005524861873</v>
      </c>
      <c r="O14" s="292"/>
    </row>
    <row r="15" spans="1:15" s="185" customFormat="1" ht="37.5" customHeight="1">
      <c r="A15" s="251" t="s">
        <v>423</v>
      </c>
      <c r="B15" s="251"/>
      <c r="C15" s="272">
        <f>SUM(C16:C18)</f>
        <v>159081</v>
      </c>
      <c r="D15" s="273"/>
      <c r="E15" s="274"/>
      <c r="F15" s="272">
        <f>SUM(F16:F18)</f>
        <v>227795</v>
      </c>
      <c r="G15" s="273"/>
      <c r="H15" s="274"/>
      <c r="I15" s="272">
        <f>SUM(I16:I18)</f>
        <v>267520.7</v>
      </c>
      <c r="J15" s="273"/>
      <c r="K15" s="274"/>
      <c r="L15" s="284">
        <f t="shared" si="0"/>
        <v>39725.700000000012</v>
      </c>
      <c r="M15" s="284"/>
      <c r="N15" s="293">
        <f t="shared" si="1"/>
        <v>117.43923264338551</v>
      </c>
      <c r="O15" s="294"/>
    </row>
    <row r="16" spans="1:15" s="185" customFormat="1">
      <c r="A16" s="268" t="s">
        <v>203</v>
      </c>
      <c r="B16" s="268"/>
      <c r="C16" s="275">
        <v>1580</v>
      </c>
      <c r="D16" s="276"/>
      <c r="E16" s="277"/>
      <c r="F16" s="275">
        <v>3700</v>
      </c>
      <c r="G16" s="276"/>
      <c r="H16" s="277"/>
      <c r="I16" s="275">
        <v>4927.6000000000004</v>
      </c>
      <c r="J16" s="276"/>
      <c r="K16" s="277"/>
      <c r="L16" s="285">
        <f t="shared" si="0"/>
        <v>1227.6000000000004</v>
      </c>
      <c r="M16" s="285"/>
      <c r="N16" s="291">
        <f t="shared" si="1"/>
        <v>133.17837837837837</v>
      </c>
      <c r="O16" s="292"/>
    </row>
    <row r="17" spans="1:15" s="185" customFormat="1">
      <c r="A17" s="268" t="s">
        <v>202</v>
      </c>
      <c r="B17" s="268"/>
      <c r="C17" s="275">
        <v>27688</v>
      </c>
      <c r="D17" s="276"/>
      <c r="E17" s="277"/>
      <c r="F17" s="275">
        <v>47786</v>
      </c>
      <c r="G17" s="276"/>
      <c r="H17" s="277"/>
      <c r="I17" s="275">
        <v>75082.600000000006</v>
      </c>
      <c r="J17" s="276"/>
      <c r="K17" s="277"/>
      <c r="L17" s="285">
        <f t="shared" si="0"/>
        <v>27296.600000000006</v>
      </c>
      <c r="M17" s="285"/>
      <c r="N17" s="291">
        <f t="shared" si="1"/>
        <v>157.12258820575065</v>
      </c>
      <c r="O17" s="292"/>
    </row>
    <row r="18" spans="1:15" s="185" customFormat="1">
      <c r="A18" s="268" t="s">
        <v>204</v>
      </c>
      <c r="B18" s="268"/>
      <c r="C18" s="275">
        <v>129813</v>
      </c>
      <c r="D18" s="276"/>
      <c r="E18" s="277"/>
      <c r="F18" s="275">
        <v>176309</v>
      </c>
      <c r="G18" s="276"/>
      <c r="H18" s="277"/>
      <c r="I18" s="275">
        <v>187510.5</v>
      </c>
      <c r="J18" s="276"/>
      <c r="K18" s="277"/>
      <c r="L18" s="285">
        <f t="shared" si="0"/>
        <v>11201.5</v>
      </c>
      <c r="M18" s="285"/>
      <c r="N18" s="291">
        <f t="shared" si="1"/>
        <v>106.35333420301856</v>
      </c>
      <c r="O18" s="292"/>
    </row>
    <row r="19" spans="1:15" s="185" customFormat="1" ht="36" customHeight="1">
      <c r="A19" s="251" t="s">
        <v>424</v>
      </c>
      <c r="B19" s="251"/>
      <c r="C19" s="281">
        <f>SUM(C20:C22)</f>
        <v>163247</v>
      </c>
      <c r="D19" s="282"/>
      <c r="E19" s="283"/>
      <c r="F19" s="272">
        <f>'Осн. фін. пок.'!E76</f>
        <v>229338</v>
      </c>
      <c r="G19" s="273"/>
      <c r="H19" s="274"/>
      <c r="I19" s="272">
        <f>'Осн. фін. пок.'!F76</f>
        <v>266544</v>
      </c>
      <c r="J19" s="273"/>
      <c r="K19" s="274"/>
      <c r="L19" s="284">
        <f t="shared" si="0"/>
        <v>37206</v>
      </c>
      <c r="M19" s="284"/>
      <c r="N19" s="293">
        <f t="shared" si="1"/>
        <v>116.22321638803861</v>
      </c>
      <c r="O19" s="294"/>
    </row>
    <row r="20" spans="1:15" s="185" customFormat="1">
      <c r="A20" s="268" t="s">
        <v>203</v>
      </c>
      <c r="B20" s="268"/>
      <c r="C20" s="275">
        <v>1597</v>
      </c>
      <c r="D20" s="276"/>
      <c r="E20" s="277"/>
      <c r="F20" s="275">
        <v>3718.5</v>
      </c>
      <c r="G20" s="276"/>
      <c r="H20" s="277"/>
      <c r="I20" s="275">
        <v>4937</v>
      </c>
      <c r="J20" s="276"/>
      <c r="K20" s="277"/>
      <c r="L20" s="285">
        <f t="shared" si="0"/>
        <v>1218.5</v>
      </c>
      <c r="M20" s="285"/>
      <c r="N20" s="291">
        <f t="shared" si="1"/>
        <v>132.7685894850074</v>
      </c>
      <c r="O20" s="292"/>
    </row>
    <row r="21" spans="1:15" s="185" customFormat="1">
      <c r="A21" s="268" t="s">
        <v>202</v>
      </c>
      <c r="B21" s="268"/>
      <c r="C21" s="275">
        <v>27707</v>
      </c>
      <c r="D21" s="276"/>
      <c r="E21" s="277"/>
      <c r="F21" s="275">
        <v>47767.199999999997</v>
      </c>
      <c r="G21" s="276"/>
      <c r="H21" s="277"/>
      <c r="I21" s="275">
        <v>74314.600000000006</v>
      </c>
      <c r="J21" s="276"/>
      <c r="K21" s="277"/>
      <c r="L21" s="285">
        <f t="shared" si="0"/>
        <v>26547.400000000009</v>
      </c>
      <c r="M21" s="285"/>
      <c r="N21" s="291">
        <f t="shared" si="1"/>
        <v>155.57662998877893</v>
      </c>
      <c r="O21" s="292"/>
    </row>
    <row r="22" spans="1:15" s="185" customFormat="1">
      <c r="A22" s="268" t="s">
        <v>204</v>
      </c>
      <c r="B22" s="268"/>
      <c r="C22" s="275">
        <v>133943</v>
      </c>
      <c r="D22" s="276"/>
      <c r="E22" s="277"/>
      <c r="F22" s="275">
        <f>F19-F20-F21</f>
        <v>177852.3</v>
      </c>
      <c r="G22" s="276"/>
      <c r="H22" s="277"/>
      <c r="I22" s="275">
        <f>I19-I20-I21</f>
        <v>187292.4</v>
      </c>
      <c r="J22" s="276"/>
      <c r="K22" s="277"/>
      <c r="L22" s="285">
        <f t="shared" si="0"/>
        <v>9440.1000000000058</v>
      </c>
      <c r="M22" s="285"/>
      <c r="N22" s="291">
        <f t="shared" si="1"/>
        <v>105.30783127347804</v>
      </c>
      <c r="O22" s="292"/>
    </row>
    <row r="23" spans="1:15" s="185" customFormat="1" ht="56.25" customHeight="1">
      <c r="A23" s="251" t="s">
        <v>425</v>
      </c>
      <c r="B23" s="251"/>
      <c r="C23" s="272">
        <f>(C19/C11)/12*1000</f>
        <v>14010.212838997595</v>
      </c>
      <c r="D23" s="273"/>
      <c r="E23" s="274"/>
      <c r="F23" s="272">
        <f>(F19/F11)/12*1000</f>
        <v>19073.353293413173</v>
      </c>
      <c r="G23" s="273"/>
      <c r="H23" s="274"/>
      <c r="I23" s="272">
        <f>(I19/I11)/12*1000</f>
        <v>22123.505976095617</v>
      </c>
      <c r="J23" s="273"/>
      <c r="K23" s="274"/>
      <c r="L23" s="284">
        <f t="shared" si="0"/>
        <v>3050.1526826824447</v>
      </c>
      <c r="M23" s="284"/>
      <c r="N23" s="293">
        <f t="shared" si="1"/>
        <v>115.99169603666803</v>
      </c>
      <c r="O23" s="294"/>
    </row>
    <row r="24" spans="1:15" s="185" customFormat="1">
      <c r="A24" s="268" t="s">
        <v>203</v>
      </c>
      <c r="B24" s="268"/>
      <c r="C24" s="275">
        <f>(C20/C12)/12*1000</f>
        <v>133083.33333333334</v>
      </c>
      <c r="D24" s="276"/>
      <c r="E24" s="277"/>
      <c r="F24" s="275">
        <f>(F20/F12)/12*1000</f>
        <v>309875</v>
      </c>
      <c r="G24" s="276"/>
      <c r="H24" s="277"/>
      <c r="I24" s="275">
        <f>(I20/I12)/12*1000</f>
        <v>411416.66666666669</v>
      </c>
      <c r="J24" s="276"/>
      <c r="K24" s="277"/>
      <c r="L24" s="285">
        <f t="shared" si="0"/>
        <v>101541.66666666669</v>
      </c>
      <c r="M24" s="285"/>
      <c r="N24" s="291">
        <f t="shared" si="1"/>
        <v>132.7685894850074</v>
      </c>
      <c r="O24" s="292"/>
    </row>
    <row r="25" spans="1:15" s="185" customFormat="1">
      <c r="A25" s="268" t="s">
        <v>202</v>
      </c>
      <c r="B25" s="268"/>
      <c r="C25" s="275">
        <f>(C21/C13)/12*1000</f>
        <v>26539.272030651344</v>
      </c>
      <c r="D25" s="276"/>
      <c r="E25" s="277"/>
      <c r="F25" s="275">
        <f>(F21/F13)/12*1000</f>
        <v>41464.583333333328</v>
      </c>
      <c r="G25" s="276"/>
      <c r="H25" s="277"/>
      <c r="I25" s="275">
        <f>(I21/I13)/12*1000</f>
        <v>61928.833333333336</v>
      </c>
      <c r="J25" s="276"/>
      <c r="K25" s="277"/>
      <c r="L25" s="285">
        <f t="shared" si="0"/>
        <v>20464.250000000007</v>
      </c>
      <c r="M25" s="285"/>
      <c r="N25" s="291">
        <f t="shared" si="1"/>
        <v>149.35356478922779</v>
      </c>
      <c r="O25" s="292"/>
    </row>
    <row r="26" spans="1:15" s="185" customFormat="1">
      <c r="A26" s="268" t="s">
        <v>204</v>
      </c>
      <c r="B26" s="268"/>
      <c r="C26" s="275">
        <f>(C22/C14)/12*1000</f>
        <v>12640.902227255569</v>
      </c>
      <c r="D26" s="276"/>
      <c r="E26" s="277"/>
      <c r="F26" s="275">
        <f>(F22/F14)/12*1000</f>
        <v>16376.823204419888</v>
      </c>
      <c r="G26" s="276"/>
      <c r="H26" s="277"/>
      <c r="I26" s="275">
        <f>(I22/I14)/12*1000</f>
        <v>17284.274640088595</v>
      </c>
      <c r="J26" s="276"/>
      <c r="K26" s="277"/>
      <c r="L26" s="285">
        <f t="shared" si="0"/>
        <v>907.45143566870684</v>
      </c>
      <c r="M26" s="285"/>
      <c r="N26" s="291">
        <f t="shared" si="1"/>
        <v>105.54107120985343</v>
      </c>
      <c r="O26" s="292"/>
    </row>
    <row r="27" spans="1:15" s="185" customFormat="1" ht="13.5" customHeight="1">
      <c r="A27" s="17"/>
      <c r="B27" s="17"/>
      <c r="C27" s="1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176"/>
      <c r="O27" s="176"/>
    </row>
    <row r="28" spans="1:15">
      <c r="A28" s="327" t="s">
        <v>426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</row>
    <row r="29" spans="1:15" ht="11.25" customHeight="1">
      <c r="A29" s="15"/>
      <c r="B29" s="15"/>
      <c r="C29" s="15"/>
      <c r="D29" s="15"/>
      <c r="E29" s="15"/>
      <c r="F29" s="15"/>
      <c r="G29" s="15"/>
      <c r="H29" s="15"/>
      <c r="I29" s="15"/>
    </row>
    <row r="30" spans="1:15" ht="30.75" customHeight="1">
      <c r="A30" s="297" t="s">
        <v>205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</row>
    <row r="31" spans="1:15" ht="12.75" customHeight="1"/>
    <row r="32" spans="1:15" ht="24.95" customHeight="1">
      <c r="A32" s="187" t="s">
        <v>120</v>
      </c>
      <c r="B32" s="289" t="s">
        <v>226</v>
      </c>
      <c r="C32" s="290"/>
      <c r="D32" s="290"/>
      <c r="E32" s="290"/>
      <c r="F32" s="247" t="s">
        <v>79</v>
      </c>
      <c r="G32" s="247"/>
      <c r="H32" s="247"/>
      <c r="I32" s="247"/>
      <c r="J32" s="247"/>
      <c r="K32" s="247"/>
      <c r="L32" s="247"/>
      <c r="M32" s="247"/>
      <c r="N32" s="247"/>
      <c r="O32" s="247"/>
    </row>
    <row r="33" spans="1:15" ht="17.25" customHeight="1">
      <c r="A33" s="187">
        <v>1</v>
      </c>
      <c r="B33" s="289">
        <v>2</v>
      </c>
      <c r="C33" s="290"/>
      <c r="D33" s="290"/>
      <c r="E33" s="290"/>
      <c r="F33" s="247">
        <v>3</v>
      </c>
      <c r="G33" s="247"/>
      <c r="H33" s="247"/>
      <c r="I33" s="247"/>
      <c r="J33" s="247"/>
      <c r="K33" s="247"/>
      <c r="L33" s="247"/>
      <c r="M33" s="247"/>
      <c r="N33" s="247"/>
      <c r="O33" s="247"/>
    </row>
    <row r="34" spans="1:15" ht="20.100000000000001" customHeight="1">
      <c r="A34" s="78" t="s">
        <v>489</v>
      </c>
      <c r="B34" s="287" t="s">
        <v>480</v>
      </c>
      <c r="C34" s="288"/>
      <c r="D34" s="288"/>
      <c r="E34" s="288"/>
      <c r="F34" s="286" t="s">
        <v>494</v>
      </c>
      <c r="G34" s="286"/>
      <c r="H34" s="286"/>
      <c r="I34" s="286"/>
      <c r="J34" s="286"/>
      <c r="K34" s="286"/>
      <c r="L34" s="286"/>
      <c r="M34" s="286"/>
      <c r="N34" s="286"/>
      <c r="O34" s="286"/>
    </row>
    <row r="35" spans="1:15" ht="20.100000000000001" customHeight="1">
      <c r="A35" s="78"/>
      <c r="B35" s="287"/>
      <c r="C35" s="288"/>
      <c r="D35" s="288"/>
      <c r="E35" s="288"/>
      <c r="F35" s="286"/>
      <c r="G35" s="286"/>
      <c r="H35" s="286"/>
      <c r="I35" s="286"/>
      <c r="J35" s="286"/>
      <c r="K35" s="286"/>
      <c r="L35" s="286"/>
      <c r="M35" s="286"/>
      <c r="N35" s="286"/>
      <c r="O35" s="286"/>
    </row>
    <row r="36" spans="1:15" ht="20.100000000000001" customHeight="1">
      <c r="A36" s="78"/>
      <c r="B36" s="287"/>
      <c r="C36" s="288"/>
      <c r="D36" s="288"/>
      <c r="E36" s="288"/>
      <c r="F36" s="286"/>
      <c r="G36" s="286"/>
      <c r="H36" s="286"/>
      <c r="I36" s="286"/>
      <c r="J36" s="286"/>
      <c r="K36" s="286"/>
      <c r="L36" s="286"/>
      <c r="M36" s="286"/>
      <c r="N36" s="286"/>
      <c r="O36" s="286"/>
    </row>
    <row r="37" spans="1:15" ht="20.100000000000001" customHeight="1">
      <c r="A37" s="78"/>
      <c r="B37" s="287"/>
      <c r="C37" s="288"/>
      <c r="D37" s="288"/>
      <c r="E37" s="288"/>
      <c r="F37" s="286"/>
      <c r="G37" s="286"/>
      <c r="H37" s="286"/>
      <c r="I37" s="286"/>
      <c r="J37" s="286"/>
      <c r="K37" s="286"/>
      <c r="L37" s="286"/>
      <c r="M37" s="286"/>
      <c r="N37" s="286"/>
      <c r="O37" s="286"/>
    </row>
    <row r="38" spans="1:15" ht="20.100000000000001" customHeight="1">
      <c r="A38" s="78"/>
      <c r="B38" s="287"/>
      <c r="C38" s="288"/>
      <c r="D38" s="288"/>
      <c r="E38" s="288"/>
      <c r="F38" s="286"/>
      <c r="G38" s="286"/>
      <c r="H38" s="286"/>
      <c r="I38" s="286"/>
      <c r="J38" s="286"/>
      <c r="K38" s="286"/>
      <c r="L38" s="286"/>
      <c r="M38" s="286"/>
      <c r="N38" s="286"/>
      <c r="O38" s="286"/>
    </row>
    <row r="39" spans="1:15" ht="20.100000000000001" customHeight="1">
      <c r="A39" s="78"/>
      <c r="B39" s="287"/>
      <c r="C39" s="288"/>
      <c r="D39" s="288"/>
      <c r="E39" s="288"/>
      <c r="F39" s="286"/>
      <c r="G39" s="286"/>
      <c r="H39" s="286"/>
      <c r="I39" s="286"/>
      <c r="J39" s="286"/>
      <c r="K39" s="286"/>
      <c r="L39" s="286"/>
      <c r="M39" s="286"/>
      <c r="N39" s="286"/>
      <c r="O39" s="286"/>
    </row>
    <row r="40" spans="1:15">
      <c r="A40" s="297" t="s">
        <v>176</v>
      </c>
      <c r="B40" s="297"/>
      <c r="C40" s="297"/>
      <c r="D40" s="297"/>
      <c r="E40" s="297"/>
      <c r="F40" s="297"/>
      <c r="G40" s="297"/>
      <c r="H40" s="297"/>
      <c r="I40" s="297"/>
      <c r="J40" s="297"/>
    </row>
    <row r="41" spans="1:15">
      <c r="A41" s="11"/>
    </row>
    <row r="42" spans="1:15" ht="52.5" customHeight="1">
      <c r="A42" s="321" t="s">
        <v>288</v>
      </c>
      <c r="B42" s="322"/>
      <c r="C42" s="323"/>
      <c r="D42" s="245" t="s">
        <v>713</v>
      </c>
      <c r="E42" s="245"/>
      <c r="F42" s="245"/>
      <c r="G42" s="245" t="s">
        <v>714</v>
      </c>
      <c r="H42" s="245"/>
      <c r="I42" s="245"/>
      <c r="J42" s="245" t="s">
        <v>200</v>
      </c>
      <c r="K42" s="245"/>
      <c r="L42" s="245"/>
      <c r="M42" s="278" t="s">
        <v>201</v>
      </c>
      <c r="N42" s="279"/>
      <c r="O42" s="280"/>
    </row>
    <row r="43" spans="1:15" ht="155.25" customHeight="1">
      <c r="A43" s="324"/>
      <c r="B43" s="325"/>
      <c r="C43" s="326"/>
      <c r="D43" s="169" t="s">
        <v>427</v>
      </c>
      <c r="E43" s="169" t="s">
        <v>217</v>
      </c>
      <c r="F43" s="169" t="s">
        <v>428</v>
      </c>
      <c r="G43" s="169" t="s">
        <v>427</v>
      </c>
      <c r="H43" s="169" t="s">
        <v>217</v>
      </c>
      <c r="I43" s="169" t="s">
        <v>428</v>
      </c>
      <c r="J43" s="169" t="s">
        <v>427</v>
      </c>
      <c r="K43" s="169" t="s">
        <v>217</v>
      </c>
      <c r="L43" s="169" t="s">
        <v>428</v>
      </c>
      <c r="M43" s="91" t="s">
        <v>169</v>
      </c>
      <c r="N43" s="91" t="s">
        <v>170</v>
      </c>
      <c r="O43" s="91" t="s">
        <v>240</v>
      </c>
    </row>
    <row r="44" spans="1:15">
      <c r="A44" s="278">
        <v>1</v>
      </c>
      <c r="B44" s="279"/>
      <c r="C44" s="280"/>
      <c r="D44" s="169">
        <v>2</v>
      </c>
      <c r="E44" s="169">
        <v>3</v>
      </c>
      <c r="F44" s="169">
        <v>4</v>
      </c>
      <c r="G44" s="169">
        <v>5</v>
      </c>
      <c r="H44" s="172">
        <v>6</v>
      </c>
      <c r="I44" s="172">
        <v>7</v>
      </c>
      <c r="J44" s="172">
        <v>8</v>
      </c>
      <c r="K44" s="172">
        <v>9</v>
      </c>
      <c r="L44" s="172">
        <v>10</v>
      </c>
      <c r="M44" s="172">
        <v>11</v>
      </c>
      <c r="N44" s="172">
        <v>12</v>
      </c>
      <c r="O44" s="172">
        <v>13</v>
      </c>
    </row>
    <row r="45" spans="1:15">
      <c r="A45" s="319" t="s">
        <v>561</v>
      </c>
      <c r="B45" s="240"/>
      <c r="C45" s="243"/>
      <c r="D45" s="188">
        <v>436872.74685</v>
      </c>
      <c r="E45" s="188"/>
      <c r="F45" s="188"/>
      <c r="G45" s="188">
        <v>223650</v>
      </c>
      <c r="H45" s="188"/>
      <c r="I45" s="90"/>
      <c r="J45" s="188">
        <f t="shared" ref="J45:L49" si="2">G45-D45</f>
        <v>-213222.74685</v>
      </c>
      <c r="K45" s="188">
        <f t="shared" si="2"/>
        <v>0</v>
      </c>
      <c r="L45" s="90">
        <f t="shared" si="2"/>
        <v>0</v>
      </c>
      <c r="M45" s="118">
        <f t="shared" ref="M45:O49" si="3">(G45/D45)*100</f>
        <v>51.193397073310706</v>
      </c>
      <c r="N45" s="145" t="e">
        <f t="shared" si="3"/>
        <v>#DIV/0!</v>
      </c>
      <c r="O45" s="146" t="e">
        <f t="shared" si="3"/>
        <v>#DIV/0!</v>
      </c>
    </row>
    <row r="46" spans="1:15">
      <c r="A46" s="319" t="s">
        <v>562</v>
      </c>
      <c r="B46" s="240"/>
      <c r="C46" s="243"/>
      <c r="D46" s="188">
        <v>3180</v>
      </c>
      <c r="E46" s="188"/>
      <c r="F46" s="188"/>
      <c r="G46" s="188">
        <v>2923</v>
      </c>
      <c r="H46" s="188"/>
      <c r="I46" s="90"/>
      <c r="J46" s="188">
        <f t="shared" si="2"/>
        <v>-257</v>
      </c>
      <c r="K46" s="188">
        <f t="shared" si="2"/>
        <v>0</v>
      </c>
      <c r="L46" s="90">
        <f t="shared" si="2"/>
        <v>0</v>
      </c>
      <c r="M46" s="118">
        <f t="shared" si="3"/>
        <v>91.918238993710688</v>
      </c>
      <c r="N46" s="145" t="e">
        <f t="shared" si="3"/>
        <v>#DIV/0!</v>
      </c>
      <c r="O46" s="146" t="e">
        <f t="shared" si="3"/>
        <v>#DIV/0!</v>
      </c>
    </row>
    <row r="47" spans="1:15" ht="20.100000000000001" customHeight="1">
      <c r="A47" s="319" t="s">
        <v>563</v>
      </c>
      <c r="B47" s="240"/>
      <c r="C47" s="243"/>
      <c r="D47" s="188">
        <v>26140.05315</v>
      </c>
      <c r="E47" s="188"/>
      <c r="F47" s="188"/>
      <c r="G47" s="188">
        <v>21627</v>
      </c>
      <c r="H47" s="188"/>
      <c r="I47" s="90"/>
      <c r="J47" s="188">
        <f t="shared" si="2"/>
        <v>-4513.0531499999997</v>
      </c>
      <c r="K47" s="188">
        <f t="shared" si="2"/>
        <v>0</v>
      </c>
      <c r="L47" s="90">
        <f t="shared" si="2"/>
        <v>0</v>
      </c>
      <c r="M47" s="118">
        <f t="shared" si="3"/>
        <v>82.735103390560624</v>
      </c>
      <c r="N47" s="145" t="e">
        <f t="shared" si="3"/>
        <v>#DIV/0!</v>
      </c>
      <c r="O47" s="146" t="e">
        <f t="shared" si="3"/>
        <v>#DIV/0!</v>
      </c>
    </row>
    <row r="48" spans="1:15" ht="20.100000000000001" customHeight="1">
      <c r="A48" s="319" t="s">
        <v>564</v>
      </c>
      <c r="B48" s="240"/>
      <c r="C48" s="243"/>
      <c r="D48" s="188">
        <v>5561.2000000000007</v>
      </c>
      <c r="E48" s="188"/>
      <c r="F48" s="188"/>
      <c r="G48" s="188">
        <v>5048</v>
      </c>
      <c r="H48" s="188"/>
      <c r="I48" s="90"/>
      <c r="J48" s="188">
        <f t="shared" si="2"/>
        <v>-513.20000000000073</v>
      </c>
      <c r="K48" s="188">
        <f t="shared" si="2"/>
        <v>0</v>
      </c>
      <c r="L48" s="90">
        <f t="shared" si="2"/>
        <v>0</v>
      </c>
      <c r="M48" s="118">
        <f t="shared" si="3"/>
        <v>90.771775875710276</v>
      </c>
      <c r="N48" s="145" t="e">
        <f t="shared" si="3"/>
        <v>#DIV/0!</v>
      </c>
      <c r="O48" s="146" t="e">
        <f t="shared" si="3"/>
        <v>#DIV/0!</v>
      </c>
    </row>
    <row r="49" spans="1:15" ht="24.95" customHeight="1">
      <c r="A49" s="316" t="s">
        <v>53</v>
      </c>
      <c r="B49" s="317"/>
      <c r="C49" s="318"/>
      <c r="D49" s="189">
        <f>SUM(D45:D48)</f>
        <v>471754</v>
      </c>
      <c r="E49" s="189"/>
      <c r="F49" s="189"/>
      <c r="G49" s="189">
        <f>'I. Фін результат'!F7</f>
        <v>253248</v>
      </c>
      <c r="H49" s="189"/>
      <c r="I49" s="115"/>
      <c r="J49" s="189">
        <f t="shared" si="2"/>
        <v>-218506</v>
      </c>
      <c r="K49" s="189"/>
      <c r="L49" s="115"/>
      <c r="M49" s="118">
        <f t="shared" si="3"/>
        <v>53.682215731080184</v>
      </c>
      <c r="N49" s="189"/>
      <c r="O49" s="115"/>
    </row>
    <row r="50" spans="1:15">
      <c r="A50" s="13"/>
      <c r="B50" s="14"/>
      <c r="C50" s="14"/>
      <c r="D50" s="14"/>
      <c r="E50" s="14"/>
      <c r="F50" s="170"/>
      <c r="G50" s="170"/>
      <c r="H50" s="170"/>
      <c r="I50" s="186"/>
      <c r="J50" s="186"/>
      <c r="K50" s="186"/>
      <c r="L50" s="186"/>
      <c r="M50" s="186"/>
      <c r="N50" s="186"/>
      <c r="O50" s="186"/>
    </row>
    <row r="51" spans="1:15">
      <c r="A51" s="297" t="s">
        <v>69</v>
      </c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</row>
    <row r="52" spans="1:15">
      <c r="A52" s="11"/>
    </row>
    <row r="53" spans="1:15" ht="56.25" customHeight="1">
      <c r="A53" s="169" t="s">
        <v>111</v>
      </c>
      <c r="B53" s="245" t="s">
        <v>68</v>
      </c>
      <c r="C53" s="245"/>
      <c r="D53" s="245" t="s">
        <v>62</v>
      </c>
      <c r="E53" s="245"/>
      <c r="F53" s="245" t="s">
        <v>63</v>
      </c>
      <c r="G53" s="245"/>
      <c r="H53" s="245" t="s">
        <v>83</v>
      </c>
      <c r="I53" s="245"/>
      <c r="J53" s="245"/>
      <c r="K53" s="278" t="s">
        <v>80</v>
      </c>
      <c r="L53" s="280"/>
      <c r="M53" s="278" t="s">
        <v>32</v>
      </c>
      <c r="N53" s="279"/>
      <c r="O53" s="280"/>
    </row>
    <row r="54" spans="1:15">
      <c r="A54" s="172">
        <v>1</v>
      </c>
      <c r="B54" s="247">
        <v>2</v>
      </c>
      <c r="C54" s="247"/>
      <c r="D54" s="247">
        <v>3</v>
      </c>
      <c r="E54" s="247"/>
      <c r="F54" s="247">
        <v>4</v>
      </c>
      <c r="G54" s="247"/>
      <c r="H54" s="247">
        <v>5</v>
      </c>
      <c r="I54" s="247"/>
      <c r="J54" s="247"/>
      <c r="K54" s="247">
        <v>6</v>
      </c>
      <c r="L54" s="247"/>
      <c r="M54" s="289">
        <v>7</v>
      </c>
      <c r="N54" s="290"/>
      <c r="O54" s="299"/>
    </row>
    <row r="55" spans="1:15">
      <c r="A55" s="192"/>
      <c r="B55" s="286"/>
      <c r="C55" s="286"/>
      <c r="D55" s="300"/>
      <c r="E55" s="300"/>
      <c r="F55" s="302" t="s">
        <v>181</v>
      </c>
      <c r="G55" s="302"/>
      <c r="H55" s="301"/>
      <c r="I55" s="301"/>
      <c r="J55" s="301"/>
      <c r="K55" s="269"/>
      <c r="L55" s="271"/>
      <c r="M55" s="300"/>
      <c r="N55" s="300"/>
      <c r="O55" s="300"/>
    </row>
    <row r="56" spans="1:15">
      <c r="A56" s="192"/>
      <c r="B56" s="311"/>
      <c r="C56" s="312"/>
      <c r="D56" s="303"/>
      <c r="E56" s="305"/>
      <c r="F56" s="306"/>
      <c r="G56" s="307"/>
      <c r="H56" s="308"/>
      <c r="I56" s="309"/>
      <c r="J56" s="310"/>
      <c r="K56" s="269"/>
      <c r="L56" s="271"/>
      <c r="M56" s="303"/>
      <c r="N56" s="304"/>
      <c r="O56" s="305"/>
    </row>
    <row r="57" spans="1:15">
      <c r="A57" s="192"/>
      <c r="B57" s="287"/>
      <c r="C57" s="320"/>
      <c r="D57" s="303"/>
      <c r="E57" s="305"/>
      <c r="F57" s="306"/>
      <c r="G57" s="307"/>
      <c r="H57" s="308"/>
      <c r="I57" s="309"/>
      <c r="J57" s="310"/>
      <c r="K57" s="269"/>
      <c r="L57" s="271"/>
      <c r="M57" s="303"/>
      <c r="N57" s="304"/>
      <c r="O57" s="305"/>
    </row>
    <row r="58" spans="1:15">
      <c r="A58" s="192"/>
      <c r="B58" s="286"/>
      <c r="C58" s="286"/>
      <c r="D58" s="300"/>
      <c r="E58" s="300"/>
      <c r="F58" s="302"/>
      <c r="G58" s="302"/>
      <c r="H58" s="301"/>
      <c r="I58" s="301"/>
      <c r="J58" s="301"/>
      <c r="K58" s="269"/>
      <c r="L58" s="271"/>
      <c r="M58" s="300"/>
      <c r="N58" s="300"/>
      <c r="O58" s="300"/>
    </row>
    <row r="59" spans="1:15">
      <c r="A59" s="178" t="s">
        <v>53</v>
      </c>
      <c r="B59" s="315" t="s">
        <v>33</v>
      </c>
      <c r="C59" s="315"/>
      <c r="D59" s="315" t="s">
        <v>33</v>
      </c>
      <c r="E59" s="315"/>
      <c r="F59" s="315" t="s">
        <v>33</v>
      </c>
      <c r="G59" s="315"/>
      <c r="H59" s="313"/>
      <c r="I59" s="313"/>
      <c r="J59" s="313"/>
      <c r="K59" s="281">
        <f>SUM(K55:L58)</f>
        <v>0</v>
      </c>
      <c r="L59" s="283"/>
      <c r="M59" s="314"/>
      <c r="N59" s="314"/>
      <c r="O59" s="314"/>
    </row>
    <row r="60" spans="1:15">
      <c r="A60" s="170"/>
      <c r="B60" s="173"/>
      <c r="C60" s="173"/>
      <c r="D60" s="173"/>
      <c r="E60" s="173"/>
      <c r="F60" s="173"/>
      <c r="G60" s="173"/>
      <c r="H60" s="173"/>
      <c r="I60" s="173"/>
      <c r="J60" s="173"/>
      <c r="K60" s="185"/>
      <c r="L60" s="185"/>
      <c r="M60" s="185"/>
      <c r="N60" s="185"/>
      <c r="O60" s="185"/>
    </row>
    <row r="61" spans="1:15">
      <c r="A61" s="297" t="s">
        <v>70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</row>
    <row r="62" spans="1:15" ht="15" customHeight="1">
      <c r="A62" s="186"/>
      <c r="B62" s="9"/>
      <c r="C62" s="186"/>
      <c r="D62" s="186"/>
      <c r="E62" s="186"/>
      <c r="F62" s="186"/>
      <c r="G62" s="186"/>
      <c r="H62" s="186"/>
      <c r="I62" s="8"/>
    </row>
    <row r="63" spans="1:15" ht="42.75" customHeight="1">
      <c r="A63" s="245" t="s">
        <v>61</v>
      </c>
      <c r="B63" s="245"/>
      <c r="C63" s="245"/>
      <c r="D63" s="245" t="s">
        <v>171</v>
      </c>
      <c r="E63" s="245"/>
      <c r="F63" s="245" t="s">
        <v>172</v>
      </c>
      <c r="G63" s="245"/>
      <c r="H63" s="245"/>
      <c r="I63" s="245"/>
      <c r="J63" s="245" t="s">
        <v>346</v>
      </c>
      <c r="K63" s="245"/>
      <c r="L63" s="245"/>
      <c r="M63" s="245"/>
      <c r="N63" s="245" t="s">
        <v>175</v>
      </c>
      <c r="O63" s="245"/>
    </row>
    <row r="64" spans="1:15" ht="42.75" customHeight="1">
      <c r="A64" s="245"/>
      <c r="B64" s="245"/>
      <c r="C64" s="245"/>
      <c r="D64" s="245"/>
      <c r="E64" s="245"/>
      <c r="F64" s="247" t="s">
        <v>173</v>
      </c>
      <c r="G64" s="247"/>
      <c r="H64" s="245" t="s">
        <v>174</v>
      </c>
      <c r="I64" s="245"/>
      <c r="J64" s="247" t="s">
        <v>173</v>
      </c>
      <c r="K64" s="247"/>
      <c r="L64" s="245" t="s">
        <v>174</v>
      </c>
      <c r="M64" s="245"/>
      <c r="N64" s="245"/>
      <c r="O64" s="245"/>
    </row>
    <row r="65" spans="1:15">
      <c r="A65" s="245">
        <v>1</v>
      </c>
      <c r="B65" s="245"/>
      <c r="C65" s="245"/>
      <c r="D65" s="278">
        <v>2</v>
      </c>
      <c r="E65" s="280"/>
      <c r="F65" s="278">
        <v>3</v>
      </c>
      <c r="G65" s="280"/>
      <c r="H65" s="289">
        <v>4</v>
      </c>
      <c r="I65" s="299"/>
      <c r="J65" s="289">
        <v>5</v>
      </c>
      <c r="K65" s="299"/>
      <c r="L65" s="289">
        <v>6</v>
      </c>
      <c r="M65" s="299"/>
      <c r="N65" s="289">
        <v>7</v>
      </c>
      <c r="O65" s="299"/>
    </row>
    <row r="66" spans="1:15" ht="20.100000000000001" customHeight="1">
      <c r="A66" s="268" t="s">
        <v>214</v>
      </c>
      <c r="B66" s="268"/>
      <c r="C66" s="268"/>
      <c r="D66" s="269"/>
      <c r="E66" s="271"/>
      <c r="F66" s="269"/>
      <c r="G66" s="271"/>
      <c r="H66" s="269"/>
      <c r="I66" s="271"/>
      <c r="J66" s="269"/>
      <c r="K66" s="271"/>
      <c r="L66" s="269"/>
      <c r="M66" s="271"/>
      <c r="N66" s="269">
        <f>D66+H66-L66</f>
        <v>0</v>
      </c>
      <c r="O66" s="271"/>
    </row>
    <row r="67" spans="1:15" ht="20.100000000000001" customHeight="1">
      <c r="A67" s="268" t="s">
        <v>92</v>
      </c>
      <c r="B67" s="268"/>
      <c r="C67" s="268"/>
      <c r="D67" s="269"/>
      <c r="E67" s="271"/>
      <c r="F67" s="269"/>
      <c r="G67" s="271"/>
      <c r="H67" s="269"/>
      <c r="I67" s="271"/>
      <c r="J67" s="269"/>
      <c r="K67" s="271"/>
      <c r="L67" s="269"/>
      <c r="M67" s="271"/>
      <c r="N67" s="269"/>
      <c r="O67" s="271"/>
    </row>
    <row r="68" spans="1:15" ht="20.100000000000001" customHeight="1">
      <c r="A68" s="268"/>
      <c r="B68" s="268"/>
      <c r="C68" s="268"/>
      <c r="D68" s="269"/>
      <c r="E68" s="271"/>
      <c r="F68" s="269"/>
      <c r="G68" s="271"/>
      <c r="H68" s="269"/>
      <c r="I68" s="271"/>
      <c r="J68" s="269"/>
      <c r="K68" s="271"/>
      <c r="L68" s="269"/>
      <c r="M68" s="271"/>
      <c r="N68" s="269"/>
      <c r="O68" s="271"/>
    </row>
    <row r="69" spans="1:15" ht="20.100000000000001" customHeight="1">
      <c r="A69" s="268" t="s">
        <v>215</v>
      </c>
      <c r="B69" s="268"/>
      <c r="C69" s="268"/>
      <c r="D69" s="269"/>
      <c r="E69" s="271"/>
      <c r="F69" s="269"/>
      <c r="G69" s="271"/>
      <c r="H69" s="269"/>
      <c r="I69" s="271"/>
      <c r="J69" s="269"/>
      <c r="K69" s="271"/>
      <c r="L69" s="269"/>
      <c r="M69" s="271"/>
      <c r="N69" s="269">
        <f>D69+H69-L69</f>
        <v>0</v>
      </c>
      <c r="O69" s="271"/>
    </row>
    <row r="70" spans="1:15" ht="20.100000000000001" customHeight="1">
      <c r="A70" s="268" t="s">
        <v>93</v>
      </c>
      <c r="B70" s="268"/>
      <c r="C70" s="268"/>
      <c r="D70" s="269"/>
      <c r="E70" s="271"/>
      <c r="F70" s="269"/>
      <c r="G70" s="271"/>
      <c r="H70" s="269"/>
      <c r="I70" s="271"/>
      <c r="J70" s="269"/>
      <c r="K70" s="271"/>
      <c r="L70" s="269"/>
      <c r="M70" s="271"/>
      <c r="N70" s="269"/>
      <c r="O70" s="271"/>
    </row>
    <row r="71" spans="1:15" ht="20.100000000000001" customHeight="1">
      <c r="A71" s="268"/>
      <c r="B71" s="268"/>
      <c r="C71" s="268"/>
      <c r="D71" s="269"/>
      <c r="E71" s="271"/>
      <c r="F71" s="269"/>
      <c r="G71" s="271"/>
      <c r="H71" s="269"/>
      <c r="I71" s="271"/>
      <c r="J71" s="269"/>
      <c r="K71" s="271"/>
      <c r="L71" s="269"/>
      <c r="M71" s="271"/>
      <c r="N71" s="269"/>
      <c r="O71" s="271"/>
    </row>
    <row r="72" spans="1:15" ht="20.100000000000001" customHeight="1">
      <c r="A72" s="268" t="s">
        <v>216</v>
      </c>
      <c r="B72" s="268"/>
      <c r="C72" s="268"/>
      <c r="D72" s="269"/>
      <c r="E72" s="271"/>
      <c r="F72" s="269"/>
      <c r="G72" s="271"/>
      <c r="H72" s="269"/>
      <c r="I72" s="271"/>
      <c r="J72" s="269"/>
      <c r="K72" s="271"/>
      <c r="L72" s="269"/>
      <c r="M72" s="271"/>
      <c r="N72" s="269">
        <f>D72+H72-L72</f>
        <v>0</v>
      </c>
      <c r="O72" s="271"/>
    </row>
    <row r="73" spans="1:15" ht="20.100000000000001" customHeight="1">
      <c r="A73" s="268" t="s">
        <v>92</v>
      </c>
      <c r="B73" s="268"/>
      <c r="C73" s="268"/>
      <c r="D73" s="269"/>
      <c r="E73" s="271"/>
      <c r="F73" s="269"/>
      <c r="G73" s="271"/>
      <c r="H73" s="269"/>
      <c r="I73" s="271"/>
      <c r="J73" s="269"/>
      <c r="K73" s="271"/>
      <c r="L73" s="269"/>
      <c r="M73" s="271"/>
      <c r="N73" s="269"/>
      <c r="O73" s="271"/>
    </row>
    <row r="74" spans="1:15" ht="20.100000000000001" customHeight="1">
      <c r="A74" s="268"/>
      <c r="B74" s="268"/>
      <c r="C74" s="268"/>
      <c r="D74" s="269"/>
      <c r="E74" s="271"/>
      <c r="F74" s="269"/>
      <c r="G74" s="271"/>
      <c r="H74" s="269"/>
      <c r="I74" s="271"/>
      <c r="J74" s="269"/>
      <c r="K74" s="271"/>
      <c r="L74" s="269"/>
      <c r="M74" s="271"/>
      <c r="N74" s="269"/>
      <c r="O74" s="271"/>
    </row>
    <row r="75" spans="1:15" ht="24.95" customHeight="1">
      <c r="A75" s="251" t="s">
        <v>53</v>
      </c>
      <c r="B75" s="251"/>
      <c r="C75" s="251"/>
      <c r="D75" s="281">
        <f>SUM(D66,D69,D72)</f>
        <v>0</v>
      </c>
      <c r="E75" s="283"/>
      <c r="F75" s="281">
        <f>SUM(F66,F69,F72)</f>
        <v>0</v>
      </c>
      <c r="G75" s="283"/>
      <c r="H75" s="281">
        <f>SUM(H66,H69,H72)</f>
        <v>0</v>
      </c>
      <c r="I75" s="283"/>
      <c r="J75" s="281">
        <f>SUM(J66,J69,J72)</f>
        <v>0</v>
      </c>
      <c r="K75" s="283"/>
      <c r="L75" s="281">
        <f>SUM(L66,L69,L72)</f>
        <v>0</v>
      </c>
      <c r="M75" s="283"/>
      <c r="N75" s="281">
        <f>D75+H75-L75</f>
        <v>0</v>
      </c>
      <c r="O75" s="283"/>
    </row>
    <row r="76" spans="1:15">
      <c r="C76" s="18"/>
      <c r="D76" s="18"/>
      <c r="E76" s="18"/>
    </row>
    <row r="77" spans="1:15">
      <c r="C77" s="18"/>
      <c r="D77" s="18"/>
      <c r="E77" s="18"/>
    </row>
    <row r="78" spans="1:15">
      <c r="C78" s="18"/>
      <c r="D78" s="18"/>
      <c r="E78" s="18"/>
    </row>
    <row r="79" spans="1:15">
      <c r="C79" s="18"/>
      <c r="D79" s="18"/>
      <c r="E79" s="18"/>
    </row>
    <row r="80" spans="1:15">
      <c r="C80" s="18"/>
      <c r="D80" s="18"/>
      <c r="E80" s="18"/>
    </row>
    <row r="81" spans="3:5">
      <c r="C81" s="18"/>
      <c r="D81" s="18"/>
      <c r="E81" s="18"/>
    </row>
    <row r="82" spans="3:5">
      <c r="C82" s="18"/>
      <c r="D82" s="18"/>
      <c r="E82" s="18"/>
    </row>
    <row r="83" spans="3:5">
      <c r="C83" s="18"/>
      <c r="D83" s="18"/>
      <c r="E83" s="18"/>
    </row>
    <row r="84" spans="3:5">
      <c r="C84" s="18"/>
      <c r="D84" s="18"/>
      <c r="E84" s="18"/>
    </row>
    <row r="85" spans="3:5">
      <c r="C85" s="18"/>
      <c r="D85" s="18"/>
      <c r="E85" s="18"/>
    </row>
    <row r="86" spans="3:5">
      <c r="C86" s="18"/>
      <c r="D86" s="18"/>
      <c r="E86" s="18"/>
    </row>
    <row r="87" spans="3:5">
      <c r="C87" s="18"/>
      <c r="D87" s="18"/>
      <c r="E87" s="18"/>
    </row>
    <row r="88" spans="3:5">
      <c r="C88" s="18"/>
      <c r="D88" s="18"/>
      <c r="E88" s="18"/>
    </row>
    <row r="89" spans="3:5">
      <c r="C89" s="18"/>
      <c r="D89" s="18"/>
      <c r="E89" s="18"/>
    </row>
  </sheetData>
  <mergeCells count="274">
    <mergeCell ref="A30:O30"/>
    <mergeCell ref="A28:O28"/>
    <mergeCell ref="B33:E33"/>
    <mergeCell ref="L22:M22"/>
    <mergeCell ref="L25:M25"/>
    <mergeCell ref="F22:H22"/>
    <mergeCell ref="F23:H23"/>
    <mergeCell ref="F24:H24"/>
    <mergeCell ref="N25:O25"/>
    <mergeCell ref="C22:E22"/>
    <mergeCell ref="L23:M23"/>
    <mergeCell ref="L24:M24"/>
    <mergeCell ref="B57:C57"/>
    <mergeCell ref="D57:E57"/>
    <mergeCell ref="C23:E23"/>
    <mergeCell ref="C24:E24"/>
    <mergeCell ref="C25:E25"/>
    <mergeCell ref="C26:E26"/>
    <mergeCell ref="A42:C43"/>
    <mergeCell ref="D56:E56"/>
    <mergeCell ref="A25:B25"/>
    <mergeCell ref="D53:E53"/>
    <mergeCell ref="A51:O51"/>
    <mergeCell ref="F53:G53"/>
    <mergeCell ref="H53:J53"/>
    <mergeCell ref="K53:L53"/>
    <mergeCell ref="M53:O53"/>
    <mergeCell ref="B53:C53"/>
    <mergeCell ref="F35:O35"/>
    <mergeCell ref="M42:O42"/>
    <mergeCell ref="N26:O26"/>
    <mergeCell ref="L26:M26"/>
    <mergeCell ref="I25:K25"/>
    <mergeCell ref="I26:K26"/>
    <mergeCell ref="I24:K24"/>
    <mergeCell ref="F26:H26"/>
    <mergeCell ref="N18:O18"/>
    <mergeCell ref="N19:O19"/>
    <mergeCell ref="N20:O20"/>
    <mergeCell ref="N21:O21"/>
    <mergeCell ref="L18:M18"/>
    <mergeCell ref="F21:H21"/>
    <mergeCell ref="I18:K18"/>
    <mergeCell ref="I19:K19"/>
    <mergeCell ref="I20:K20"/>
    <mergeCell ref="I21:K21"/>
    <mergeCell ref="F18:H18"/>
    <mergeCell ref="F19:H19"/>
    <mergeCell ref="F20:H20"/>
    <mergeCell ref="L19:M19"/>
    <mergeCell ref="L20:M20"/>
    <mergeCell ref="G42:I42"/>
    <mergeCell ref="A49:C49"/>
    <mergeCell ref="A44:C44"/>
    <mergeCell ref="A47:C47"/>
    <mergeCell ref="A48:C48"/>
    <mergeCell ref="A45:C45"/>
    <mergeCell ref="A46:C46"/>
    <mergeCell ref="A40:J40"/>
    <mergeCell ref="D42:F42"/>
    <mergeCell ref="J42:L42"/>
    <mergeCell ref="N73:O73"/>
    <mergeCell ref="N69:O69"/>
    <mergeCell ref="N67:O67"/>
    <mergeCell ref="N68:O68"/>
    <mergeCell ref="N75:O75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L70:M70"/>
    <mergeCell ref="J70:K70"/>
    <mergeCell ref="D73:E73"/>
    <mergeCell ref="F73:G73"/>
    <mergeCell ref="H73:I73"/>
    <mergeCell ref="F70:G70"/>
    <mergeCell ref="D69:E69"/>
    <mergeCell ref="F69:G69"/>
    <mergeCell ref="M58:O58"/>
    <mergeCell ref="K58:L58"/>
    <mergeCell ref="H59:J59"/>
    <mergeCell ref="N70:O70"/>
    <mergeCell ref="N72:O72"/>
    <mergeCell ref="J71:K71"/>
    <mergeCell ref="L71:M71"/>
    <mergeCell ref="H71:I71"/>
    <mergeCell ref="N63:O64"/>
    <mergeCell ref="M59:O59"/>
    <mergeCell ref="A61:O61"/>
    <mergeCell ref="B59:C59"/>
    <mergeCell ref="D59:E59"/>
    <mergeCell ref="F59:G59"/>
    <mergeCell ref="D63:E64"/>
    <mergeCell ref="A63:C64"/>
    <mergeCell ref="F63:I63"/>
    <mergeCell ref="F64:G64"/>
    <mergeCell ref="H64:I64"/>
    <mergeCell ref="J66:K66"/>
    <mergeCell ref="A68:C68"/>
    <mergeCell ref="L69:M69"/>
    <mergeCell ref="D70:E70"/>
    <mergeCell ref="A70:C70"/>
    <mergeCell ref="M57:O57"/>
    <mergeCell ref="F56:G56"/>
    <mergeCell ref="F57:G57"/>
    <mergeCell ref="H57:J57"/>
    <mergeCell ref="F66:G66"/>
    <mergeCell ref="A66:C66"/>
    <mergeCell ref="A65:C65"/>
    <mergeCell ref="D65:E65"/>
    <mergeCell ref="F65:G65"/>
    <mergeCell ref="D66:E66"/>
    <mergeCell ref="N66:O66"/>
    <mergeCell ref="H56:J56"/>
    <mergeCell ref="B58:C58"/>
    <mergeCell ref="D58:E58"/>
    <mergeCell ref="F58:G58"/>
    <mergeCell ref="H58:J58"/>
    <mergeCell ref="B56:C56"/>
    <mergeCell ref="H65:I65"/>
    <mergeCell ref="K59:L59"/>
    <mergeCell ref="J65:K65"/>
    <mergeCell ref="J63:M63"/>
    <mergeCell ref="J64:K64"/>
    <mergeCell ref="L64:M64"/>
    <mergeCell ref="L66:M66"/>
    <mergeCell ref="K56:L56"/>
    <mergeCell ref="M56:O56"/>
    <mergeCell ref="H66:I66"/>
    <mergeCell ref="L65:M65"/>
    <mergeCell ref="N65:O65"/>
    <mergeCell ref="A75:C75"/>
    <mergeCell ref="D68:E68"/>
    <mergeCell ref="F68:G68"/>
    <mergeCell ref="A73:C73"/>
    <mergeCell ref="D71:E71"/>
    <mergeCell ref="F71:G71"/>
    <mergeCell ref="A72:C72"/>
    <mergeCell ref="A71:C71"/>
    <mergeCell ref="A74:C74"/>
    <mergeCell ref="A69:C69"/>
    <mergeCell ref="N71:O71"/>
    <mergeCell ref="D72:E72"/>
    <mergeCell ref="F72:G72"/>
    <mergeCell ref="H72:I72"/>
    <mergeCell ref="J72:K72"/>
    <mergeCell ref="L72:M72"/>
    <mergeCell ref="K57:L57"/>
    <mergeCell ref="A67:C67"/>
    <mergeCell ref="L73:M73"/>
    <mergeCell ref="H70:I70"/>
    <mergeCell ref="L67:M67"/>
    <mergeCell ref="D67:E67"/>
    <mergeCell ref="F67:G67"/>
    <mergeCell ref="H69:I69"/>
    <mergeCell ref="J69:K69"/>
    <mergeCell ref="H67:I67"/>
    <mergeCell ref="H68:I68"/>
    <mergeCell ref="J73:K73"/>
    <mergeCell ref="J67:K67"/>
    <mergeCell ref="L68:M68"/>
    <mergeCell ref="J68:K68"/>
    <mergeCell ref="M54:O54"/>
    <mergeCell ref="B54:C54"/>
    <mergeCell ref="F54:G54"/>
    <mergeCell ref="D55:E55"/>
    <mergeCell ref="D54:E54"/>
    <mergeCell ref="M55:O55"/>
    <mergeCell ref="K55:L55"/>
    <mergeCell ref="K54:L54"/>
    <mergeCell ref="B55:C55"/>
    <mergeCell ref="H55:J55"/>
    <mergeCell ref="F55:G55"/>
    <mergeCell ref="H54:J54"/>
    <mergeCell ref="A1:O1"/>
    <mergeCell ref="A2:O2"/>
    <mergeCell ref="F37:O37"/>
    <mergeCell ref="B35:E35"/>
    <mergeCell ref="B36:E36"/>
    <mergeCell ref="B34:E34"/>
    <mergeCell ref="F34:O34"/>
    <mergeCell ref="F33:O33"/>
    <mergeCell ref="B37:E37"/>
    <mergeCell ref="I12:K12"/>
    <mergeCell ref="A3:O3"/>
    <mergeCell ref="A4:O4"/>
    <mergeCell ref="A5:O5"/>
    <mergeCell ref="A7:O7"/>
    <mergeCell ref="L9:M9"/>
    <mergeCell ref="N9:O9"/>
    <mergeCell ref="N10:O10"/>
    <mergeCell ref="N11:O11"/>
    <mergeCell ref="L10:M10"/>
    <mergeCell ref="A9:B9"/>
    <mergeCell ref="N13:O13"/>
    <mergeCell ref="I10:K10"/>
    <mergeCell ref="I11:K11"/>
    <mergeCell ref="C9:E9"/>
    <mergeCell ref="N14:O14"/>
    <mergeCell ref="L12:M12"/>
    <mergeCell ref="N15:O15"/>
    <mergeCell ref="L14:M14"/>
    <mergeCell ref="N12:O12"/>
    <mergeCell ref="I13:K13"/>
    <mergeCell ref="I14:K14"/>
    <mergeCell ref="L13:M13"/>
    <mergeCell ref="F13:H13"/>
    <mergeCell ref="F14:H14"/>
    <mergeCell ref="F17:H17"/>
    <mergeCell ref="L15:M15"/>
    <mergeCell ref="L16:M16"/>
    <mergeCell ref="F15:H15"/>
    <mergeCell ref="F16:H16"/>
    <mergeCell ref="F39:O39"/>
    <mergeCell ref="B38:E38"/>
    <mergeCell ref="B39:E39"/>
    <mergeCell ref="F38:O38"/>
    <mergeCell ref="F32:O32"/>
    <mergeCell ref="B32:E32"/>
    <mergeCell ref="N16:O16"/>
    <mergeCell ref="N17:O17"/>
    <mergeCell ref="L17:M17"/>
    <mergeCell ref="I17:K17"/>
    <mergeCell ref="C19:E19"/>
    <mergeCell ref="F36:O36"/>
    <mergeCell ref="L21:M21"/>
    <mergeCell ref="N22:O22"/>
    <mergeCell ref="N23:O23"/>
    <mergeCell ref="N24:O24"/>
    <mergeCell ref="F25:H25"/>
    <mergeCell ref="I22:K22"/>
    <mergeCell ref="I23:K23"/>
    <mergeCell ref="F9:H9"/>
    <mergeCell ref="F10:H10"/>
    <mergeCell ref="F11:H11"/>
    <mergeCell ref="F12:H12"/>
    <mergeCell ref="I15:K15"/>
    <mergeCell ref="I16:K16"/>
    <mergeCell ref="I9:K9"/>
    <mergeCell ref="L11:M11"/>
    <mergeCell ref="C12:E12"/>
    <mergeCell ref="C10:E10"/>
    <mergeCell ref="C11:E11"/>
    <mergeCell ref="A10:B10"/>
    <mergeCell ref="A11:B11"/>
    <mergeCell ref="A12:B12"/>
    <mergeCell ref="A13:B13"/>
    <mergeCell ref="A14:B14"/>
    <mergeCell ref="C13:E13"/>
    <mergeCell ref="C14:E14"/>
    <mergeCell ref="C15:E15"/>
    <mergeCell ref="A26:B26"/>
    <mergeCell ref="A18:B18"/>
    <mergeCell ref="A19:B19"/>
    <mergeCell ref="A20:B20"/>
    <mergeCell ref="A21:B21"/>
    <mergeCell ref="A23:B23"/>
    <mergeCell ref="A24:B24"/>
    <mergeCell ref="A22:B22"/>
    <mergeCell ref="C20:E20"/>
    <mergeCell ref="C21:E21"/>
    <mergeCell ref="A15:B15"/>
    <mergeCell ref="A16:B16"/>
    <mergeCell ref="A17:B17"/>
    <mergeCell ref="C16:E16"/>
    <mergeCell ref="C17:E17"/>
    <mergeCell ref="C18:E18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horizontalDpi="1200" verticalDpi="1200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39" max="14" man="1"/>
  </rowBreaks>
  <ignoredErrors>
    <ignoredError sqref="L23:M26 O12:O26 D25:E26 G26:H26 D23:E24 O11 N11:N26 M45:O48 G23:H23 G24:H24 G25:H25 J23:K23 J24:K24 J25:K25 J26:K26" evalError="1"/>
    <ignoredError sqref="D49:F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175"/>
  <sheetViews>
    <sheetView topLeftCell="A50" zoomScale="59" zoomScaleNormal="59" workbookViewId="0">
      <selection activeCell="U55" sqref="U55"/>
    </sheetView>
  </sheetViews>
  <sheetFormatPr defaultColWidth="9.140625" defaultRowHeight="18.75"/>
  <cols>
    <col min="1" max="2" width="4.42578125" style="202" customWidth="1"/>
    <col min="3" max="3" width="28.7109375" style="202" customWidth="1"/>
    <col min="4" max="6" width="8.42578125" style="202" customWidth="1"/>
    <col min="7" max="7" width="4.85546875" style="202" customWidth="1"/>
    <col min="8" max="9" width="11.28515625" style="202" customWidth="1"/>
    <col min="10" max="10" width="8.7109375" style="202" customWidth="1"/>
    <col min="11" max="11" width="7" style="202" customWidth="1"/>
    <col min="12" max="12" width="9" style="202" customWidth="1"/>
    <col min="13" max="13" width="12.28515625" style="202" customWidth="1"/>
    <col min="14" max="16" width="15.7109375" style="202" hidden="1" customWidth="1"/>
    <col min="17" max="17" width="12.5703125" style="202" hidden="1" customWidth="1"/>
    <col min="18" max="18" width="12.28515625" style="202" customWidth="1"/>
    <col min="19" max="19" width="14.5703125" style="202" customWidth="1"/>
    <col min="20" max="20" width="14" style="202" customWidth="1"/>
    <col min="21" max="21" width="12.5703125" style="202" customWidth="1"/>
    <col min="22" max="22" width="12.28515625" style="202" customWidth="1"/>
    <col min="23" max="23" width="14.85546875" style="202" customWidth="1"/>
    <col min="24" max="24" width="14" style="202" customWidth="1"/>
    <col min="25" max="25" width="12.5703125" style="202" customWidth="1"/>
    <col min="26" max="26" width="12.28515625" style="202" customWidth="1"/>
    <col min="27" max="27" width="14.5703125" style="202" customWidth="1"/>
    <col min="28" max="28" width="13.7109375" style="202" customWidth="1"/>
    <col min="29" max="29" width="12.28515625" style="202" customWidth="1"/>
    <col min="30" max="30" width="12" style="202" customWidth="1"/>
    <col min="31" max="31" width="14.5703125" style="202" customWidth="1"/>
    <col min="32" max="32" width="14" style="202" customWidth="1"/>
    <col min="33" max="16384" width="9.140625" style="202"/>
  </cols>
  <sheetData>
    <row r="1" spans="1:32" ht="18.75" customHeight="1">
      <c r="C1" s="214" t="s">
        <v>332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ht="45.75" customHeight="1">
      <c r="A3" s="379" t="s">
        <v>49</v>
      </c>
      <c r="B3" s="381" t="s">
        <v>144</v>
      </c>
      <c r="C3" s="382"/>
      <c r="D3" s="321" t="s">
        <v>145</v>
      </c>
      <c r="E3" s="322"/>
      <c r="F3" s="322"/>
      <c r="G3" s="321" t="s">
        <v>237</v>
      </c>
      <c r="H3" s="322"/>
      <c r="I3" s="322"/>
      <c r="J3" s="322"/>
      <c r="K3" s="322"/>
      <c r="L3" s="322"/>
      <c r="M3" s="322"/>
      <c r="N3" s="322"/>
      <c r="O3" s="322"/>
      <c r="P3" s="322"/>
      <c r="Q3" s="323"/>
      <c r="R3" s="289" t="s">
        <v>146</v>
      </c>
      <c r="S3" s="290"/>
      <c r="T3" s="290"/>
      <c r="U3" s="290"/>
      <c r="V3" s="290"/>
      <c r="W3" s="290"/>
      <c r="X3" s="290"/>
      <c r="Y3" s="290"/>
      <c r="Z3" s="299"/>
      <c r="AA3" s="245" t="s">
        <v>429</v>
      </c>
      <c r="AB3" s="247"/>
      <c r="AC3" s="247"/>
      <c r="AD3" s="245" t="s">
        <v>430</v>
      </c>
      <c r="AE3" s="247"/>
      <c r="AF3" s="247"/>
    </row>
    <row r="4" spans="1:32" ht="77.25" customHeight="1">
      <c r="A4" s="380"/>
      <c r="B4" s="383"/>
      <c r="C4" s="384"/>
      <c r="D4" s="324"/>
      <c r="E4" s="325"/>
      <c r="F4" s="325"/>
      <c r="G4" s="324"/>
      <c r="H4" s="325"/>
      <c r="I4" s="325"/>
      <c r="J4" s="325"/>
      <c r="K4" s="325"/>
      <c r="L4" s="325"/>
      <c r="M4" s="325"/>
      <c r="N4" s="325"/>
      <c r="O4" s="325"/>
      <c r="P4" s="325"/>
      <c r="Q4" s="326"/>
      <c r="R4" s="278" t="s">
        <v>363</v>
      </c>
      <c r="S4" s="279"/>
      <c r="T4" s="280"/>
      <c r="U4" s="278" t="s">
        <v>364</v>
      </c>
      <c r="V4" s="279"/>
      <c r="W4" s="280"/>
      <c r="X4" s="278" t="s">
        <v>365</v>
      </c>
      <c r="Y4" s="279"/>
      <c r="Z4" s="280"/>
      <c r="AA4" s="247"/>
      <c r="AB4" s="247"/>
      <c r="AC4" s="247"/>
      <c r="AD4" s="247"/>
      <c r="AE4" s="247"/>
      <c r="AF4" s="247"/>
    </row>
    <row r="5" spans="1:32" ht="18.75" customHeight="1">
      <c r="A5" s="79">
        <v>1</v>
      </c>
      <c r="B5" s="377">
        <v>2</v>
      </c>
      <c r="C5" s="378"/>
      <c r="D5" s="328">
        <v>3</v>
      </c>
      <c r="E5" s="329"/>
      <c r="F5" s="329"/>
      <c r="G5" s="328">
        <v>4</v>
      </c>
      <c r="H5" s="329"/>
      <c r="I5" s="329"/>
      <c r="J5" s="329"/>
      <c r="K5" s="329"/>
      <c r="L5" s="329"/>
      <c r="M5" s="329"/>
      <c r="N5" s="329"/>
      <c r="O5" s="329"/>
      <c r="P5" s="329"/>
      <c r="Q5" s="330"/>
      <c r="R5" s="328">
        <v>5</v>
      </c>
      <c r="S5" s="329"/>
      <c r="T5" s="330"/>
      <c r="U5" s="328">
        <v>6</v>
      </c>
      <c r="V5" s="329"/>
      <c r="W5" s="330"/>
      <c r="X5" s="334">
        <v>7</v>
      </c>
      <c r="Y5" s="335"/>
      <c r="Z5" s="336"/>
      <c r="AA5" s="334">
        <v>8</v>
      </c>
      <c r="AB5" s="335"/>
      <c r="AC5" s="336"/>
      <c r="AD5" s="334">
        <v>9</v>
      </c>
      <c r="AE5" s="335"/>
      <c r="AF5" s="336"/>
    </row>
    <row r="6" spans="1:32" ht="18.75" customHeight="1">
      <c r="A6" s="79"/>
      <c r="B6" s="377" t="s">
        <v>569</v>
      </c>
      <c r="C6" s="378"/>
      <c r="D6" s="328">
        <v>1994</v>
      </c>
      <c r="E6" s="329"/>
      <c r="F6" s="330"/>
      <c r="G6" s="337" t="s">
        <v>579</v>
      </c>
      <c r="H6" s="338"/>
      <c r="I6" s="338"/>
      <c r="J6" s="338"/>
      <c r="K6" s="338"/>
      <c r="L6" s="338"/>
      <c r="M6" s="338"/>
      <c r="N6" s="338"/>
      <c r="O6" s="338"/>
      <c r="P6" s="338"/>
      <c r="Q6" s="339"/>
      <c r="R6" s="340">
        <v>3.3</v>
      </c>
      <c r="S6" s="341"/>
      <c r="T6" s="342"/>
      <c r="U6" s="328"/>
      <c r="V6" s="329"/>
      <c r="W6" s="330"/>
      <c r="X6" s="334">
        <v>8</v>
      </c>
      <c r="Y6" s="335"/>
      <c r="Z6" s="336"/>
      <c r="AA6" s="281">
        <f>X6-U6</f>
        <v>8</v>
      </c>
      <c r="AB6" s="282"/>
      <c r="AC6" s="283"/>
      <c r="AD6" s="210"/>
      <c r="AE6" s="211"/>
      <c r="AF6" s="212"/>
    </row>
    <row r="7" spans="1:32" ht="18.75" customHeight="1">
      <c r="A7" s="79"/>
      <c r="B7" s="377" t="s">
        <v>565</v>
      </c>
      <c r="C7" s="378"/>
      <c r="D7" s="328">
        <v>1991</v>
      </c>
      <c r="E7" s="329"/>
      <c r="F7" s="330"/>
      <c r="G7" s="337" t="s">
        <v>579</v>
      </c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>
        <v>2</v>
      </c>
      <c r="S7" s="341"/>
      <c r="T7" s="342"/>
      <c r="U7" s="328"/>
      <c r="V7" s="329"/>
      <c r="W7" s="330"/>
      <c r="X7" s="334">
        <v>1.2</v>
      </c>
      <c r="Y7" s="335"/>
      <c r="Z7" s="336"/>
      <c r="AA7" s="281">
        <f>X7-U7</f>
        <v>1.2</v>
      </c>
      <c r="AB7" s="282"/>
      <c r="AC7" s="283"/>
      <c r="AD7" s="210"/>
      <c r="AE7" s="211"/>
      <c r="AF7" s="212"/>
    </row>
    <row r="8" spans="1:32" ht="18.75" customHeight="1">
      <c r="A8" s="79"/>
      <c r="B8" s="377" t="s">
        <v>570</v>
      </c>
      <c r="C8" s="378"/>
      <c r="D8" s="328">
        <v>2008</v>
      </c>
      <c r="E8" s="329"/>
      <c r="F8" s="330"/>
      <c r="G8" s="337" t="s">
        <v>579</v>
      </c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>
        <v>306.60000000000002</v>
      </c>
      <c r="S8" s="341"/>
      <c r="T8" s="342"/>
      <c r="U8" s="331">
        <v>197.8</v>
      </c>
      <c r="V8" s="332"/>
      <c r="W8" s="333"/>
      <c r="X8" s="331">
        <v>557.20000000000005</v>
      </c>
      <c r="Y8" s="332"/>
      <c r="Z8" s="333"/>
      <c r="AA8" s="281">
        <f>X8-U8</f>
        <v>359.40000000000003</v>
      </c>
      <c r="AB8" s="282"/>
      <c r="AC8" s="283"/>
      <c r="AD8" s="272">
        <f>(X8/U8)*100</f>
        <v>281.69868554095046</v>
      </c>
      <c r="AE8" s="273"/>
      <c r="AF8" s="274"/>
    </row>
    <row r="9" spans="1:32" ht="18.75" customHeight="1">
      <c r="A9" s="79"/>
      <c r="B9" s="377" t="s">
        <v>571</v>
      </c>
      <c r="C9" s="378"/>
      <c r="D9" s="328">
        <v>2004</v>
      </c>
      <c r="E9" s="329"/>
      <c r="F9" s="330"/>
      <c r="G9" s="337" t="s">
        <v>579</v>
      </c>
      <c r="H9" s="338"/>
      <c r="I9" s="338"/>
      <c r="J9" s="338"/>
      <c r="K9" s="338"/>
      <c r="L9" s="338"/>
      <c r="M9" s="338"/>
      <c r="N9" s="338"/>
      <c r="O9" s="338"/>
      <c r="P9" s="338"/>
      <c r="Q9" s="339"/>
      <c r="R9" s="340">
        <v>275.39999999999998</v>
      </c>
      <c r="S9" s="341"/>
      <c r="T9" s="342"/>
      <c r="U9" s="331">
        <v>195.7</v>
      </c>
      <c r="V9" s="332"/>
      <c r="W9" s="333"/>
      <c r="X9" s="331">
        <v>139</v>
      </c>
      <c r="Y9" s="332"/>
      <c r="Z9" s="333"/>
      <c r="AA9" s="281">
        <f t="shared" ref="AA9:AA27" si="0">X9-U9</f>
        <v>-56.699999999999989</v>
      </c>
      <c r="AB9" s="282"/>
      <c r="AC9" s="283"/>
      <c r="AD9" s="272">
        <f t="shared" ref="AD9:AD27" si="1">(X9/U9)*100</f>
        <v>71.027082268778756</v>
      </c>
      <c r="AE9" s="273"/>
      <c r="AF9" s="274"/>
    </row>
    <row r="10" spans="1:32" ht="18.75" customHeight="1">
      <c r="A10" s="79"/>
      <c r="B10" s="377" t="s">
        <v>572</v>
      </c>
      <c r="C10" s="378"/>
      <c r="D10" s="328">
        <v>1996</v>
      </c>
      <c r="E10" s="329"/>
      <c r="F10" s="330"/>
      <c r="G10" s="337" t="s">
        <v>579</v>
      </c>
      <c r="H10" s="338"/>
      <c r="I10" s="338"/>
      <c r="J10" s="338"/>
      <c r="K10" s="338"/>
      <c r="L10" s="338"/>
      <c r="M10" s="338"/>
      <c r="N10" s="338"/>
      <c r="O10" s="338"/>
      <c r="P10" s="338"/>
      <c r="Q10" s="339"/>
      <c r="R10" s="340">
        <v>240</v>
      </c>
      <c r="S10" s="341"/>
      <c r="T10" s="342"/>
      <c r="U10" s="331">
        <v>213.5</v>
      </c>
      <c r="V10" s="332"/>
      <c r="W10" s="333"/>
      <c r="X10" s="331">
        <v>188.2</v>
      </c>
      <c r="Y10" s="332"/>
      <c r="Z10" s="333"/>
      <c r="AA10" s="281">
        <f t="shared" si="0"/>
        <v>-25.300000000000011</v>
      </c>
      <c r="AB10" s="282"/>
      <c r="AC10" s="283"/>
      <c r="AD10" s="272">
        <f t="shared" si="1"/>
        <v>88.149882903981265</v>
      </c>
      <c r="AE10" s="273"/>
      <c r="AF10" s="274"/>
    </row>
    <row r="11" spans="1:32" ht="18.75" customHeight="1">
      <c r="A11" s="79"/>
      <c r="B11" s="377" t="s">
        <v>573</v>
      </c>
      <c r="C11" s="378"/>
      <c r="D11" s="328">
        <v>1998</v>
      </c>
      <c r="E11" s="329"/>
      <c r="F11" s="330"/>
      <c r="G11" s="337" t="s">
        <v>579</v>
      </c>
      <c r="H11" s="338"/>
      <c r="I11" s="338"/>
      <c r="J11" s="338"/>
      <c r="K11" s="338"/>
      <c r="L11" s="338"/>
      <c r="M11" s="338"/>
      <c r="N11" s="338"/>
      <c r="O11" s="338"/>
      <c r="P11" s="338"/>
      <c r="Q11" s="339"/>
      <c r="R11" s="340">
        <v>306.7</v>
      </c>
      <c r="S11" s="341"/>
      <c r="T11" s="342"/>
      <c r="U11" s="331">
        <v>378.5</v>
      </c>
      <c r="V11" s="332"/>
      <c r="W11" s="333"/>
      <c r="X11" s="331">
        <v>480.4</v>
      </c>
      <c r="Y11" s="332"/>
      <c r="Z11" s="333"/>
      <c r="AA11" s="281">
        <f t="shared" si="0"/>
        <v>101.89999999999998</v>
      </c>
      <c r="AB11" s="282"/>
      <c r="AC11" s="283"/>
      <c r="AD11" s="272">
        <f t="shared" si="1"/>
        <v>126.92206076618228</v>
      </c>
      <c r="AE11" s="273"/>
      <c r="AF11" s="274"/>
    </row>
    <row r="12" spans="1:32" ht="18.75" customHeight="1">
      <c r="A12" s="79"/>
      <c r="B12" s="377" t="s">
        <v>574</v>
      </c>
      <c r="C12" s="378"/>
      <c r="D12" s="328">
        <v>2002</v>
      </c>
      <c r="E12" s="329"/>
      <c r="F12" s="330"/>
      <c r="G12" s="337" t="s">
        <v>579</v>
      </c>
      <c r="H12" s="338"/>
      <c r="I12" s="338"/>
      <c r="J12" s="338"/>
      <c r="K12" s="338"/>
      <c r="L12" s="338"/>
      <c r="M12" s="338"/>
      <c r="N12" s="338"/>
      <c r="O12" s="338"/>
      <c r="P12" s="338"/>
      <c r="Q12" s="339"/>
      <c r="R12" s="340">
        <v>485.7</v>
      </c>
      <c r="S12" s="341"/>
      <c r="T12" s="342"/>
      <c r="U12" s="331">
        <v>352.6</v>
      </c>
      <c r="V12" s="332"/>
      <c r="W12" s="333"/>
      <c r="X12" s="331">
        <v>577.29999999999995</v>
      </c>
      <c r="Y12" s="332"/>
      <c r="Z12" s="333"/>
      <c r="AA12" s="281">
        <f t="shared" si="0"/>
        <v>224.69999999999993</v>
      </c>
      <c r="AB12" s="282"/>
      <c r="AC12" s="283"/>
      <c r="AD12" s="272">
        <f t="shared" si="1"/>
        <v>163.72660238230287</v>
      </c>
      <c r="AE12" s="273"/>
      <c r="AF12" s="274"/>
    </row>
    <row r="13" spans="1:32" ht="18.75" customHeight="1">
      <c r="A13" s="79"/>
      <c r="B13" s="377" t="s">
        <v>575</v>
      </c>
      <c r="C13" s="378"/>
      <c r="D13" s="328">
        <v>2002</v>
      </c>
      <c r="E13" s="329"/>
      <c r="F13" s="330"/>
      <c r="G13" s="337" t="s">
        <v>579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9"/>
      <c r="R13" s="340">
        <v>25.7</v>
      </c>
      <c r="S13" s="341"/>
      <c r="T13" s="342"/>
      <c r="U13" s="331">
        <v>281.60000000000002</v>
      </c>
      <c r="V13" s="332"/>
      <c r="W13" s="333"/>
      <c r="X13" s="331">
        <v>206.3</v>
      </c>
      <c r="Y13" s="332"/>
      <c r="Z13" s="333"/>
      <c r="AA13" s="281">
        <f t="shared" si="0"/>
        <v>-75.300000000000011</v>
      </c>
      <c r="AB13" s="282"/>
      <c r="AC13" s="283"/>
      <c r="AD13" s="272">
        <f t="shared" si="1"/>
        <v>73.259943181818173</v>
      </c>
      <c r="AE13" s="273"/>
      <c r="AF13" s="274"/>
    </row>
    <row r="14" spans="1:32" ht="18.75" customHeight="1">
      <c r="A14" s="79"/>
      <c r="B14" s="377" t="s">
        <v>576</v>
      </c>
      <c r="C14" s="378"/>
      <c r="D14" s="328">
        <v>1993</v>
      </c>
      <c r="E14" s="329"/>
      <c r="F14" s="330"/>
      <c r="G14" s="337" t="s">
        <v>579</v>
      </c>
      <c r="H14" s="338"/>
      <c r="I14" s="338"/>
      <c r="J14" s="338"/>
      <c r="K14" s="338"/>
      <c r="L14" s="338"/>
      <c r="M14" s="338"/>
      <c r="N14" s="338"/>
      <c r="O14" s="338"/>
      <c r="P14" s="338"/>
      <c r="Q14" s="339"/>
      <c r="R14" s="340">
        <v>257.39999999999998</v>
      </c>
      <c r="S14" s="341"/>
      <c r="T14" s="342"/>
      <c r="U14" s="331">
        <v>365.7</v>
      </c>
      <c r="V14" s="332"/>
      <c r="W14" s="333"/>
      <c r="X14" s="331">
        <v>4.5</v>
      </c>
      <c r="Y14" s="332"/>
      <c r="Z14" s="333"/>
      <c r="AA14" s="281">
        <f t="shared" si="0"/>
        <v>-361.2</v>
      </c>
      <c r="AB14" s="282"/>
      <c r="AC14" s="283"/>
      <c r="AD14" s="272">
        <f t="shared" si="1"/>
        <v>1.2305168170631664</v>
      </c>
      <c r="AE14" s="273"/>
      <c r="AF14" s="274"/>
    </row>
    <row r="15" spans="1:32" ht="18.75" customHeight="1">
      <c r="A15" s="79"/>
      <c r="B15" s="377" t="s">
        <v>577</v>
      </c>
      <c r="C15" s="378"/>
      <c r="D15" s="328">
        <v>2004</v>
      </c>
      <c r="E15" s="329"/>
      <c r="F15" s="330"/>
      <c r="G15" s="337" t="s">
        <v>579</v>
      </c>
      <c r="H15" s="338"/>
      <c r="I15" s="338"/>
      <c r="J15" s="338"/>
      <c r="K15" s="338"/>
      <c r="L15" s="338"/>
      <c r="M15" s="338"/>
      <c r="N15" s="338"/>
      <c r="O15" s="338"/>
      <c r="P15" s="338"/>
      <c r="Q15" s="339"/>
      <c r="R15" s="340">
        <v>295.39999999999998</v>
      </c>
      <c r="S15" s="341"/>
      <c r="T15" s="342"/>
      <c r="U15" s="331">
        <v>334.7</v>
      </c>
      <c r="V15" s="332"/>
      <c r="W15" s="333"/>
      <c r="X15" s="331">
        <v>471.1</v>
      </c>
      <c r="Y15" s="332"/>
      <c r="Z15" s="333"/>
      <c r="AA15" s="281">
        <f t="shared" si="0"/>
        <v>136.40000000000003</v>
      </c>
      <c r="AB15" s="282"/>
      <c r="AC15" s="283"/>
      <c r="AD15" s="272">
        <f t="shared" si="1"/>
        <v>140.75291305646849</v>
      </c>
      <c r="AE15" s="273"/>
      <c r="AF15" s="274"/>
    </row>
    <row r="16" spans="1:32" ht="18.75" customHeight="1">
      <c r="A16" s="79"/>
      <c r="B16" s="377" t="s">
        <v>578</v>
      </c>
      <c r="C16" s="378"/>
      <c r="D16" s="328">
        <v>2009</v>
      </c>
      <c r="E16" s="329"/>
      <c r="F16" s="330"/>
      <c r="G16" s="337" t="s">
        <v>579</v>
      </c>
      <c r="H16" s="338"/>
      <c r="I16" s="338"/>
      <c r="J16" s="338"/>
      <c r="K16" s="338"/>
      <c r="L16" s="338"/>
      <c r="M16" s="338"/>
      <c r="N16" s="338"/>
      <c r="O16" s="338"/>
      <c r="P16" s="338"/>
      <c r="Q16" s="339"/>
      <c r="R16" s="340">
        <v>329.2</v>
      </c>
      <c r="S16" s="341"/>
      <c r="T16" s="342"/>
      <c r="U16" s="331">
        <v>376.9</v>
      </c>
      <c r="V16" s="332"/>
      <c r="W16" s="333"/>
      <c r="X16" s="331">
        <v>484.5</v>
      </c>
      <c r="Y16" s="332"/>
      <c r="Z16" s="333"/>
      <c r="AA16" s="281">
        <f t="shared" si="0"/>
        <v>107.60000000000002</v>
      </c>
      <c r="AB16" s="282"/>
      <c r="AC16" s="283"/>
      <c r="AD16" s="272">
        <f t="shared" si="1"/>
        <v>128.54868665428495</v>
      </c>
      <c r="AE16" s="273"/>
      <c r="AF16" s="274"/>
    </row>
    <row r="17" spans="1:32" ht="18.75" customHeight="1">
      <c r="A17" s="79"/>
      <c r="B17" s="377" t="s">
        <v>566</v>
      </c>
      <c r="C17" s="378"/>
      <c r="D17" s="328">
        <v>1994</v>
      </c>
      <c r="E17" s="329"/>
      <c r="F17" s="330"/>
      <c r="G17" s="337" t="s">
        <v>579</v>
      </c>
      <c r="H17" s="338"/>
      <c r="I17" s="338"/>
      <c r="J17" s="338"/>
      <c r="K17" s="338"/>
      <c r="L17" s="338"/>
      <c r="M17" s="338"/>
      <c r="N17" s="338"/>
      <c r="O17" s="338"/>
      <c r="P17" s="338"/>
      <c r="Q17" s="339"/>
      <c r="R17" s="340">
        <v>33.5</v>
      </c>
      <c r="S17" s="341"/>
      <c r="T17" s="342"/>
      <c r="U17" s="331">
        <v>30.6</v>
      </c>
      <c r="V17" s="332"/>
      <c r="W17" s="333"/>
      <c r="X17" s="331">
        <v>78.3</v>
      </c>
      <c r="Y17" s="332"/>
      <c r="Z17" s="333"/>
      <c r="AA17" s="281">
        <f t="shared" si="0"/>
        <v>47.699999999999996</v>
      </c>
      <c r="AB17" s="282"/>
      <c r="AC17" s="283"/>
      <c r="AD17" s="272">
        <f t="shared" si="1"/>
        <v>255.88235294117646</v>
      </c>
      <c r="AE17" s="273"/>
      <c r="AF17" s="274"/>
    </row>
    <row r="18" spans="1:32" ht="18.75" customHeight="1">
      <c r="A18" s="79"/>
      <c r="B18" s="377" t="s">
        <v>567</v>
      </c>
      <c r="C18" s="378"/>
      <c r="D18" s="328">
        <v>2015</v>
      </c>
      <c r="E18" s="329"/>
      <c r="F18" s="330"/>
      <c r="G18" s="337" t="s">
        <v>579</v>
      </c>
      <c r="H18" s="338"/>
      <c r="I18" s="338"/>
      <c r="J18" s="338"/>
      <c r="K18" s="338"/>
      <c r="L18" s="338"/>
      <c r="M18" s="338"/>
      <c r="N18" s="338"/>
      <c r="O18" s="338"/>
      <c r="P18" s="338"/>
      <c r="Q18" s="339"/>
      <c r="R18" s="340">
        <v>468.2</v>
      </c>
      <c r="S18" s="341"/>
      <c r="T18" s="342"/>
      <c r="U18" s="331">
        <v>427.9</v>
      </c>
      <c r="V18" s="332"/>
      <c r="W18" s="333"/>
      <c r="X18" s="331">
        <v>510</v>
      </c>
      <c r="Y18" s="332"/>
      <c r="Z18" s="333"/>
      <c r="AA18" s="281">
        <f t="shared" si="0"/>
        <v>82.100000000000023</v>
      </c>
      <c r="AB18" s="282"/>
      <c r="AC18" s="283"/>
      <c r="AD18" s="272">
        <f t="shared" si="1"/>
        <v>119.18672587053049</v>
      </c>
      <c r="AE18" s="273"/>
      <c r="AF18" s="274"/>
    </row>
    <row r="19" spans="1:32" ht="40.15" customHeight="1">
      <c r="A19" s="79"/>
      <c r="B19" s="278" t="s">
        <v>695</v>
      </c>
      <c r="C19" s="280"/>
      <c r="D19" s="328">
        <v>2017</v>
      </c>
      <c r="E19" s="329"/>
      <c r="F19" s="330"/>
      <c r="G19" s="337" t="s">
        <v>579</v>
      </c>
      <c r="H19" s="338"/>
      <c r="I19" s="338"/>
      <c r="J19" s="338"/>
      <c r="K19" s="338"/>
      <c r="L19" s="338"/>
      <c r="M19" s="338"/>
      <c r="N19" s="338"/>
      <c r="O19" s="338"/>
      <c r="P19" s="338"/>
      <c r="Q19" s="339"/>
      <c r="R19" s="340"/>
      <c r="S19" s="341"/>
      <c r="T19" s="342"/>
      <c r="U19" s="340"/>
      <c r="V19" s="341"/>
      <c r="W19" s="342"/>
      <c r="X19" s="331">
        <v>139.5</v>
      </c>
      <c r="Y19" s="332"/>
      <c r="Z19" s="333"/>
      <c r="AA19" s="281">
        <f>X19-U19</f>
        <v>139.5</v>
      </c>
      <c r="AB19" s="282"/>
      <c r="AC19" s="283"/>
      <c r="AD19" s="193"/>
      <c r="AE19" s="194"/>
      <c r="AF19" s="195"/>
    </row>
    <row r="20" spans="1:32" ht="53.45" customHeight="1">
      <c r="A20" s="79"/>
      <c r="B20" s="278" t="s">
        <v>697</v>
      </c>
      <c r="C20" s="280"/>
      <c r="D20" s="328">
        <v>2017</v>
      </c>
      <c r="E20" s="329"/>
      <c r="F20" s="330"/>
      <c r="G20" s="337" t="s">
        <v>579</v>
      </c>
      <c r="H20" s="338"/>
      <c r="I20" s="338"/>
      <c r="J20" s="338"/>
      <c r="K20" s="338"/>
      <c r="L20" s="338"/>
      <c r="M20" s="338"/>
      <c r="N20" s="338"/>
      <c r="O20" s="338"/>
      <c r="P20" s="338"/>
      <c r="Q20" s="339"/>
      <c r="R20" s="340"/>
      <c r="S20" s="341"/>
      <c r="T20" s="342"/>
      <c r="U20" s="340"/>
      <c r="V20" s="341"/>
      <c r="W20" s="342"/>
      <c r="X20" s="331">
        <v>105.6</v>
      </c>
      <c r="Y20" s="332"/>
      <c r="Z20" s="333"/>
      <c r="AA20" s="281">
        <f>X20-U20</f>
        <v>105.6</v>
      </c>
      <c r="AB20" s="282"/>
      <c r="AC20" s="283"/>
      <c r="AD20" s="193"/>
      <c r="AE20" s="194"/>
      <c r="AF20" s="195"/>
    </row>
    <row r="21" spans="1:32" ht="54.6" customHeight="1">
      <c r="A21" s="79"/>
      <c r="B21" s="278" t="s">
        <v>696</v>
      </c>
      <c r="C21" s="280"/>
      <c r="D21" s="328">
        <v>2017</v>
      </c>
      <c r="E21" s="329"/>
      <c r="F21" s="330"/>
      <c r="G21" s="337" t="s">
        <v>579</v>
      </c>
      <c r="H21" s="338"/>
      <c r="I21" s="338"/>
      <c r="J21" s="338"/>
      <c r="K21" s="338"/>
      <c r="L21" s="338"/>
      <c r="M21" s="338"/>
      <c r="N21" s="338"/>
      <c r="O21" s="338"/>
      <c r="P21" s="338"/>
      <c r="Q21" s="339"/>
      <c r="R21" s="340"/>
      <c r="S21" s="341"/>
      <c r="T21" s="342"/>
      <c r="U21" s="340"/>
      <c r="V21" s="341"/>
      <c r="W21" s="342"/>
      <c r="X21" s="331">
        <v>137.4</v>
      </c>
      <c r="Y21" s="332"/>
      <c r="Z21" s="333"/>
      <c r="AA21" s="281">
        <f>X21-U21</f>
        <v>137.4</v>
      </c>
      <c r="AB21" s="282"/>
      <c r="AC21" s="283"/>
      <c r="AD21" s="193"/>
      <c r="AE21" s="194"/>
      <c r="AF21" s="195"/>
    </row>
    <row r="22" spans="1:32" ht="54.6" customHeight="1">
      <c r="A22" s="79"/>
      <c r="B22" s="278" t="s">
        <v>698</v>
      </c>
      <c r="C22" s="280"/>
      <c r="D22" s="328">
        <v>2017</v>
      </c>
      <c r="E22" s="329"/>
      <c r="F22" s="330"/>
      <c r="G22" s="337" t="s">
        <v>579</v>
      </c>
      <c r="H22" s="338"/>
      <c r="I22" s="338"/>
      <c r="J22" s="338"/>
      <c r="K22" s="338"/>
      <c r="L22" s="338"/>
      <c r="M22" s="338"/>
      <c r="N22" s="338"/>
      <c r="O22" s="338"/>
      <c r="P22" s="338"/>
      <c r="Q22" s="339"/>
      <c r="R22" s="340"/>
      <c r="S22" s="341"/>
      <c r="T22" s="342"/>
      <c r="U22" s="340"/>
      <c r="V22" s="341"/>
      <c r="W22" s="342"/>
      <c r="X22" s="331">
        <v>27.4</v>
      </c>
      <c r="Y22" s="332"/>
      <c r="Z22" s="333"/>
      <c r="AA22" s="281">
        <f>X22-U22</f>
        <v>27.4</v>
      </c>
      <c r="AB22" s="282"/>
      <c r="AC22" s="283"/>
      <c r="AD22" s="193"/>
      <c r="AE22" s="194"/>
      <c r="AF22" s="195"/>
    </row>
    <row r="23" spans="1:32" ht="18.75" customHeight="1">
      <c r="A23" s="79"/>
      <c r="B23" s="377" t="s">
        <v>568</v>
      </c>
      <c r="C23" s="378"/>
      <c r="D23" s="328">
        <v>1993</v>
      </c>
      <c r="E23" s="329"/>
      <c r="F23" s="330"/>
      <c r="G23" s="337" t="s">
        <v>579</v>
      </c>
      <c r="H23" s="338"/>
      <c r="I23" s="338"/>
      <c r="J23" s="338"/>
      <c r="K23" s="338"/>
      <c r="L23" s="338"/>
      <c r="M23" s="338"/>
      <c r="N23" s="338"/>
      <c r="O23" s="338"/>
      <c r="P23" s="338"/>
      <c r="Q23" s="339"/>
      <c r="R23" s="340">
        <v>107.7</v>
      </c>
      <c r="S23" s="341"/>
      <c r="T23" s="342"/>
      <c r="U23" s="331">
        <v>78.400000000000006</v>
      </c>
      <c r="V23" s="332"/>
      <c r="W23" s="333"/>
      <c r="X23" s="331">
        <v>44.2</v>
      </c>
      <c r="Y23" s="332"/>
      <c r="Z23" s="333"/>
      <c r="AA23" s="281">
        <f t="shared" ref="AA23" si="2">X23-U23</f>
        <v>-34.200000000000003</v>
      </c>
      <c r="AB23" s="282"/>
      <c r="AC23" s="283"/>
      <c r="AD23" s="272">
        <f t="shared" si="1"/>
        <v>56.37755102040817</v>
      </c>
      <c r="AE23" s="273"/>
      <c r="AF23" s="274"/>
    </row>
    <row r="24" spans="1:32" ht="18.75" customHeight="1">
      <c r="A24" s="79"/>
      <c r="B24" s="377" t="s">
        <v>607</v>
      </c>
      <c r="C24" s="378"/>
      <c r="D24" s="328">
        <v>2005</v>
      </c>
      <c r="E24" s="329"/>
      <c r="F24" s="330"/>
      <c r="G24" s="337" t="s">
        <v>579</v>
      </c>
      <c r="H24" s="338"/>
      <c r="I24" s="338"/>
      <c r="J24" s="338"/>
      <c r="K24" s="338"/>
      <c r="L24" s="338"/>
      <c r="M24" s="338"/>
      <c r="N24" s="338"/>
      <c r="O24" s="338"/>
      <c r="P24" s="338"/>
      <c r="Q24" s="339"/>
      <c r="R24" s="340">
        <v>2.5</v>
      </c>
      <c r="S24" s="341"/>
      <c r="T24" s="342"/>
      <c r="U24" s="331"/>
      <c r="V24" s="332"/>
      <c r="W24" s="333"/>
      <c r="X24" s="331">
        <v>4</v>
      </c>
      <c r="Y24" s="332"/>
      <c r="Z24" s="333"/>
      <c r="AA24" s="281">
        <f t="shared" si="0"/>
        <v>4</v>
      </c>
      <c r="AB24" s="282"/>
      <c r="AC24" s="283"/>
      <c r="AD24" s="368" t="e">
        <f t="shared" si="1"/>
        <v>#DIV/0!</v>
      </c>
      <c r="AE24" s="369"/>
      <c r="AF24" s="370"/>
    </row>
    <row r="25" spans="1:32" ht="18.75" customHeight="1">
      <c r="A25" s="79"/>
      <c r="B25" s="377" t="s">
        <v>608</v>
      </c>
      <c r="C25" s="378"/>
      <c r="D25" s="328">
        <v>1994</v>
      </c>
      <c r="E25" s="329"/>
      <c r="F25" s="330"/>
      <c r="G25" s="337" t="s">
        <v>579</v>
      </c>
      <c r="H25" s="338"/>
      <c r="I25" s="338"/>
      <c r="J25" s="338"/>
      <c r="K25" s="338"/>
      <c r="L25" s="338"/>
      <c r="M25" s="338"/>
      <c r="N25" s="338"/>
      <c r="O25" s="338"/>
      <c r="P25" s="338"/>
      <c r="Q25" s="339"/>
      <c r="R25" s="340">
        <v>12.1</v>
      </c>
      <c r="S25" s="341"/>
      <c r="T25" s="342"/>
      <c r="U25" s="331">
        <v>46.7</v>
      </c>
      <c r="V25" s="332"/>
      <c r="W25" s="333"/>
      <c r="X25" s="331">
        <v>145.9</v>
      </c>
      <c r="Y25" s="332"/>
      <c r="Z25" s="333"/>
      <c r="AA25" s="281">
        <f t="shared" si="0"/>
        <v>99.2</v>
      </c>
      <c r="AB25" s="282"/>
      <c r="AC25" s="283"/>
      <c r="AD25" s="272">
        <f t="shared" si="1"/>
        <v>312.41970021413277</v>
      </c>
      <c r="AE25" s="273"/>
      <c r="AF25" s="274"/>
    </row>
    <row r="26" spans="1:32" ht="18.75" customHeight="1">
      <c r="A26" s="79"/>
      <c r="B26" s="377" t="s">
        <v>609</v>
      </c>
      <c r="C26" s="378"/>
      <c r="D26" s="328">
        <v>2004</v>
      </c>
      <c r="E26" s="329"/>
      <c r="F26" s="330"/>
      <c r="G26" s="337" t="s">
        <v>579</v>
      </c>
      <c r="H26" s="338"/>
      <c r="I26" s="338"/>
      <c r="J26" s="338"/>
      <c r="K26" s="338"/>
      <c r="L26" s="338"/>
      <c r="M26" s="338"/>
      <c r="N26" s="338"/>
      <c r="O26" s="338"/>
      <c r="P26" s="338"/>
      <c r="Q26" s="339"/>
      <c r="R26" s="340">
        <v>1.2</v>
      </c>
      <c r="S26" s="341"/>
      <c r="T26" s="342"/>
      <c r="U26" s="331"/>
      <c r="V26" s="332"/>
      <c r="W26" s="333"/>
      <c r="X26" s="331">
        <v>201.6</v>
      </c>
      <c r="Y26" s="332"/>
      <c r="Z26" s="333"/>
      <c r="AA26" s="281">
        <f t="shared" si="0"/>
        <v>201.6</v>
      </c>
      <c r="AB26" s="282"/>
      <c r="AC26" s="283"/>
      <c r="AD26" s="368" t="e">
        <f t="shared" si="1"/>
        <v>#DIV/0!</v>
      </c>
      <c r="AE26" s="369"/>
      <c r="AF26" s="370"/>
    </row>
    <row r="27" spans="1:32" ht="18.75" customHeight="1">
      <c r="A27" s="79"/>
      <c r="B27" s="377" t="s">
        <v>610</v>
      </c>
      <c r="C27" s="378"/>
      <c r="D27" s="328">
        <v>1999</v>
      </c>
      <c r="E27" s="329"/>
      <c r="F27" s="330"/>
      <c r="G27" s="337" t="s">
        <v>579</v>
      </c>
      <c r="H27" s="338"/>
      <c r="I27" s="338"/>
      <c r="J27" s="338"/>
      <c r="K27" s="338"/>
      <c r="L27" s="338"/>
      <c r="M27" s="338"/>
      <c r="N27" s="338"/>
      <c r="O27" s="338"/>
      <c r="P27" s="338"/>
      <c r="Q27" s="339"/>
      <c r="R27" s="340">
        <v>3.3</v>
      </c>
      <c r="S27" s="341"/>
      <c r="T27" s="342"/>
      <c r="U27" s="334">
        <v>129.4</v>
      </c>
      <c r="V27" s="335"/>
      <c r="W27" s="336"/>
      <c r="X27" s="334">
        <v>8.5</v>
      </c>
      <c r="Y27" s="335"/>
      <c r="Z27" s="336"/>
      <c r="AA27" s="281">
        <f t="shared" si="0"/>
        <v>-120.9</v>
      </c>
      <c r="AB27" s="282"/>
      <c r="AC27" s="283"/>
      <c r="AD27" s="368">
        <f t="shared" si="1"/>
        <v>6.5687789799072638</v>
      </c>
      <c r="AE27" s="369"/>
      <c r="AF27" s="370"/>
    </row>
    <row r="28" spans="1:32" ht="18.75" customHeight="1">
      <c r="A28" s="160"/>
      <c r="B28" s="377" t="s">
        <v>658</v>
      </c>
      <c r="C28" s="378" t="s">
        <v>658</v>
      </c>
      <c r="D28" s="328">
        <v>1999</v>
      </c>
      <c r="E28" s="329"/>
      <c r="F28" s="330"/>
      <c r="G28" s="337" t="s">
        <v>579</v>
      </c>
      <c r="H28" s="338"/>
      <c r="I28" s="338"/>
      <c r="J28" s="338"/>
      <c r="K28" s="338"/>
      <c r="L28" s="338"/>
      <c r="M28" s="338"/>
      <c r="N28" s="338"/>
      <c r="O28" s="338"/>
      <c r="P28" s="338"/>
      <c r="Q28" s="339"/>
      <c r="R28" s="340"/>
      <c r="S28" s="341"/>
      <c r="T28" s="342"/>
      <c r="U28" s="340"/>
      <c r="V28" s="341"/>
      <c r="W28" s="342"/>
      <c r="X28" s="331">
        <v>28</v>
      </c>
      <c r="Y28" s="332"/>
      <c r="Z28" s="333"/>
      <c r="AA28" s="281">
        <f t="shared" ref="AA28" si="3">X28-U28</f>
        <v>28</v>
      </c>
      <c r="AB28" s="282"/>
      <c r="AC28" s="283"/>
      <c r="AD28" s="203"/>
      <c r="AE28" s="204"/>
      <c r="AF28" s="205"/>
    </row>
    <row r="29" spans="1:32" ht="34.9" customHeight="1">
      <c r="A29" s="160"/>
      <c r="B29" s="278" t="s">
        <v>694</v>
      </c>
      <c r="C29" s="279"/>
      <c r="D29" s="328">
        <v>2017</v>
      </c>
      <c r="E29" s="329">
        <v>2017</v>
      </c>
      <c r="F29" s="330"/>
      <c r="G29" s="337" t="s">
        <v>579</v>
      </c>
      <c r="H29" s="338"/>
      <c r="I29" s="338"/>
      <c r="J29" s="338"/>
      <c r="K29" s="338"/>
      <c r="L29" s="338"/>
      <c r="M29" s="338"/>
      <c r="N29" s="338"/>
      <c r="O29" s="338"/>
      <c r="P29" s="338"/>
      <c r="Q29" s="339"/>
      <c r="R29" s="340"/>
      <c r="S29" s="341"/>
      <c r="T29" s="342"/>
      <c r="U29" s="340"/>
      <c r="V29" s="341"/>
      <c r="W29" s="342"/>
      <c r="X29" s="331">
        <v>1.5</v>
      </c>
      <c r="Y29" s="332"/>
      <c r="Z29" s="333"/>
      <c r="AA29" s="281">
        <f t="shared" ref="AA29" si="4">X29-U29</f>
        <v>1.5</v>
      </c>
      <c r="AB29" s="282"/>
      <c r="AC29" s="283"/>
      <c r="AD29" s="203"/>
      <c r="AE29" s="204"/>
      <c r="AF29" s="205"/>
    </row>
    <row r="30" spans="1:32" ht="18.75" customHeight="1">
      <c r="A30" s="160"/>
      <c r="B30" s="278" t="s">
        <v>693</v>
      </c>
      <c r="C30" s="279"/>
      <c r="D30" s="328">
        <v>2004</v>
      </c>
      <c r="E30" s="329"/>
      <c r="F30" s="330"/>
      <c r="G30" s="337" t="s">
        <v>579</v>
      </c>
      <c r="H30" s="338"/>
      <c r="I30" s="338"/>
      <c r="J30" s="338"/>
      <c r="K30" s="338"/>
      <c r="L30" s="338"/>
      <c r="M30" s="338"/>
      <c r="N30" s="338"/>
      <c r="O30" s="338"/>
      <c r="P30" s="338"/>
      <c r="Q30" s="339"/>
      <c r="R30" s="340"/>
      <c r="S30" s="341"/>
      <c r="T30" s="342"/>
      <c r="U30" s="340"/>
      <c r="V30" s="341"/>
      <c r="W30" s="342"/>
      <c r="X30" s="331">
        <v>2.4</v>
      </c>
      <c r="Y30" s="332"/>
      <c r="Z30" s="333"/>
      <c r="AA30" s="281">
        <f t="shared" ref="AA30" si="5">X30-U30</f>
        <v>2.4</v>
      </c>
      <c r="AB30" s="282"/>
      <c r="AC30" s="283"/>
      <c r="AD30" s="203"/>
      <c r="AE30" s="204"/>
      <c r="AF30" s="205"/>
    </row>
    <row r="31" spans="1:32" ht="24.95" customHeight="1">
      <c r="A31" s="345" t="s">
        <v>53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7"/>
      <c r="R31" s="272">
        <f>SUM(R6:R27)</f>
        <v>3155.8999999999996</v>
      </c>
      <c r="S31" s="273"/>
      <c r="T31" s="274"/>
      <c r="U31" s="272">
        <f>SUM(U6:W27)</f>
        <v>3410</v>
      </c>
      <c r="V31" s="273"/>
      <c r="W31" s="274"/>
      <c r="X31" s="272">
        <f>SUM(X6:Z30)</f>
        <v>4551.9999999999991</v>
      </c>
      <c r="Y31" s="273"/>
      <c r="Z31" s="274"/>
      <c r="AA31" s="281">
        <f>X31-U31</f>
        <v>1141.9999999999991</v>
      </c>
      <c r="AB31" s="282"/>
      <c r="AC31" s="283"/>
      <c r="AD31" s="272">
        <f>(X31/U31)*100</f>
        <v>133.48973607038121</v>
      </c>
      <c r="AE31" s="273"/>
      <c r="AF31" s="274"/>
    </row>
    <row r="32" spans="1:32" ht="11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2"/>
      <c r="AF32" s="82"/>
    </row>
    <row r="33" spans="1:32" ht="10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4"/>
      <c r="O33" s="24"/>
      <c r="P33" s="24"/>
      <c r="Q33" s="24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83"/>
      <c r="AF33" s="83"/>
    </row>
    <row r="34" spans="1:32" s="214" customFormat="1" ht="18.75" customHeight="1">
      <c r="C34" s="214" t="s">
        <v>333</v>
      </c>
    </row>
    <row r="35" spans="1:32" s="214" customFormat="1" ht="18.75" customHeight="1"/>
    <row r="36" spans="1:32" ht="45.75" customHeight="1">
      <c r="A36" s="258" t="s">
        <v>49</v>
      </c>
      <c r="B36" s="381" t="s">
        <v>147</v>
      </c>
      <c r="C36" s="382"/>
      <c r="D36" s="245" t="s">
        <v>144</v>
      </c>
      <c r="E36" s="245"/>
      <c r="F36" s="245"/>
      <c r="G36" s="245"/>
      <c r="H36" s="321" t="s">
        <v>237</v>
      </c>
      <c r="I36" s="322"/>
      <c r="J36" s="322"/>
      <c r="K36" s="322"/>
      <c r="L36" s="322"/>
      <c r="M36" s="322"/>
      <c r="N36" s="322"/>
      <c r="O36" s="323"/>
      <c r="P36" s="321" t="s">
        <v>362</v>
      </c>
      <c r="Q36" s="323"/>
      <c r="R36" s="289" t="s">
        <v>146</v>
      </c>
      <c r="S36" s="290"/>
      <c r="T36" s="290"/>
      <c r="U36" s="290"/>
      <c r="V36" s="290"/>
      <c r="W36" s="290"/>
      <c r="X36" s="290"/>
      <c r="Y36" s="290"/>
      <c r="Z36" s="299"/>
      <c r="AA36" s="245" t="s">
        <v>429</v>
      </c>
      <c r="AB36" s="247"/>
      <c r="AC36" s="247"/>
      <c r="AD36" s="245" t="s">
        <v>430</v>
      </c>
      <c r="AE36" s="247"/>
      <c r="AF36" s="247"/>
    </row>
    <row r="37" spans="1:32" ht="24.95" customHeight="1">
      <c r="A37" s="258"/>
      <c r="B37" s="385"/>
      <c r="C37" s="386"/>
      <c r="D37" s="245"/>
      <c r="E37" s="245"/>
      <c r="F37" s="245"/>
      <c r="G37" s="245"/>
      <c r="H37" s="357"/>
      <c r="I37" s="387"/>
      <c r="J37" s="387"/>
      <c r="K37" s="387"/>
      <c r="L37" s="387"/>
      <c r="M37" s="387"/>
      <c r="N37" s="387"/>
      <c r="O37" s="358"/>
      <c r="P37" s="357"/>
      <c r="Q37" s="358"/>
      <c r="R37" s="321" t="s">
        <v>363</v>
      </c>
      <c r="S37" s="322"/>
      <c r="T37" s="323"/>
      <c r="U37" s="321" t="s">
        <v>364</v>
      </c>
      <c r="V37" s="322"/>
      <c r="W37" s="323"/>
      <c r="X37" s="321" t="s">
        <v>365</v>
      </c>
      <c r="Y37" s="372"/>
      <c r="Z37" s="373"/>
      <c r="AA37" s="247"/>
      <c r="AB37" s="247"/>
      <c r="AC37" s="247"/>
      <c r="AD37" s="247"/>
      <c r="AE37" s="247"/>
      <c r="AF37" s="247"/>
    </row>
    <row r="38" spans="1:32" ht="48" customHeight="1">
      <c r="A38" s="258"/>
      <c r="B38" s="383"/>
      <c r="C38" s="384"/>
      <c r="D38" s="245"/>
      <c r="E38" s="245"/>
      <c r="F38" s="245"/>
      <c r="G38" s="245"/>
      <c r="H38" s="324"/>
      <c r="I38" s="325"/>
      <c r="J38" s="325"/>
      <c r="K38" s="325"/>
      <c r="L38" s="325"/>
      <c r="M38" s="325"/>
      <c r="N38" s="325"/>
      <c r="O38" s="326"/>
      <c r="P38" s="324"/>
      <c r="Q38" s="326"/>
      <c r="R38" s="324"/>
      <c r="S38" s="325"/>
      <c r="T38" s="326"/>
      <c r="U38" s="324"/>
      <c r="V38" s="325"/>
      <c r="W38" s="326"/>
      <c r="X38" s="374"/>
      <c r="Y38" s="375"/>
      <c r="Z38" s="376"/>
      <c r="AA38" s="247"/>
      <c r="AB38" s="247"/>
      <c r="AC38" s="247"/>
      <c r="AD38" s="247"/>
      <c r="AE38" s="247"/>
      <c r="AF38" s="247"/>
    </row>
    <row r="39" spans="1:32" ht="18.75" customHeight="1">
      <c r="A39" s="47">
        <v>1</v>
      </c>
      <c r="B39" s="377">
        <v>2</v>
      </c>
      <c r="C39" s="378"/>
      <c r="D39" s="352">
        <v>3</v>
      </c>
      <c r="E39" s="352"/>
      <c r="F39" s="352"/>
      <c r="G39" s="352"/>
      <c r="H39" s="328">
        <v>4</v>
      </c>
      <c r="I39" s="329"/>
      <c r="J39" s="329"/>
      <c r="K39" s="329"/>
      <c r="L39" s="329"/>
      <c r="M39" s="329"/>
      <c r="N39" s="329"/>
      <c r="O39" s="330"/>
      <c r="P39" s="328">
        <v>5</v>
      </c>
      <c r="Q39" s="330"/>
      <c r="R39" s="328">
        <v>6</v>
      </c>
      <c r="S39" s="329"/>
      <c r="T39" s="330"/>
      <c r="U39" s="328">
        <v>7</v>
      </c>
      <c r="V39" s="329"/>
      <c r="W39" s="330"/>
      <c r="X39" s="328">
        <v>8</v>
      </c>
      <c r="Y39" s="329"/>
      <c r="Z39" s="330"/>
      <c r="AA39" s="328">
        <v>9</v>
      </c>
      <c r="AB39" s="329"/>
      <c r="AC39" s="330"/>
      <c r="AD39" s="328">
        <v>10</v>
      </c>
      <c r="AE39" s="329"/>
      <c r="AF39" s="330"/>
    </row>
    <row r="40" spans="1:32" ht="20.100000000000001" hidden="1" customHeight="1">
      <c r="A40" s="71"/>
      <c r="B40" s="350"/>
      <c r="C40" s="351"/>
      <c r="D40" s="344"/>
      <c r="E40" s="344"/>
      <c r="F40" s="344"/>
      <c r="G40" s="344"/>
      <c r="H40" s="353"/>
      <c r="I40" s="354"/>
      <c r="J40" s="354"/>
      <c r="K40" s="354"/>
      <c r="L40" s="354"/>
      <c r="M40" s="354"/>
      <c r="N40" s="354"/>
      <c r="O40" s="355"/>
      <c r="P40" s="348"/>
      <c r="Q40" s="349"/>
      <c r="R40" s="269"/>
      <c r="S40" s="270"/>
      <c r="T40" s="271"/>
      <c r="U40" s="269"/>
      <c r="V40" s="270"/>
      <c r="W40" s="271"/>
      <c r="X40" s="269"/>
      <c r="Y40" s="270"/>
      <c r="Z40" s="271"/>
      <c r="AA40" s="269">
        <f>X40-U40</f>
        <v>0</v>
      </c>
      <c r="AB40" s="270"/>
      <c r="AC40" s="271"/>
      <c r="AD40" s="365" t="e">
        <f>(X40/U40)*100</f>
        <v>#DIV/0!</v>
      </c>
      <c r="AE40" s="366"/>
      <c r="AF40" s="367"/>
    </row>
    <row r="41" spans="1:32" ht="20.100000000000001" hidden="1" customHeight="1">
      <c r="A41" s="71"/>
      <c r="B41" s="350"/>
      <c r="C41" s="351"/>
      <c r="D41" s="344"/>
      <c r="E41" s="344"/>
      <c r="F41" s="344"/>
      <c r="G41" s="344"/>
      <c r="H41" s="353"/>
      <c r="I41" s="354"/>
      <c r="J41" s="354"/>
      <c r="K41" s="354"/>
      <c r="L41" s="354"/>
      <c r="M41" s="354"/>
      <c r="N41" s="354"/>
      <c r="O41" s="355"/>
      <c r="P41" s="348"/>
      <c r="Q41" s="349"/>
      <c r="R41" s="269"/>
      <c r="S41" s="270"/>
      <c r="T41" s="271"/>
      <c r="U41" s="269"/>
      <c r="V41" s="270"/>
      <c r="W41" s="271"/>
      <c r="X41" s="269"/>
      <c r="Y41" s="270"/>
      <c r="Z41" s="271"/>
      <c r="AA41" s="269">
        <f>X41-U41</f>
        <v>0</v>
      </c>
      <c r="AB41" s="270"/>
      <c r="AC41" s="271"/>
      <c r="AD41" s="365" t="e">
        <f>(X41/U41)*100</f>
        <v>#DIV/0!</v>
      </c>
      <c r="AE41" s="366"/>
      <c r="AF41" s="367"/>
    </row>
    <row r="42" spans="1:32" ht="20.100000000000001" hidden="1" customHeight="1">
      <c r="A42" s="71"/>
      <c r="B42" s="350"/>
      <c r="C42" s="351"/>
      <c r="D42" s="344"/>
      <c r="E42" s="344"/>
      <c r="F42" s="344"/>
      <c r="G42" s="344"/>
      <c r="H42" s="353"/>
      <c r="I42" s="354"/>
      <c r="J42" s="354"/>
      <c r="K42" s="354"/>
      <c r="L42" s="354"/>
      <c r="M42" s="354"/>
      <c r="N42" s="354"/>
      <c r="O42" s="355"/>
      <c r="P42" s="348"/>
      <c r="Q42" s="349"/>
      <c r="R42" s="269"/>
      <c r="S42" s="270"/>
      <c r="T42" s="271"/>
      <c r="U42" s="269"/>
      <c r="V42" s="270"/>
      <c r="W42" s="271"/>
      <c r="X42" s="269"/>
      <c r="Y42" s="270"/>
      <c r="Z42" s="271"/>
      <c r="AA42" s="269">
        <f>X42-U42</f>
        <v>0</v>
      </c>
      <c r="AB42" s="270"/>
      <c r="AC42" s="271"/>
      <c r="AD42" s="365" t="e">
        <f>(X42/U42)*100</f>
        <v>#DIV/0!</v>
      </c>
      <c r="AE42" s="366"/>
      <c r="AF42" s="367"/>
    </row>
    <row r="43" spans="1:32" ht="20.100000000000001" customHeight="1">
      <c r="A43" s="71"/>
      <c r="B43" s="350"/>
      <c r="C43" s="351"/>
      <c r="D43" s="344"/>
      <c r="E43" s="344"/>
      <c r="F43" s="344"/>
      <c r="G43" s="344"/>
      <c r="H43" s="353"/>
      <c r="I43" s="354"/>
      <c r="J43" s="354"/>
      <c r="K43" s="354"/>
      <c r="L43" s="354"/>
      <c r="M43" s="354"/>
      <c r="N43" s="354"/>
      <c r="O43" s="355"/>
      <c r="P43" s="348"/>
      <c r="Q43" s="349"/>
      <c r="R43" s="269"/>
      <c r="S43" s="270"/>
      <c r="T43" s="271"/>
      <c r="U43" s="269"/>
      <c r="V43" s="270"/>
      <c r="W43" s="271"/>
      <c r="X43" s="269"/>
      <c r="Y43" s="270"/>
      <c r="Z43" s="271"/>
      <c r="AA43" s="269">
        <f>X43-U43</f>
        <v>0</v>
      </c>
      <c r="AB43" s="270"/>
      <c r="AC43" s="271"/>
      <c r="AD43" s="365" t="e">
        <f>(X43/U43)*100</f>
        <v>#DIV/0!</v>
      </c>
      <c r="AE43" s="366"/>
      <c r="AF43" s="367"/>
    </row>
    <row r="44" spans="1:32" ht="24.95" customHeight="1">
      <c r="A44" s="345" t="s">
        <v>53</v>
      </c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7"/>
      <c r="R44" s="281">
        <f>SUM(R40:R43)</f>
        <v>0</v>
      </c>
      <c r="S44" s="282"/>
      <c r="T44" s="283"/>
      <c r="U44" s="281">
        <f>SUM(U40:U43)</f>
        <v>0</v>
      </c>
      <c r="V44" s="282"/>
      <c r="W44" s="283"/>
      <c r="X44" s="281">
        <f>SUM(X40:X43)</f>
        <v>0</v>
      </c>
      <c r="Y44" s="282"/>
      <c r="Z44" s="283"/>
      <c r="AA44" s="281">
        <f>X44-U44</f>
        <v>0</v>
      </c>
      <c r="AB44" s="282"/>
      <c r="AC44" s="283"/>
      <c r="AD44" s="368" t="e">
        <f>(X44/U44)*100</f>
        <v>#DIV/0!</v>
      </c>
      <c r="AE44" s="369"/>
      <c r="AF44" s="370"/>
    </row>
    <row r="45" spans="1:32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R45" s="208"/>
      <c r="S45" s="208"/>
      <c r="T45" s="208"/>
      <c r="U45" s="208"/>
      <c r="V45" s="208"/>
      <c r="AF45" s="208"/>
    </row>
    <row r="46" spans="1:32" ht="16.5" hidden="1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R46" s="208"/>
      <c r="S46" s="208"/>
      <c r="T46" s="208"/>
      <c r="U46" s="208"/>
      <c r="V46" s="208"/>
      <c r="AF46" s="208"/>
    </row>
    <row r="47" spans="1:32" s="214" customFormat="1" ht="18.75" customHeight="1">
      <c r="C47" s="214" t="s">
        <v>155</v>
      </c>
    </row>
    <row r="48" spans="1:32">
      <c r="A48" s="16"/>
      <c r="B48" s="16"/>
      <c r="C48" s="16"/>
      <c r="D48" s="16"/>
      <c r="E48" s="16"/>
      <c r="F48" s="16"/>
      <c r="G48" s="16"/>
      <c r="H48" s="16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16"/>
      <c r="Z48" s="371"/>
      <c r="AA48" s="371"/>
      <c r="AB48" s="371"/>
      <c r="AD48" s="402" t="s">
        <v>431</v>
      </c>
      <c r="AE48" s="402"/>
      <c r="AF48" s="402"/>
    </row>
    <row r="49" spans="1:32" ht="24.95" customHeight="1">
      <c r="A49" s="379" t="s">
        <v>49</v>
      </c>
      <c r="B49" s="381" t="s">
        <v>177</v>
      </c>
      <c r="C49" s="388"/>
      <c r="D49" s="388"/>
      <c r="E49" s="388"/>
      <c r="F49" s="388"/>
      <c r="G49" s="388"/>
      <c r="H49" s="388"/>
      <c r="I49" s="388"/>
      <c r="J49" s="388"/>
      <c r="K49" s="388"/>
      <c r="L49" s="382"/>
      <c r="M49" s="397" t="s">
        <v>52</v>
      </c>
      <c r="N49" s="398"/>
      <c r="O49" s="398"/>
      <c r="P49" s="399"/>
      <c r="Q49" s="397" t="s">
        <v>81</v>
      </c>
      <c r="R49" s="398"/>
      <c r="S49" s="398"/>
      <c r="T49" s="399"/>
      <c r="U49" s="397" t="s">
        <v>213</v>
      </c>
      <c r="V49" s="398"/>
      <c r="W49" s="398"/>
      <c r="X49" s="399"/>
      <c r="Y49" s="397" t="s">
        <v>112</v>
      </c>
      <c r="Z49" s="398"/>
      <c r="AA49" s="398"/>
      <c r="AB49" s="399"/>
      <c r="AC49" s="397" t="s">
        <v>53</v>
      </c>
      <c r="AD49" s="398"/>
      <c r="AE49" s="398"/>
      <c r="AF49" s="399"/>
    </row>
    <row r="50" spans="1:32" ht="24.95" customHeight="1">
      <c r="A50" s="396"/>
      <c r="B50" s="385"/>
      <c r="C50" s="389"/>
      <c r="D50" s="389"/>
      <c r="E50" s="389"/>
      <c r="F50" s="389"/>
      <c r="G50" s="389"/>
      <c r="H50" s="389"/>
      <c r="I50" s="389"/>
      <c r="J50" s="389"/>
      <c r="K50" s="389"/>
      <c r="L50" s="386"/>
      <c r="M50" s="400" t="s">
        <v>173</v>
      </c>
      <c r="N50" s="400" t="s">
        <v>174</v>
      </c>
      <c r="O50" s="400" t="s">
        <v>194</v>
      </c>
      <c r="P50" s="400" t="s">
        <v>195</v>
      </c>
      <c r="Q50" s="400" t="s">
        <v>173</v>
      </c>
      <c r="R50" s="400" t="s">
        <v>174</v>
      </c>
      <c r="S50" s="400" t="s">
        <v>194</v>
      </c>
      <c r="T50" s="400" t="s">
        <v>195</v>
      </c>
      <c r="U50" s="400" t="s">
        <v>173</v>
      </c>
      <c r="V50" s="400" t="s">
        <v>174</v>
      </c>
      <c r="W50" s="400" t="s">
        <v>194</v>
      </c>
      <c r="X50" s="400" t="s">
        <v>195</v>
      </c>
      <c r="Y50" s="400" t="s">
        <v>173</v>
      </c>
      <c r="Z50" s="400" t="s">
        <v>174</v>
      </c>
      <c r="AA50" s="400" t="s">
        <v>194</v>
      </c>
      <c r="AB50" s="400" t="s">
        <v>195</v>
      </c>
      <c r="AC50" s="400" t="s">
        <v>173</v>
      </c>
      <c r="AD50" s="400" t="s">
        <v>174</v>
      </c>
      <c r="AE50" s="400" t="s">
        <v>194</v>
      </c>
      <c r="AF50" s="400" t="s">
        <v>195</v>
      </c>
    </row>
    <row r="51" spans="1:32" ht="24.95" customHeight="1">
      <c r="A51" s="380"/>
      <c r="B51" s="383"/>
      <c r="C51" s="390"/>
      <c r="D51" s="390"/>
      <c r="E51" s="390"/>
      <c r="F51" s="390"/>
      <c r="G51" s="390"/>
      <c r="H51" s="390"/>
      <c r="I51" s="390"/>
      <c r="J51" s="390"/>
      <c r="K51" s="390"/>
      <c r="L51" s="384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</row>
    <row r="52" spans="1:32" ht="18.75" customHeight="1">
      <c r="A52" s="206">
        <v>1</v>
      </c>
      <c r="B52" s="413">
        <v>2</v>
      </c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196">
        <v>3</v>
      </c>
      <c r="N52" s="196">
        <v>4</v>
      </c>
      <c r="O52" s="196">
        <v>5</v>
      </c>
      <c r="P52" s="196">
        <v>6</v>
      </c>
      <c r="Q52" s="196">
        <v>7</v>
      </c>
      <c r="R52" s="196">
        <v>8</v>
      </c>
      <c r="S52" s="196">
        <v>9</v>
      </c>
      <c r="T52" s="196">
        <v>10</v>
      </c>
      <c r="U52" s="196">
        <v>11</v>
      </c>
      <c r="V52" s="196">
        <v>12</v>
      </c>
      <c r="W52" s="196">
        <v>13</v>
      </c>
      <c r="X52" s="196">
        <v>14</v>
      </c>
      <c r="Y52" s="196">
        <v>15</v>
      </c>
      <c r="Z52" s="196">
        <v>16</v>
      </c>
      <c r="AA52" s="196">
        <v>17</v>
      </c>
      <c r="AB52" s="196">
        <v>18</v>
      </c>
      <c r="AC52" s="196">
        <v>19</v>
      </c>
      <c r="AD52" s="196">
        <v>20</v>
      </c>
      <c r="AE52" s="196">
        <v>21</v>
      </c>
      <c r="AF52" s="196">
        <v>22</v>
      </c>
    </row>
    <row r="53" spans="1:32" ht="18.75" customHeight="1">
      <c r="A53" s="206"/>
      <c r="B53" s="230" t="s">
        <v>587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2"/>
      <c r="M53" s="196"/>
      <c r="N53" s="196"/>
      <c r="O53" s="196"/>
      <c r="P53" s="196"/>
      <c r="Q53" s="196"/>
      <c r="R53" s="196"/>
      <c r="S53" s="188">
        <f>R53-Q53</f>
        <v>0</v>
      </c>
      <c r="T53" s="139" t="e">
        <f>R53/Q53*100</f>
        <v>#DIV/0!</v>
      </c>
      <c r="U53" s="197"/>
      <c r="V53" s="197"/>
      <c r="W53" s="189">
        <f>V53-U53</f>
        <v>0</v>
      </c>
      <c r="X53" s="139" t="e">
        <f>V53/U53*100</f>
        <v>#DIV/0!</v>
      </c>
      <c r="Y53" s="197"/>
      <c r="Z53" s="197"/>
      <c r="AA53" s="189">
        <f>Z53-Y53</f>
        <v>0</v>
      </c>
      <c r="AB53" s="139" t="e">
        <f>Z53/Y53*100</f>
        <v>#DIV/0!</v>
      </c>
      <c r="AC53" s="189">
        <f t="shared" ref="AC53" si="6">SUM(M53,Q53,U53,Y53)</f>
        <v>0</v>
      </c>
      <c r="AD53" s="189">
        <f t="shared" ref="AD53" si="7">SUM(N53,R53,V53,Z53)</f>
        <v>0</v>
      </c>
      <c r="AE53" s="189">
        <f>AD53-AC53</f>
        <v>0</v>
      </c>
      <c r="AF53" s="139" t="e">
        <f>AD53/AC53*100</f>
        <v>#DIV/0!</v>
      </c>
    </row>
    <row r="54" spans="1:32" ht="18.75" customHeight="1">
      <c r="A54" s="206"/>
      <c r="B54" s="230" t="s">
        <v>588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2"/>
      <c r="M54" s="196"/>
      <c r="N54" s="196"/>
      <c r="O54" s="196"/>
      <c r="P54" s="196"/>
      <c r="Q54" s="196"/>
      <c r="R54" s="196"/>
      <c r="S54" s="188">
        <f t="shared" ref="S54:S135" si="8">R54-Q54</f>
        <v>0</v>
      </c>
      <c r="T54" s="139" t="e">
        <f t="shared" ref="T54:T135" si="9">R54/Q54*100</f>
        <v>#DIV/0!</v>
      </c>
      <c r="U54" s="197">
        <f>U55+U97+U110</f>
        <v>95281.4</v>
      </c>
      <c r="V54" s="161">
        <f>V55+V97+V110</f>
        <v>69175.599999999991</v>
      </c>
      <c r="W54" s="189">
        <f t="shared" ref="W54:W135" si="10">V54-U54</f>
        <v>-26105.800000000003</v>
      </c>
      <c r="X54" s="115">
        <f t="shared" ref="X54:X135" si="11">V54/U54*100</f>
        <v>72.601368157898591</v>
      </c>
      <c r="Y54" s="197"/>
      <c r="Z54" s="197"/>
      <c r="AA54" s="189">
        <f t="shared" ref="AA54:AA135" si="12">Z54-Y54</f>
        <v>0</v>
      </c>
      <c r="AB54" s="139" t="e">
        <f t="shared" ref="AB54:AB135" si="13">Z54/Y54*100</f>
        <v>#DIV/0!</v>
      </c>
      <c r="AC54" s="189">
        <f t="shared" ref="AC54:AC114" si="14">SUM(M54,Q54,U54,Y54)</f>
        <v>95281.4</v>
      </c>
      <c r="AD54" s="115">
        <f t="shared" ref="AD54:AD114" si="15">SUM(N54,R54,V54,Z54)</f>
        <v>69175.599999999991</v>
      </c>
      <c r="AE54" s="189">
        <f t="shared" ref="AE54:AE56" si="16">AD54-AC54</f>
        <v>-26105.800000000003</v>
      </c>
      <c r="AF54" s="115">
        <f t="shared" ref="AF54:AF117" si="17">AD54/AC54*100</f>
        <v>72.601368157898591</v>
      </c>
    </row>
    <row r="55" spans="1:32" ht="18.75" customHeight="1">
      <c r="A55" s="206"/>
      <c r="B55" s="230" t="s">
        <v>589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2"/>
      <c r="M55" s="196"/>
      <c r="N55" s="196"/>
      <c r="O55" s="196"/>
      <c r="P55" s="196"/>
      <c r="Q55" s="196"/>
      <c r="R55" s="196"/>
      <c r="S55" s="188">
        <f t="shared" si="8"/>
        <v>0</v>
      </c>
      <c r="T55" s="139" t="e">
        <f t="shared" si="9"/>
        <v>#DIV/0!</v>
      </c>
      <c r="U55" s="161">
        <f>SUM(U56:U96)</f>
        <v>73682.399999999994</v>
      </c>
      <c r="V55" s="161">
        <f>SUM(V56:V96)</f>
        <v>46268.399999999994</v>
      </c>
      <c r="W55" s="189">
        <f t="shared" si="10"/>
        <v>-27414</v>
      </c>
      <c r="X55" s="115">
        <f t="shared" si="11"/>
        <v>62.794371518843029</v>
      </c>
      <c r="Y55" s="197"/>
      <c r="Z55" s="197"/>
      <c r="AA55" s="189">
        <f t="shared" si="12"/>
        <v>0</v>
      </c>
      <c r="AB55" s="139" t="e">
        <f t="shared" si="13"/>
        <v>#DIV/0!</v>
      </c>
      <c r="AC55" s="189">
        <f t="shared" si="14"/>
        <v>73682.399999999994</v>
      </c>
      <c r="AD55" s="115">
        <f t="shared" si="15"/>
        <v>46268.399999999994</v>
      </c>
      <c r="AE55" s="189">
        <f t="shared" si="16"/>
        <v>-27414</v>
      </c>
      <c r="AF55" s="115">
        <f t="shared" si="17"/>
        <v>62.794371518843029</v>
      </c>
    </row>
    <row r="56" spans="1:32" ht="18.75" customHeight="1">
      <c r="A56" s="206"/>
      <c r="B56" s="311" t="s">
        <v>636</v>
      </c>
      <c r="C56" s="356"/>
      <c r="D56" s="356"/>
      <c r="E56" s="356"/>
      <c r="F56" s="356"/>
      <c r="G56" s="356"/>
      <c r="H56" s="356"/>
      <c r="I56" s="356"/>
      <c r="J56" s="356"/>
      <c r="K56" s="356"/>
      <c r="L56" s="312"/>
      <c r="M56" s="196"/>
      <c r="N56" s="196"/>
      <c r="O56" s="196"/>
      <c r="P56" s="196"/>
      <c r="Q56" s="196"/>
      <c r="R56" s="196"/>
      <c r="S56" s="188">
        <f t="shared" si="8"/>
        <v>0</v>
      </c>
      <c r="T56" s="140" t="e">
        <f t="shared" si="9"/>
        <v>#DIV/0!</v>
      </c>
      <c r="U56" s="196">
        <v>15000</v>
      </c>
      <c r="V56" s="199">
        <v>12296.3</v>
      </c>
      <c r="W56" s="188">
        <f t="shared" si="10"/>
        <v>-2703.7000000000007</v>
      </c>
      <c r="X56" s="90">
        <f t="shared" si="11"/>
        <v>81.975333333333339</v>
      </c>
      <c r="Y56" s="196"/>
      <c r="Z56" s="196"/>
      <c r="AA56" s="188">
        <f t="shared" si="12"/>
        <v>0</v>
      </c>
      <c r="AB56" s="140" t="e">
        <f t="shared" si="13"/>
        <v>#DIV/0!</v>
      </c>
      <c r="AC56" s="188">
        <f t="shared" si="14"/>
        <v>15000</v>
      </c>
      <c r="AD56" s="90">
        <f t="shared" si="15"/>
        <v>12296.3</v>
      </c>
      <c r="AE56" s="188">
        <f t="shared" si="16"/>
        <v>-2703.7000000000007</v>
      </c>
      <c r="AF56" s="90">
        <f t="shared" si="17"/>
        <v>81.975333333333339</v>
      </c>
    </row>
    <row r="57" spans="1:32" ht="18.75" customHeight="1">
      <c r="A57" s="206"/>
      <c r="B57" s="311" t="s">
        <v>667</v>
      </c>
      <c r="C57" s="356"/>
      <c r="D57" s="356"/>
      <c r="E57" s="356"/>
      <c r="F57" s="356"/>
      <c r="G57" s="312"/>
      <c r="H57" s="207"/>
      <c r="I57" s="207"/>
      <c r="J57" s="207"/>
      <c r="K57" s="207"/>
      <c r="L57" s="201"/>
      <c r="M57" s="196"/>
      <c r="N57" s="196"/>
      <c r="O57" s="196"/>
      <c r="P57" s="196"/>
      <c r="Q57" s="196"/>
      <c r="R57" s="196"/>
      <c r="S57" s="188"/>
      <c r="T57" s="140"/>
      <c r="U57" s="196">
        <v>100</v>
      </c>
      <c r="V57" s="199"/>
      <c r="W57" s="188">
        <f t="shared" si="10"/>
        <v>-100</v>
      </c>
      <c r="X57" s="90">
        <f t="shared" si="11"/>
        <v>0</v>
      </c>
      <c r="Y57" s="196"/>
      <c r="Z57" s="196"/>
      <c r="AA57" s="188"/>
      <c r="AB57" s="140"/>
      <c r="AC57" s="188">
        <f t="shared" ref="AC57:AC96" si="18">SUM(M57,Q57,U57,Y57)</f>
        <v>100</v>
      </c>
      <c r="AD57" s="90">
        <f t="shared" ref="AD57:AD96" si="19">SUM(N57,R57,V57,Z57)</f>
        <v>0</v>
      </c>
      <c r="AE57" s="188">
        <f t="shared" ref="AE57:AE59" si="20">AD57-AC57</f>
        <v>-100</v>
      </c>
      <c r="AF57" s="90">
        <f t="shared" si="17"/>
        <v>0</v>
      </c>
    </row>
    <row r="58" spans="1:32" ht="18.75" customHeight="1">
      <c r="A58" s="206"/>
      <c r="B58" s="311" t="s">
        <v>668</v>
      </c>
      <c r="C58" s="356"/>
      <c r="D58" s="356"/>
      <c r="E58" s="356"/>
      <c r="F58" s="312"/>
      <c r="G58" s="207"/>
      <c r="H58" s="207"/>
      <c r="I58" s="207"/>
      <c r="J58" s="207"/>
      <c r="K58" s="207"/>
      <c r="L58" s="201"/>
      <c r="M58" s="196"/>
      <c r="N58" s="196"/>
      <c r="O58" s="196"/>
      <c r="P58" s="196"/>
      <c r="Q58" s="196"/>
      <c r="R58" s="196"/>
      <c r="S58" s="188"/>
      <c r="T58" s="140"/>
      <c r="U58" s="196">
        <v>15000</v>
      </c>
      <c r="V58" s="199">
        <v>13085</v>
      </c>
      <c r="W58" s="188">
        <f t="shared" si="10"/>
        <v>-1915</v>
      </c>
      <c r="X58" s="90">
        <f t="shared" si="11"/>
        <v>87.233333333333334</v>
      </c>
      <c r="Y58" s="196"/>
      <c r="Z58" s="196"/>
      <c r="AA58" s="188"/>
      <c r="AB58" s="140"/>
      <c r="AC58" s="188">
        <f t="shared" si="18"/>
        <v>15000</v>
      </c>
      <c r="AD58" s="90">
        <f t="shared" si="19"/>
        <v>13085</v>
      </c>
      <c r="AE58" s="188">
        <f t="shared" si="20"/>
        <v>-1915</v>
      </c>
      <c r="AF58" s="90">
        <f t="shared" si="17"/>
        <v>87.233333333333334</v>
      </c>
    </row>
    <row r="59" spans="1:32" ht="18.75" customHeight="1">
      <c r="A59" s="206"/>
      <c r="B59" s="311" t="s">
        <v>637</v>
      </c>
      <c r="C59" s="356"/>
      <c r="D59" s="356"/>
      <c r="E59" s="356"/>
      <c r="F59" s="356"/>
      <c r="G59" s="356"/>
      <c r="H59" s="356"/>
      <c r="I59" s="356"/>
      <c r="J59" s="356"/>
      <c r="K59" s="356"/>
      <c r="L59" s="312"/>
      <c r="M59" s="196"/>
      <c r="N59" s="196"/>
      <c r="O59" s="196"/>
      <c r="P59" s="196"/>
      <c r="Q59" s="196"/>
      <c r="R59" s="196"/>
      <c r="S59" s="188"/>
      <c r="T59" s="140"/>
      <c r="U59" s="196">
        <v>2500</v>
      </c>
      <c r="V59" s="199"/>
      <c r="W59" s="188">
        <f t="shared" si="10"/>
        <v>-2500</v>
      </c>
      <c r="X59" s="90">
        <f t="shared" si="11"/>
        <v>0</v>
      </c>
      <c r="Y59" s="196"/>
      <c r="Z59" s="196"/>
      <c r="AA59" s="188"/>
      <c r="AB59" s="140"/>
      <c r="AC59" s="188">
        <f t="shared" si="18"/>
        <v>2500</v>
      </c>
      <c r="AD59" s="90">
        <f t="shared" si="19"/>
        <v>0</v>
      </c>
      <c r="AE59" s="188">
        <f t="shared" si="20"/>
        <v>-2500</v>
      </c>
      <c r="AF59" s="90">
        <f t="shared" si="17"/>
        <v>0</v>
      </c>
    </row>
    <row r="60" spans="1:32" ht="18.75" customHeight="1">
      <c r="A60" s="206"/>
      <c r="B60" s="311" t="s">
        <v>718</v>
      </c>
      <c r="C60" s="356"/>
      <c r="D60" s="356"/>
      <c r="E60" s="356"/>
      <c r="F60" s="312"/>
      <c r="G60" s="207"/>
      <c r="H60" s="207"/>
      <c r="I60" s="207"/>
      <c r="J60" s="207"/>
      <c r="K60" s="207"/>
      <c r="L60" s="201"/>
      <c r="M60" s="196"/>
      <c r="N60" s="196"/>
      <c r="O60" s="196"/>
      <c r="P60" s="196"/>
      <c r="Q60" s="196"/>
      <c r="R60" s="196"/>
      <c r="S60" s="188"/>
      <c r="T60" s="140"/>
      <c r="U60" s="196">
        <v>108</v>
      </c>
      <c r="V60" s="199"/>
      <c r="W60" s="188">
        <f t="shared" si="10"/>
        <v>-108</v>
      </c>
      <c r="X60" s="90">
        <f t="shared" si="11"/>
        <v>0</v>
      </c>
      <c r="Y60" s="196"/>
      <c r="Z60" s="196"/>
      <c r="AA60" s="188"/>
      <c r="AB60" s="140"/>
      <c r="AC60" s="188">
        <f t="shared" si="18"/>
        <v>108</v>
      </c>
      <c r="AD60" s="90"/>
      <c r="AE60" s="188">
        <f t="shared" ref="AE60:AE123" si="21">AD60-AC60</f>
        <v>-108</v>
      </c>
      <c r="AF60" s="90">
        <f t="shared" si="17"/>
        <v>0</v>
      </c>
    </row>
    <row r="61" spans="1:32" ht="18.75" customHeight="1">
      <c r="A61" s="206"/>
      <c r="B61" s="311" t="s">
        <v>638</v>
      </c>
      <c r="C61" s="356"/>
      <c r="D61" s="356"/>
      <c r="E61" s="356"/>
      <c r="F61" s="356"/>
      <c r="G61" s="356"/>
      <c r="H61" s="356"/>
      <c r="I61" s="356"/>
      <c r="J61" s="356"/>
      <c r="K61" s="356"/>
      <c r="L61" s="312"/>
      <c r="M61" s="196"/>
      <c r="N61" s="196"/>
      <c r="O61" s="196"/>
      <c r="P61" s="196"/>
      <c r="Q61" s="196"/>
      <c r="R61" s="196"/>
      <c r="S61" s="188"/>
      <c r="T61" s="140"/>
      <c r="U61" s="196">
        <v>650</v>
      </c>
      <c r="V61" s="199"/>
      <c r="W61" s="188">
        <f t="shared" si="10"/>
        <v>-650</v>
      </c>
      <c r="X61" s="90">
        <f t="shared" si="11"/>
        <v>0</v>
      </c>
      <c r="Y61" s="196"/>
      <c r="Z61" s="196"/>
      <c r="AA61" s="188"/>
      <c r="AB61" s="140"/>
      <c r="AC61" s="188">
        <f t="shared" si="18"/>
        <v>650</v>
      </c>
      <c r="AD61" s="90">
        <f t="shared" si="19"/>
        <v>0</v>
      </c>
      <c r="AE61" s="188">
        <f t="shared" si="21"/>
        <v>-650</v>
      </c>
      <c r="AF61" s="90">
        <f t="shared" si="17"/>
        <v>0</v>
      </c>
    </row>
    <row r="62" spans="1:32" ht="18.75" customHeight="1">
      <c r="A62" s="206"/>
      <c r="B62" s="319" t="s">
        <v>580</v>
      </c>
      <c r="C62" s="240"/>
      <c r="D62" s="240"/>
      <c r="E62" s="240"/>
      <c r="F62" s="240"/>
      <c r="G62" s="240"/>
      <c r="H62" s="240"/>
      <c r="I62" s="240"/>
      <c r="J62" s="240"/>
      <c r="K62" s="240"/>
      <c r="L62" s="243"/>
      <c r="M62" s="196"/>
      <c r="N62" s="196"/>
      <c r="O62" s="196"/>
      <c r="P62" s="196"/>
      <c r="Q62" s="196"/>
      <c r="R62" s="196"/>
      <c r="S62" s="188">
        <f t="shared" si="8"/>
        <v>0</v>
      </c>
      <c r="T62" s="140" t="e">
        <f t="shared" si="9"/>
        <v>#DIV/0!</v>
      </c>
      <c r="U62" s="196">
        <v>160</v>
      </c>
      <c r="V62" s="199"/>
      <c r="W62" s="188">
        <f t="shared" si="10"/>
        <v>-160</v>
      </c>
      <c r="X62" s="90">
        <f t="shared" si="11"/>
        <v>0</v>
      </c>
      <c r="Y62" s="196"/>
      <c r="Z62" s="196"/>
      <c r="AA62" s="188">
        <f t="shared" si="12"/>
        <v>0</v>
      </c>
      <c r="AB62" s="140" t="e">
        <f t="shared" si="13"/>
        <v>#DIV/0!</v>
      </c>
      <c r="AC62" s="188">
        <f t="shared" si="18"/>
        <v>160</v>
      </c>
      <c r="AD62" s="90">
        <f t="shared" si="19"/>
        <v>0</v>
      </c>
      <c r="AE62" s="188">
        <f t="shared" si="21"/>
        <v>-160</v>
      </c>
      <c r="AF62" s="90">
        <f t="shared" si="17"/>
        <v>0</v>
      </c>
    </row>
    <row r="63" spans="1:32" ht="18.75" customHeight="1">
      <c r="A63" s="206"/>
      <c r="B63" s="319" t="s">
        <v>581</v>
      </c>
      <c r="C63" s="240" t="s">
        <v>581</v>
      </c>
      <c r="D63" s="240" t="s">
        <v>581</v>
      </c>
      <c r="E63" s="240" t="s">
        <v>581</v>
      </c>
      <c r="F63" s="240" t="s">
        <v>581</v>
      </c>
      <c r="G63" s="240"/>
      <c r="H63" s="240"/>
      <c r="I63" s="240"/>
      <c r="J63" s="240"/>
      <c r="K63" s="240"/>
      <c r="L63" s="243"/>
      <c r="M63" s="196"/>
      <c r="N63" s="196"/>
      <c r="O63" s="196"/>
      <c r="P63" s="196"/>
      <c r="Q63" s="196"/>
      <c r="R63" s="196"/>
      <c r="S63" s="188">
        <f t="shared" si="8"/>
        <v>0</v>
      </c>
      <c r="T63" s="140" t="e">
        <f t="shared" si="9"/>
        <v>#DIV/0!</v>
      </c>
      <c r="U63" s="196">
        <v>452.4</v>
      </c>
      <c r="V63" s="199">
        <v>49.1</v>
      </c>
      <c r="W63" s="188">
        <f t="shared" si="10"/>
        <v>-403.29999999999995</v>
      </c>
      <c r="X63" s="90">
        <f t="shared" si="11"/>
        <v>10.853227232537579</v>
      </c>
      <c r="Y63" s="196"/>
      <c r="Z63" s="196"/>
      <c r="AA63" s="188">
        <f t="shared" si="12"/>
        <v>0</v>
      </c>
      <c r="AB63" s="140" t="e">
        <f t="shared" si="13"/>
        <v>#DIV/0!</v>
      </c>
      <c r="AC63" s="188">
        <f t="shared" si="18"/>
        <v>452.4</v>
      </c>
      <c r="AD63" s="90">
        <f t="shared" si="19"/>
        <v>49.1</v>
      </c>
      <c r="AE63" s="188">
        <f t="shared" si="21"/>
        <v>-403.29999999999995</v>
      </c>
      <c r="AF63" s="90">
        <f t="shared" si="17"/>
        <v>10.853227232537579</v>
      </c>
    </row>
    <row r="64" spans="1:32" ht="18.75" customHeight="1">
      <c r="A64" s="206"/>
      <c r="B64" s="311" t="s">
        <v>639</v>
      </c>
      <c r="C64" s="356"/>
      <c r="D64" s="356"/>
      <c r="E64" s="356"/>
      <c r="F64" s="356"/>
      <c r="G64" s="356"/>
      <c r="H64" s="356"/>
      <c r="I64" s="356"/>
      <c r="J64" s="356"/>
      <c r="K64" s="356"/>
      <c r="L64" s="312"/>
      <c r="M64" s="196"/>
      <c r="N64" s="196"/>
      <c r="O64" s="196"/>
      <c r="P64" s="196"/>
      <c r="Q64" s="196"/>
      <c r="R64" s="196"/>
      <c r="S64" s="188">
        <f t="shared" si="8"/>
        <v>0</v>
      </c>
      <c r="T64" s="140" t="e">
        <f t="shared" si="9"/>
        <v>#DIV/0!</v>
      </c>
      <c r="U64" s="196">
        <v>120</v>
      </c>
      <c r="V64" s="199"/>
      <c r="W64" s="188">
        <f t="shared" si="10"/>
        <v>-120</v>
      </c>
      <c r="X64" s="90">
        <f t="shared" si="11"/>
        <v>0</v>
      </c>
      <c r="Y64" s="196"/>
      <c r="Z64" s="196"/>
      <c r="AA64" s="188">
        <f t="shared" si="12"/>
        <v>0</v>
      </c>
      <c r="AB64" s="140" t="e">
        <f t="shared" si="13"/>
        <v>#DIV/0!</v>
      </c>
      <c r="AC64" s="188">
        <f t="shared" si="18"/>
        <v>120</v>
      </c>
      <c r="AD64" s="90">
        <f t="shared" si="19"/>
        <v>0</v>
      </c>
      <c r="AE64" s="188">
        <f t="shared" si="21"/>
        <v>-120</v>
      </c>
      <c r="AF64" s="90">
        <f t="shared" si="17"/>
        <v>0</v>
      </c>
    </row>
    <row r="65" spans="1:32" ht="18.75" customHeight="1">
      <c r="A65" s="206"/>
      <c r="B65" s="311" t="s">
        <v>669</v>
      </c>
      <c r="C65" s="356"/>
      <c r="D65" s="356"/>
      <c r="E65" s="356"/>
      <c r="F65" s="312"/>
      <c r="G65" s="207"/>
      <c r="H65" s="207"/>
      <c r="I65" s="207"/>
      <c r="J65" s="207"/>
      <c r="K65" s="207"/>
      <c r="L65" s="201"/>
      <c r="M65" s="196"/>
      <c r="N65" s="196"/>
      <c r="O65" s="196"/>
      <c r="P65" s="196"/>
      <c r="Q65" s="196"/>
      <c r="R65" s="196"/>
      <c r="S65" s="188"/>
      <c r="T65" s="140"/>
      <c r="U65" s="196">
        <v>130</v>
      </c>
      <c r="V65" s="199"/>
      <c r="W65" s="188">
        <f t="shared" si="10"/>
        <v>-130</v>
      </c>
      <c r="X65" s="90">
        <f t="shared" si="11"/>
        <v>0</v>
      </c>
      <c r="Y65" s="196"/>
      <c r="Z65" s="196"/>
      <c r="AA65" s="188"/>
      <c r="AB65" s="140"/>
      <c r="AC65" s="188">
        <f t="shared" si="18"/>
        <v>130</v>
      </c>
      <c r="AD65" s="90">
        <f t="shared" si="19"/>
        <v>0</v>
      </c>
      <c r="AE65" s="188">
        <f t="shared" si="21"/>
        <v>-130</v>
      </c>
      <c r="AF65" s="90">
        <f t="shared" si="17"/>
        <v>0</v>
      </c>
    </row>
    <row r="66" spans="1:32" ht="18.75" customHeight="1">
      <c r="A66" s="206"/>
      <c r="B66" s="311" t="s">
        <v>640</v>
      </c>
      <c r="C66" s="356"/>
      <c r="D66" s="356"/>
      <c r="E66" s="356"/>
      <c r="F66" s="356"/>
      <c r="G66" s="356"/>
      <c r="H66" s="356"/>
      <c r="I66" s="356"/>
      <c r="J66" s="356"/>
      <c r="K66" s="356"/>
      <c r="L66" s="312"/>
      <c r="M66" s="196"/>
      <c r="N66" s="196"/>
      <c r="O66" s="196"/>
      <c r="P66" s="196"/>
      <c r="Q66" s="196"/>
      <c r="R66" s="196"/>
      <c r="S66" s="188">
        <f t="shared" si="8"/>
        <v>0</v>
      </c>
      <c r="T66" s="140" t="e">
        <f t="shared" si="9"/>
        <v>#DIV/0!</v>
      </c>
      <c r="U66" s="196">
        <v>220</v>
      </c>
      <c r="V66" s="199"/>
      <c r="W66" s="188">
        <f t="shared" si="10"/>
        <v>-220</v>
      </c>
      <c r="X66" s="90">
        <f t="shared" si="11"/>
        <v>0</v>
      </c>
      <c r="Y66" s="196"/>
      <c r="Z66" s="196"/>
      <c r="AA66" s="188">
        <f t="shared" si="12"/>
        <v>0</v>
      </c>
      <c r="AB66" s="140" t="e">
        <f t="shared" si="13"/>
        <v>#DIV/0!</v>
      </c>
      <c r="AC66" s="188">
        <f t="shared" si="18"/>
        <v>220</v>
      </c>
      <c r="AD66" s="90">
        <f t="shared" si="19"/>
        <v>0</v>
      </c>
      <c r="AE66" s="188">
        <f t="shared" si="21"/>
        <v>-220</v>
      </c>
      <c r="AF66" s="90">
        <f t="shared" si="17"/>
        <v>0</v>
      </c>
    </row>
    <row r="67" spans="1:32" ht="18.75" customHeight="1">
      <c r="A67" s="206"/>
      <c r="B67" s="311" t="s">
        <v>641</v>
      </c>
      <c r="C67" s="356"/>
      <c r="D67" s="356"/>
      <c r="E67" s="356"/>
      <c r="F67" s="356"/>
      <c r="G67" s="356"/>
      <c r="H67" s="356"/>
      <c r="I67" s="356"/>
      <c r="J67" s="356"/>
      <c r="K67" s="356"/>
      <c r="L67" s="312"/>
      <c r="M67" s="196"/>
      <c r="N67" s="196"/>
      <c r="O67" s="196"/>
      <c r="P67" s="196"/>
      <c r="Q67" s="196"/>
      <c r="R67" s="196"/>
      <c r="S67" s="188">
        <f t="shared" si="8"/>
        <v>0</v>
      </c>
      <c r="T67" s="140" t="e">
        <f t="shared" si="9"/>
        <v>#DIV/0!</v>
      </c>
      <c r="U67" s="196">
        <v>567</v>
      </c>
      <c r="V67" s="199"/>
      <c r="W67" s="188">
        <f t="shared" si="10"/>
        <v>-567</v>
      </c>
      <c r="X67" s="90">
        <f t="shared" si="11"/>
        <v>0</v>
      </c>
      <c r="Y67" s="196"/>
      <c r="Z67" s="196"/>
      <c r="AA67" s="188">
        <f t="shared" si="12"/>
        <v>0</v>
      </c>
      <c r="AB67" s="140" t="e">
        <f t="shared" si="13"/>
        <v>#DIV/0!</v>
      </c>
      <c r="AC67" s="188">
        <f t="shared" si="18"/>
        <v>567</v>
      </c>
      <c r="AD67" s="90">
        <f t="shared" si="19"/>
        <v>0</v>
      </c>
      <c r="AE67" s="188">
        <f t="shared" si="21"/>
        <v>-567</v>
      </c>
      <c r="AF67" s="90">
        <f t="shared" si="17"/>
        <v>0</v>
      </c>
    </row>
    <row r="68" spans="1:32" ht="18.75" customHeight="1">
      <c r="A68" s="206"/>
      <c r="B68" s="311" t="s">
        <v>719</v>
      </c>
      <c r="C68" s="356"/>
      <c r="D68" s="356"/>
      <c r="E68" s="356"/>
      <c r="F68" s="312"/>
      <c r="G68" s="207"/>
      <c r="H68" s="207"/>
      <c r="I68" s="207"/>
      <c r="J68" s="207"/>
      <c r="K68" s="207"/>
      <c r="L68" s="201"/>
      <c r="M68" s="196"/>
      <c r="N68" s="196"/>
      <c r="O68" s="196"/>
      <c r="P68" s="196"/>
      <c r="Q68" s="196"/>
      <c r="R68" s="196"/>
      <c r="S68" s="188"/>
      <c r="T68" s="140"/>
      <c r="U68" s="196">
        <v>75</v>
      </c>
      <c r="V68" s="199"/>
      <c r="W68" s="188">
        <f t="shared" si="10"/>
        <v>-75</v>
      </c>
      <c r="X68" s="90">
        <f t="shared" si="11"/>
        <v>0</v>
      </c>
      <c r="Y68" s="196"/>
      <c r="Z68" s="196"/>
      <c r="AA68" s="188"/>
      <c r="AB68" s="140"/>
      <c r="AC68" s="188">
        <f t="shared" si="18"/>
        <v>75</v>
      </c>
      <c r="AD68" s="90"/>
      <c r="AE68" s="188">
        <f t="shared" si="21"/>
        <v>-75</v>
      </c>
      <c r="AF68" s="90">
        <f t="shared" si="17"/>
        <v>0</v>
      </c>
    </row>
    <row r="69" spans="1:32" ht="18.75" customHeight="1">
      <c r="A69" s="206"/>
      <c r="B69" s="311" t="s">
        <v>720</v>
      </c>
      <c r="C69" s="356"/>
      <c r="D69" s="356"/>
      <c r="E69" s="356"/>
      <c r="F69" s="312"/>
      <c r="G69" s="207"/>
      <c r="H69" s="207"/>
      <c r="I69" s="207"/>
      <c r="J69" s="207"/>
      <c r="K69" s="207"/>
      <c r="L69" s="201"/>
      <c r="M69" s="196"/>
      <c r="N69" s="196"/>
      <c r="O69" s="196"/>
      <c r="P69" s="196"/>
      <c r="Q69" s="196"/>
      <c r="R69" s="196"/>
      <c r="S69" s="188"/>
      <c r="T69" s="140"/>
      <c r="U69" s="196">
        <v>81</v>
      </c>
      <c r="V69" s="199"/>
      <c r="W69" s="188">
        <f t="shared" si="10"/>
        <v>-81</v>
      </c>
      <c r="X69" s="90">
        <f t="shared" si="11"/>
        <v>0</v>
      </c>
      <c r="Y69" s="196"/>
      <c r="Z69" s="196"/>
      <c r="AA69" s="188"/>
      <c r="AB69" s="140"/>
      <c r="AC69" s="188">
        <f t="shared" si="18"/>
        <v>81</v>
      </c>
      <c r="AD69" s="90"/>
      <c r="AE69" s="188">
        <f t="shared" si="21"/>
        <v>-81</v>
      </c>
      <c r="AF69" s="90">
        <f t="shared" si="17"/>
        <v>0</v>
      </c>
    </row>
    <row r="70" spans="1:32" ht="18.75" customHeight="1">
      <c r="A70" s="206"/>
      <c r="B70" s="311" t="s">
        <v>642</v>
      </c>
      <c r="C70" s="356"/>
      <c r="D70" s="356"/>
      <c r="E70" s="356"/>
      <c r="F70" s="356"/>
      <c r="G70" s="356"/>
      <c r="H70" s="356"/>
      <c r="I70" s="356"/>
      <c r="J70" s="356"/>
      <c r="K70" s="356"/>
      <c r="L70" s="312"/>
      <c r="M70" s="196"/>
      <c r="N70" s="196"/>
      <c r="O70" s="196"/>
      <c r="P70" s="196"/>
      <c r="Q70" s="196"/>
      <c r="R70" s="196"/>
      <c r="S70" s="188"/>
      <c r="T70" s="140"/>
      <c r="U70" s="196">
        <v>7500</v>
      </c>
      <c r="V70" s="199">
        <v>10091.5</v>
      </c>
      <c r="W70" s="188">
        <f t="shared" si="10"/>
        <v>2591.5</v>
      </c>
      <c r="X70" s="90">
        <f t="shared" si="11"/>
        <v>134.55333333333331</v>
      </c>
      <c r="Y70" s="196"/>
      <c r="Z70" s="196"/>
      <c r="AA70" s="188"/>
      <c r="AB70" s="140"/>
      <c r="AC70" s="188">
        <f t="shared" si="18"/>
        <v>7500</v>
      </c>
      <c r="AD70" s="90">
        <f t="shared" si="19"/>
        <v>10091.5</v>
      </c>
      <c r="AE70" s="188">
        <f t="shared" si="21"/>
        <v>2591.5</v>
      </c>
      <c r="AF70" s="90">
        <f t="shared" si="17"/>
        <v>134.55333333333331</v>
      </c>
    </row>
    <row r="71" spans="1:32" ht="18.75" customHeight="1">
      <c r="A71" s="206"/>
      <c r="B71" s="311" t="s">
        <v>721</v>
      </c>
      <c r="C71" s="356"/>
      <c r="D71" s="356"/>
      <c r="E71" s="356"/>
      <c r="F71" s="312"/>
      <c r="G71" s="207"/>
      <c r="H71" s="207"/>
      <c r="I71" s="207"/>
      <c r="J71" s="207"/>
      <c r="K71" s="207"/>
      <c r="L71" s="201"/>
      <c r="M71" s="196"/>
      <c r="N71" s="196"/>
      <c r="O71" s="196"/>
      <c r="P71" s="196"/>
      <c r="Q71" s="196"/>
      <c r="R71" s="196"/>
      <c r="S71" s="188"/>
      <c r="T71" s="140"/>
      <c r="U71" s="196">
        <v>6300</v>
      </c>
      <c r="V71" s="199"/>
      <c r="W71" s="188"/>
      <c r="X71" s="90">
        <f t="shared" si="11"/>
        <v>0</v>
      </c>
      <c r="Y71" s="196"/>
      <c r="Z71" s="196"/>
      <c r="AA71" s="188"/>
      <c r="AB71" s="140"/>
      <c r="AC71" s="188">
        <f t="shared" si="18"/>
        <v>6300</v>
      </c>
      <c r="AD71" s="90"/>
      <c r="AE71" s="188">
        <f t="shared" si="21"/>
        <v>-6300</v>
      </c>
      <c r="AF71" s="90">
        <f t="shared" si="17"/>
        <v>0</v>
      </c>
    </row>
    <row r="72" spans="1:32" ht="18.75" customHeight="1">
      <c r="A72" s="206"/>
      <c r="B72" s="311" t="s">
        <v>722</v>
      </c>
      <c r="C72" s="356"/>
      <c r="D72" s="356"/>
      <c r="E72" s="356"/>
      <c r="F72" s="312"/>
      <c r="G72" s="207"/>
      <c r="H72" s="207"/>
      <c r="I72" s="207"/>
      <c r="J72" s="207"/>
      <c r="K72" s="207"/>
      <c r="L72" s="201"/>
      <c r="M72" s="196"/>
      <c r="N72" s="196"/>
      <c r="O72" s="196"/>
      <c r="P72" s="196"/>
      <c r="Q72" s="196"/>
      <c r="R72" s="196"/>
      <c r="S72" s="188"/>
      <c r="T72" s="140"/>
      <c r="U72" s="196">
        <v>65</v>
      </c>
      <c r="V72" s="199"/>
      <c r="W72" s="188"/>
      <c r="X72" s="90">
        <f t="shared" si="11"/>
        <v>0</v>
      </c>
      <c r="Y72" s="196"/>
      <c r="Z72" s="196"/>
      <c r="AA72" s="188"/>
      <c r="AB72" s="140"/>
      <c r="AC72" s="188">
        <f t="shared" si="18"/>
        <v>65</v>
      </c>
      <c r="AD72" s="90"/>
      <c r="AE72" s="188">
        <f t="shared" si="21"/>
        <v>-65</v>
      </c>
      <c r="AF72" s="90">
        <f t="shared" si="17"/>
        <v>0</v>
      </c>
    </row>
    <row r="73" spans="1:32" ht="18.75" customHeight="1">
      <c r="A73" s="206"/>
      <c r="B73" s="311" t="s">
        <v>672</v>
      </c>
      <c r="C73" s="356"/>
      <c r="D73" s="356"/>
      <c r="E73" s="356"/>
      <c r="F73" s="312"/>
      <c r="G73" s="207"/>
      <c r="H73" s="207"/>
      <c r="I73" s="207"/>
      <c r="J73" s="207"/>
      <c r="K73" s="207"/>
      <c r="L73" s="201"/>
      <c r="M73" s="196"/>
      <c r="N73" s="196"/>
      <c r="O73" s="196"/>
      <c r="P73" s="196"/>
      <c r="Q73" s="196"/>
      <c r="R73" s="196"/>
      <c r="S73" s="188"/>
      <c r="T73" s="140"/>
      <c r="U73" s="196">
        <v>1600</v>
      </c>
      <c r="V73" s="199">
        <v>1299.2</v>
      </c>
      <c r="W73" s="188">
        <f t="shared" si="10"/>
        <v>-300.79999999999995</v>
      </c>
      <c r="X73" s="90">
        <f t="shared" si="11"/>
        <v>81.2</v>
      </c>
      <c r="Y73" s="196"/>
      <c r="Z73" s="196"/>
      <c r="AA73" s="188"/>
      <c r="AB73" s="140"/>
      <c r="AC73" s="188">
        <f t="shared" si="18"/>
        <v>1600</v>
      </c>
      <c r="AD73" s="90">
        <f t="shared" si="19"/>
        <v>1299.2</v>
      </c>
      <c r="AE73" s="188">
        <f t="shared" si="21"/>
        <v>-300.79999999999995</v>
      </c>
      <c r="AF73" s="90">
        <f t="shared" si="17"/>
        <v>81.2</v>
      </c>
    </row>
    <row r="74" spans="1:32" ht="18.75" customHeight="1">
      <c r="A74" s="206"/>
      <c r="B74" s="311" t="s">
        <v>670</v>
      </c>
      <c r="C74" s="356"/>
      <c r="D74" s="356"/>
      <c r="E74" s="356"/>
      <c r="F74" s="312"/>
      <c r="G74" s="207"/>
      <c r="H74" s="207"/>
      <c r="I74" s="207"/>
      <c r="J74" s="207"/>
      <c r="K74" s="207"/>
      <c r="L74" s="201"/>
      <c r="M74" s="196"/>
      <c r="N74" s="196"/>
      <c r="O74" s="196"/>
      <c r="P74" s="196"/>
      <c r="Q74" s="196"/>
      <c r="R74" s="196"/>
      <c r="S74" s="188"/>
      <c r="T74" s="140"/>
      <c r="U74" s="196">
        <v>80</v>
      </c>
      <c r="V74" s="199"/>
      <c r="W74" s="188">
        <f t="shared" si="10"/>
        <v>-80</v>
      </c>
      <c r="X74" s="90">
        <f t="shared" si="11"/>
        <v>0</v>
      </c>
      <c r="Y74" s="196"/>
      <c r="Z74" s="196"/>
      <c r="AA74" s="188"/>
      <c r="AB74" s="140"/>
      <c r="AC74" s="188">
        <f t="shared" si="18"/>
        <v>80</v>
      </c>
      <c r="AD74" s="90">
        <f t="shared" si="19"/>
        <v>0</v>
      </c>
      <c r="AE74" s="188">
        <f t="shared" si="21"/>
        <v>-80</v>
      </c>
      <c r="AF74" s="90">
        <f t="shared" si="17"/>
        <v>0</v>
      </c>
    </row>
    <row r="75" spans="1:32" ht="18.75" customHeight="1">
      <c r="A75" s="206"/>
      <c r="B75" s="311" t="s">
        <v>671</v>
      </c>
      <c r="C75" s="356"/>
      <c r="D75" s="356"/>
      <c r="E75" s="356"/>
      <c r="F75" s="312"/>
      <c r="G75" s="207"/>
      <c r="H75" s="207"/>
      <c r="I75" s="207"/>
      <c r="J75" s="207"/>
      <c r="K75" s="207"/>
      <c r="L75" s="201"/>
      <c r="M75" s="196"/>
      <c r="N75" s="196"/>
      <c r="O75" s="196"/>
      <c r="P75" s="196"/>
      <c r="Q75" s="196"/>
      <c r="R75" s="196"/>
      <c r="S75" s="188"/>
      <c r="T75" s="140"/>
      <c r="U75" s="196">
        <v>900</v>
      </c>
      <c r="V75" s="199"/>
      <c r="W75" s="188">
        <f t="shared" si="10"/>
        <v>-900</v>
      </c>
      <c r="X75" s="90">
        <f t="shared" si="11"/>
        <v>0</v>
      </c>
      <c r="Y75" s="196"/>
      <c r="Z75" s="196"/>
      <c r="AA75" s="188"/>
      <c r="AB75" s="140"/>
      <c r="AC75" s="188">
        <f t="shared" si="18"/>
        <v>900</v>
      </c>
      <c r="AD75" s="90">
        <f t="shared" si="19"/>
        <v>0</v>
      </c>
      <c r="AE75" s="188">
        <f t="shared" si="21"/>
        <v>-900</v>
      </c>
      <c r="AF75" s="90">
        <f t="shared" si="17"/>
        <v>0</v>
      </c>
    </row>
    <row r="76" spans="1:32" ht="18.75" customHeight="1">
      <c r="A76" s="206"/>
      <c r="B76" s="311" t="s">
        <v>582</v>
      </c>
      <c r="C76" s="356"/>
      <c r="D76" s="356"/>
      <c r="E76" s="356"/>
      <c r="F76" s="356"/>
      <c r="G76" s="356"/>
      <c r="H76" s="356"/>
      <c r="I76" s="356"/>
      <c r="J76" s="356"/>
      <c r="K76" s="356"/>
      <c r="L76" s="312"/>
      <c r="M76" s="196"/>
      <c r="N76" s="196"/>
      <c r="O76" s="196"/>
      <c r="P76" s="196"/>
      <c r="Q76" s="196"/>
      <c r="R76" s="196"/>
      <c r="S76" s="188">
        <f t="shared" si="8"/>
        <v>0</v>
      </c>
      <c r="T76" s="140" t="e">
        <f t="shared" si="9"/>
        <v>#DIV/0!</v>
      </c>
      <c r="U76" s="196">
        <v>230</v>
      </c>
      <c r="V76" s="199">
        <v>13.2</v>
      </c>
      <c r="W76" s="188">
        <f t="shared" si="10"/>
        <v>-216.8</v>
      </c>
      <c r="X76" s="90">
        <f t="shared" si="11"/>
        <v>5.7391304347826084</v>
      </c>
      <c r="Y76" s="196"/>
      <c r="Z76" s="196"/>
      <c r="AA76" s="188">
        <f t="shared" si="12"/>
        <v>0</v>
      </c>
      <c r="AB76" s="140" t="e">
        <f t="shared" si="13"/>
        <v>#DIV/0!</v>
      </c>
      <c r="AC76" s="188">
        <f t="shared" si="18"/>
        <v>230</v>
      </c>
      <c r="AD76" s="90">
        <f t="shared" si="19"/>
        <v>13.2</v>
      </c>
      <c r="AE76" s="188">
        <f t="shared" si="21"/>
        <v>-216.8</v>
      </c>
      <c r="AF76" s="90">
        <f t="shared" si="17"/>
        <v>5.7391304347826084</v>
      </c>
    </row>
    <row r="77" spans="1:32" ht="18.75" customHeight="1">
      <c r="A77" s="206"/>
      <c r="B77" s="311" t="s">
        <v>648</v>
      </c>
      <c r="C77" s="356"/>
      <c r="D77" s="356"/>
      <c r="E77" s="356"/>
      <c r="F77" s="356"/>
      <c r="G77" s="356"/>
      <c r="H77" s="356"/>
      <c r="I77" s="356"/>
      <c r="J77" s="356"/>
      <c r="K77" s="356"/>
      <c r="L77" s="312"/>
      <c r="M77" s="196"/>
      <c r="N77" s="196"/>
      <c r="O77" s="196"/>
      <c r="P77" s="196"/>
      <c r="Q77" s="196"/>
      <c r="R77" s="196"/>
      <c r="S77" s="188"/>
      <c r="T77" s="140"/>
      <c r="U77" s="196">
        <v>330</v>
      </c>
      <c r="V77" s="199"/>
      <c r="W77" s="188">
        <f t="shared" si="10"/>
        <v>-330</v>
      </c>
      <c r="X77" s="90">
        <f t="shared" si="11"/>
        <v>0</v>
      </c>
      <c r="Y77" s="196"/>
      <c r="Z77" s="196"/>
      <c r="AA77" s="188"/>
      <c r="AB77" s="140"/>
      <c r="AC77" s="188">
        <f t="shared" si="18"/>
        <v>330</v>
      </c>
      <c r="AD77" s="90">
        <f t="shared" si="19"/>
        <v>0</v>
      </c>
      <c r="AE77" s="188">
        <f t="shared" si="21"/>
        <v>-330</v>
      </c>
      <c r="AF77" s="90">
        <f t="shared" si="17"/>
        <v>0</v>
      </c>
    </row>
    <row r="78" spans="1:32" ht="18.75" customHeight="1">
      <c r="A78" s="206"/>
      <c r="B78" s="311" t="s">
        <v>723</v>
      </c>
      <c r="C78" s="356" t="s">
        <v>724</v>
      </c>
      <c r="D78" s="356" t="s">
        <v>724</v>
      </c>
      <c r="E78" s="356" t="s">
        <v>724</v>
      </c>
      <c r="F78" s="312" t="s">
        <v>724</v>
      </c>
      <c r="G78" s="207"/>
      <c r="H78" s="207"/>
      <c r="I78" s="207"/>
      <c r="J78" s="207"/>
      <c r="K78" s="207"/>
      <c r="L78" s="201"/>
      <c r="M78" s="196"/>
      <c r="N78" s="196"/>
      <c r="O78" s="196"/>
      <c r="P78" s="196"/>
      <c r="Q78" s="196"/>
      <c r="R78" s="196"/>
      <c r="S78" s="188"/>
      <c r="T78" s="140"/>
      <c r="U78" s="196">
        <v>1220</v>
      </c>
      <c r="V78" s="199">
        <v>960</v>
      </c>
      <c r="W78" s="188">
        <f t="shared" si="10"/>
        <v>-260</v>
      </c>
      <c r="X78" s="90">
        <f t="shared" si="11"/>
        <v>78.688524590163937</v>
      </c>
      <c r="Y78" s="196"/>
      <c r="Z78" s="196"/>
      <c r="AA78" s="188"/>
      <c r="AB78" s="140"/>
      <c r="AC78" s="188">
        <f t="shared" si="18"/>
        <v>1220</v>
      </c>
      <c r="AD78" s="90"/>
      <c r="AE78" s="188">
        <f t="shared" si="21"/>
        <v>-1220</v>
      </c>
      <c r="AF78" s="90">
        <f t="shared" si="17"/>
        <v>0</v>
      </c>
    </row>
    <row r="79" spans="1:32" ht="18.75" customHeight="1">
      <c r="A79" s="206"/>
      <c r="B79" s="311" t="s">
        <v>643</v>
      </c>
      <c r="C79" s="356"/>
      <c r="D79" s="356"/>
      <c r="E79" s="356"/>
      <c r="F79" s="356"/>
      <c r="G79" s="356"/>
      <c r="H79" s="356"/>
      <c r="I79" s="356"/>
      <c r="J79" s="356"/>
      <c r="K79" s="356"/>
      <c r="L79" s="312"/>
      <c r="M79" s="196"/>
      <c r="N79" s="196"/>
      <c r="O79" s="196"/>
      <c r="P79" s="196"/>
      <c r="Q79" s="196"/>
      <c r="R79" s="196"/>
      <c r="S79" s="188">
        <f t="shared" si="8"/>
        <v>0</v>
      </c>
      <c r="T79" s="140" t="e">
        <f t="shared" si="9"/>
        <v>#DIV/0!</v>
      </c>
      <c r="U79" s="196">
        <v>960</v>
      </c>
      <c r="V79" s="199">
        <f>1818.3-960</f>
        <v>858.3</v>
      </c>
      <c r="W79" s="188">
        <f t="shared" ref="W79" si="22">V79-U79</f>
        <v>-101.70000000000005</v>
      </c>
      <c r="X79" s="90">
        <f t="shared" si="11"/>
        <v>89.40625</v>
      </c>
      <c r="Y79" s="196"/>
      <c r="Z79" s="196"/>
      <c r="AA79" s="188">
        <f t="shared" si="12"/>
        <v>0</v>
      </c>
      <c r="AB79" s="140" t="e">
        <f t="shared" si="13"/>
        <v>#DIV/0!</v>
      </c>
      <c r="AC79" s="188">
        <f t="shared" si="18"/>
        <v>960</v>
      </c>
      <c r="AD79" s="90">
        <f t="shared" si="19"/>
        <v>858.3</v>
      </c>
      <c r="AE79" s="188">
        <f t="shared" si="21"/>
        <v>-101.70000000000005</v>
      </c>
      <c r="AF79" s="90">
        <f t="shared" si="17"/>
        <v>89.40625</v>
      </c>
    </row>
    <row r="80" spans="1:32" ht="18.75" customHeight="1">
      <c r="A80" s="206"/>
      <c r="B80" s="311" t="s">
        <v>699</v>
      </c>
      <c r="C80" s="356"/>
      <c r="D80" s="356"/>
      <c r="E80" s="356"/>
      <c r="F80" s="356"/>
      <c r="G80" s="356"/>
      <c r="H80" s="356"/>
      <c r="I80" s="356"/>
      <c r="J80" s="356"/>
      <c r="K80" s="356"/>
      <c r="L80" s="312"/>
      <c r="M80" s="196"/>
      <c r="N80" s="196"/>
      <c r="O80" s="196"/>
      <c r="P80" s="196"/>
      <c r="Q80" s="196"/>
      <c r="R80" s="196"/>
      <c r="S80" s="188"/>
      <c r="T80" s="140"/>
      <c r="U80" s="196">
        <v>5230</v>
      </c>
      <c r="V80" s="199">
        <v>4415.1000000000004</v>
      </c>
      <c r="W80" s="188">
        <f t="shared" si="10"/>
        <v>-814.89999999999964</v>
      </c>
      <c r="X80" s="90">
        <f t="shared" si="11"/>
        <v>84.418738049713198</v>
      </c>
      <c r="Y80" s="196"/>
      <c r="Z80" s="196"/>
      <c r="AA80" s="188"/>
      <c r="AB80" s="140"/>
      <c r="AC80" s="188">
        <f t="shared" si="18"/>
        <v>5230</v>
      </c>
      <c r="AD80" s="90">
        <f t="shared" si="19"/>
        <v>4415.1000000000004</v>
      </c>
      <c r="AE80" s="188">
        <f t="shared" si="21"/>
        <v>-814.89999999999964</v>
      </c>
      <c r="AF80" s="90">
        <f t="shared" si="17"/>
        <v>84.418738049713198</v>
      </c>
    </row>
    <row r="81" spans="1:32" ht="18.75" customHeight="1">
      <c r="A81" s="206"/>
      <c r="B81" s="311" t="s">
        <v>644</v>
      </c>
      <c r="C81" s="356"/>
      <c r="D81" s="356"/>
      <c r="E81" s="356"/>
      <c r="F81" s="356"/>
      <c r="G81" s="356"/>
      <c r="H81" s="356"/>
      <c r="I81" s="356"/>
      <c r="J81" s="356"/>
      <c r="K81" s="356"/>
      <c r="L81" s="312"/>
      <c r="M81" s="196"/>
      <c r="N81" s="196"/>
      <c r="O81" s="196"/>
      <c r="P81" s="196"/>
      <c r="Q81" s="196"/>
      <c r="R81" s="196"/>
      <c r="S81" s="188">
        <f t="shared" si="8"/>
        <v>0</v>
      </c>
      <c r="T81" s="140" t="e">
        <f t="shared" si="9"/>
        <v>#DIV/0!</v>
      </c>
      <c r="U81" s="196">
        <v>1500</v>
      </c>
      <c r="V81" s="199">
        <v>323.2</v>
      </c>
      <c r="W81" s="188">
        <f t="shared" si="10"/>
        <v>-1176.8</v>
      </c>
      <c r="X81" s="90">
        <f t="shared" si="11"/>
        <v>21.546666666666667</v>
      </c>
      <c r="Y81" s="196"/>
      <c r="Z81" s="196"/>
      <c r="AA81" s="188">
        <f t="shared" si="12"/>
        <v>0</v>
      </c>
      <c r="AB81" s="140" t="e">
        <f t="shared" si="13"/>
        <v>#DIV/0!</v>
      </c>
      <c r="AC81" s="188">
        <f t="shared" si="18"/>
        <v>1500</v>
      </c>
      <c r="AD81" s="90">
        <f t="shared" si="19"/>
        <v>323.2</v>
      </c>
      <c r="AE81" s="188">
        <f t="shared" si="21"/>
        <v>-1176.8</v>
      </c>
      <c r="AF81" s="90">
        <f t="shared" si="17"/>
        <v>21.546666666666667</v>
      </c>
    </row>
    <row r="82" spans="1:32" ht="18.75" customHeight="1">
      <c r="A82" s="206"/>
      <c r="B82" s="414" t="s">
        <v>727</v>
      </c>
      <c r="C82" s="415"/>
      <c r="D82" s="415"/>
      <c r="E82" s="415"/>
      <c r="F82" s="207"/>
      <c r="G82" s="207"/>
      <c r="H82" s="207"/>
      <c r="I82" s="207"/>
      <c r="J82" s="207"/>
      <c r="K82" s="207"/>
      <c r="L82" s="201"/>
      <c r="M82" s="196"/>
      <c r="N82" s="196"/>
      <c r="O82" s="196"/>
      <c r="P82" s="196"/>
      <c r="Q82" s="196"/>
      <c r="R82" s="196"/>
      <c r="S82" s="188"/>
      <c r="T82" s="140"/>
      <c r="U82" s="196">
        <v>200</v>
      </c>
      <c r="V82" s="199"/>
      <c r="W82" s="188"/>
      <c r="X82" s="90">
        <f t="shared" si="11"/>
        <v>0</v>
      </c>
      <c r="Y82" s="196"/>
      <c r="Z82" s="196"/>
      <c r="AA82" s="188"/>
      <c r="AB82" s="140"/>
      <c r="AC82" s="188">
        <f t="shared" si="18"/>
        <v>200</v>
      </c>
      <c r="AD82" s="90"/>
      <c r="AE82" s="188">
        <f t="shared" si="21"/>
        <v>-200</v>
      </c>
      <c r="AF82" s="90">
        <f t="shared" si="17"/>
        <v>0</v>
      </c>
    </row>
    <row r="83" spans="1:32" ht="18.75" customHeight="1">
      <c r="A83" s="206"/>
      <c r="B83" s="311" t="s">
        <v>645</v>
      </c>
      <c r="C83" s="356"/>
      <c r="D83" s="356"/>
      <c r="E83" s="356"/>
      <c r="F83" s="356"/>
      <c r="G83" s="356"/>
      <c r="H83" s="356"/>
      <c r="I83" s="356"/>
      <c r="J83" s="356"/>
      <c r="K83" s="356"/>
      <c r="L83" s="312"/>
      <c r="M83" s="196"/>
      <c r="N83" s="196"/>
      <c r="O83" s="196"/>
      <c r="P83" s="196"/>
      <c r="Q83" s="196"/>
      <c r="R83" s="196"/>
      <c r="S83" s="188">
        <f t="shared" si="8"/>
        <v>0</v>
      </c>
      <c r="T83" s="140" t="e">
        <f t="shared" si="9"/>
        <v>#DIV/0!</v>
      </c>
      <c r="U83" s="196">
        <v>328</v>
      </c>
      <c r="V83" s="199">
        <v>50.9</v>
      </c>
      <c r="W83" s="188">
        <f t="shared" si="10"/>
        <v>-277.10000000000002</v>
      </c>
      <c r="X83" s="90">
        <f t="shared" si="11"/>
        <v>15.518292682926829</v>
      </c>
      <c r="Y83" s="196"/>
      <c r="Z83" s="196"/>
      <c r="AA83" s="188">
        <f t="shared" si="12"/>
        <v>0</v>
      </c>
      <c r="AB83" s="140" t="e">
        <f t="shared" si="13"/>
        <v>#DIV/0!</v>
      </c>
      <c r="AC83" s="188">
        <f t="shared" si="18"/>
        <v>328</v>
      </c>
      <c r="AD83" s="90">
        <f t="shared" si="19"/>
        <v>50.9</v>
      </c>
      <c r="AE83" s="188">
        <f t="shared" si="21"/>
        <v>-277.10000000000002</v>
      </c>
      <c r="AF83" s="90">
        <f t="shared" si="17"/>
        <v>15.518292682926829</v>
      </c>
    </row>
    <row r="84" spans="1:32" ht="18.75" customHeight="1">
      <c r="A84" s="206"/>
      <c r="B84" s="311" t="s">
        <v>673</v>
      </c>
      <c r="C84" s="356" t="s">
        <v>674</v>
      </c>
      <c r="D84" s="356" t="s">
        <v>674</v>
      </c>
      <c r="E84" s="356" t="s">
        <v>674</v>
      </c>
      <c r="F84" s="312" t="s">
        <v>674</v>
      </c>
      <c r="G84" s="207"/>
      <c r="H84" s="207"/>
      <c r="I84" s="207"/>
      <c r="J84" s="207"/>
      <c r="K84" s="207"/>
      <c r="L84" s="201"/>
      <c r="M84" s="196"/>
      <c r="N84" s="196"/>
      <c r="O84" s="196"/>
      <c r="P84" s="196"/>
      <c r="Q84" s="196"/>
      <c r="R84" s="196"/>
      <c r="S84" s="188"/>
      <c r="T84" s="140"/>
      <c r="U84" s="196">
        <v>1590</v>
      </c>
      <c r="V84" s="199"/>
      <c r="W84" s="188">
        <f t="shared" si="10"/>
        <v>-1590</v>
      </c>
      <c r="X84" s="90">
        <f t="shared" si="11"/>
        <v>0</v>
      </c>
      <c r="Y84" s="196"/>
      <c r="Z84" s="196"/>
      <c r="AA84" s="188"/>
      <c r="AB84" s="140"/>
      <c r="AC84" s="188">
        <f t="shared" si="18"/>
        <v>1590</v>
      </c>
      <c r="AD84" s="90">
        <f t="shared" si="19"/>
        <v>0</v>
      </c>
      <c r="AE84" s="188">
        <f t="shared" si="21"/>
        <v>-1590</v>
      </c>
      <c r="AF84" s="90">
        <f t="shared" si="17"/>
        <v>0</v>
      </c>
    </row>
    <row r="85" spans="1:32" ht="18.75" customHeight="1">
      <c r="A85" s="206"/>
      <c r="B85" s="311" t="s">
        <v>675</v>
      </c>
      <c r="C85" s="356"/>
      <c r="D85" s="356"/>
      <c r="E85" s="356"/>
      <c r="F85" s="312"/>
      <c r="G85" s="207"/>
      <c r="H85" s="207"/>
      <c r="I85" s="207"/>
      <c r="J85" s="207"/>
      <c r="K85" s="207"/>
      <c r="L85" s="201"/>
      <c r="M85" s="196"/>
      <c r="N85" s="196"/>
      <c r="O85" s="196"/>
      <c r="P85" s="196"/>
      <c r="Q85" s="196"/>
      <c r="R85" s="196"/>
      <c r="S85" s="188"/>
      <c r="T85" s="140"/>
      <c r="U85" s="196">
        <v>318</v>
      </c>
      <c r="V85" s="199"/>
      <c r="W85" s="188">
        <f t="shared" si="10"/>
        <v>-318</v>
      </c>
      <c r="X85" s="90">
        <f t="shared" si="11"/>
        <v>0</v>
      </c>
      <c r="Y85" s="196"/>
      <c r="Z85" s="196"/>
      <c r="AA85" s="188"/>
      <c r="AB85" s="140"/>
      <c r="AC85" s="188">
        <f t="shared" si="18"/>
        <v>318</v>
      </c>
      <c r="AD85" s="90">
        <f t="shared" si="19"/>
        <v>0</v>
      </c>
      <c r="AE85" s="188">
        <f t="shared" si="21"/>
        <v>-318</v>
      </c>
      <c r="AF85" s="90">
        <f t="shared" si="17"/>
        <v>0</v>
      </c>
    </row>
    <row r="86" spans="1:32" ht="18.75" customHeight="1">
      <c r="A86" s="206"/>
      <c r="B86" s="200" t="s">
        <v>676</v>
      </c>
      <c r="C86" s="207" t="s">
        <v>677</v>
      </c>
      <c r="D86" s="207"/>
      <c r="E86" s="207"/>
      <c r="F86" s="207"/>
      <c r="G86" s="207"/>
      <c r="H86" s="207"/>
      <c r="I86" s="207"/>
      <c r="J86" s="207"/>
      <c r="K86" s="207"/>
      <c r="L86" s="201"/>
      <c r="M86" s="196"/>
      <c r="N86" s="196"/>
      <c r="O86" s="196"/>
      <c r="P86" s="196"/>
      <c r="Q86" s="196"/>
      <c r="R86" s="196"/>
      <c r="S86" s="188"/>
      <c r="T86" s="140"/>
      <c r="U86" s="196">
        <v>500</v>
      </c>
      <c r="V86" s="199"/>
      <c r="W86" s="188">
        <f t="shared" si="10"/>
        <v>-500</v>
      </c>
      <c r="X86" s="90">
        <f t="shared" si="11"/>
        <v>0</v>
      </c>
      <c r="Y86" s="196"/>
      <c r="Z86" s="196"/>
      <c r="AA86" s="188"/>
      <c r="AB86" s="140"/>
      <c r="AC86" s="188">
        <f t="shared" si="18"/>
        <v>500</v>
      </c>
      <c r="AD86" s="90">
        <f t="shared" si="19"/>
        <v>0</v>
      </c>
      <c r="AE86" s="188">
        <f t="shared" si="21"/>
        <v>-500</v>
      </c>
      <c r="AF86" s="90">
        <f t="shared" si="17"/>
        <v>0</v>
      </c>
    </row>
    <row r="87" spans="1:32" ht="18.75" customHeight="1">
      <c r="A87" s="206"/>
      <c r="B87" s="311" t="s">
        <v>678</v>
      </c>
      <c r="C87" s="356" t="s">
        <v>678</v>
      </c>
      <c r="D87" s="356" t="s">
        <v>678</v>
      </c>
      <c r="E87" s="356" t="s">
        <v>678</v>
      </c>
      <c r="F87" s="312" t="s">
        <v>678</v>
      </c>
      <c r="G87" s="207"/>
      <c r="H87" s="207"/>
      <c r="I87" s="207"/>
      <c r="J87" s="207"/>
      <c r="K87" s="207"/>
      <c r="L87" s="201"/>
      <c r="M87" s="196"/>
      <c r="N87" s="196"/>
      <c r="O87" s="196"/>
      <c r="P87" s="196"/>
      <c r="Q87" s="196"/>
      <c r="R87" s="196"/>
      <c r="S87" s="188"/>
      <c r="T87" s="140"/>
      <c r="U87" s="196">
        <v>516</v>
      </c>
      <c r="V87" s="199"/>
      <c r="W87" s="188">
        <f t="shared" si="10"/>
        <v>-516</v>
      </c>
      <c r="X87" s="90">
        <f t="shared" si="11"/>
        <v>0</v>
      </c>
      <c r="Y87" s="196"/>
      <c r="Z87" s="196"/>
      <c r="AA87" s="188"/>
      <c r="AB87" s="140"/>
      <c r="AC87" s="188">
        <f t="shared" si="18"/>
        <v>516</v>
      </c>
      <c r="AD87" s="90">
        <f t="shared" si="19"/>
        <v>0</v>
      </c>
      <c r="AE87" s="188">
        <f t="shared" si="21"/>
        <v>-516</v>
      </c>
      <c r="AF87" s="90">
        <f t="shared" si="17"/>
        <v>0</v>
      </c>
    </row>
    <row r="88" spans="1:32" ht="18.75" customHeight="1">
      <c r="A88" s="206"/>
      <c r="B88" s="311" t="s">
        <v>679</v>
      </c>
      <c r="C88" s="356" t="s">
        <v>680</v>
      </c>
      <c r="D88" s="356" t="s">
        <v>680</v>
      </c>
      <c r="E88" s="356" t="s">
        <v>680</v>
      </c>
      <c r="F88" s="312" t="s">
        <v>680</v>
      </c>
      <c r="G88" s="207"/>
      <c r="H88" s="207"/>
      <c r="I88" s="207"/>
      <c r="J88" s="207"/>
      <c r="K88" s="207"/>
      <c r="L88" s="201"/>
      <c r="M88" s="196"/>
      <c r="N88" s="196"/>
      <c r="O88" s="196"/>
      <c r="P88" s="196"/>
      <c r="Q88" s="196"/>
      <c r="R88" s="196"/>
      <c r="S88" s="188"/>
      <c r="T88" s="140"/>
      <c r="U88" s="196">
        <v>80</v>
      </c>
      <c r="V88" s="199"/>
      <c r="W88" s="188">
        <f t="shared" si="10"/>
        <v>-80</v>
      </c>
      <c r="X88" s="90">
        <f t="shared" si="11"/>
        <v>0</v>
      </c>
      <c r="Y88" s="196"/>
      <c r="Z88" s="196"/>
      <c r="AA88" s="188"/>
      <c r="AB88" s="140"/>
      <c r="AC88" s="188">
        <f t="shared" si="18"/>
        <v>80</v>
      </c>
      <c r="AD88" s="90">
        <f t="shared" si="19"/>
        <v>0</v>
      </c>
      <c r="AE88" s="188">
        <f t="shared" si="21"/>
        <v>-80</v>
      </c>
      <c r="AF88" s="90">
        <f t="shared" si="17"/>
        <v>0</v>
      </c>
    </row>
    <row r="89" spans="1:32" ht="18.75" customHeight="1">
      <c r="A89" s="206"/>
      <c r="B89" s="311" t="s">
        <v>681</v>
      </c>
      <c r="C89" s="356" t="s">
        <v>682</v>
      </c>
      <c r="D89" s="356" t="s">
        <v>682</v>
      </c>
      <c r="E89" s="356" t="s">
        <v>682</v>
      </c>
      <c r="F89" s="312" t="s">
        <v>682</v>
      </c>
      <c r="G89" s="207"/>
      <c r="H89" s="207"/>
      <c r="I89" s="207"/>
      <c r="J89" s="207"/>
      <c r="K89" s="207"/>
      <c r="L89" s="201"/>
      <c r="M89" s="196"/>
      <c r="N89" s="196"/>
      <c r="O89" s="196"/>
      <c r="P89" s="196"/>
      <c r="Q89" s="196"/>
      <c r="R89" s="196"/>
      <c r="S89" s="188"/>
      <c r="T89" s="140"/>
      <c r="U89" s="196">
        <v>238</v>
      </c>
      <c r="V89" s="199"/>
      <c r="W89" s="188">
        <f t="shared" si="10"/>
        <v>-238</v>
      </c>
      <c r="X89" s="90">
        <f t="shared" si="11"/>
        <v>0</v>
      </c>
      <c r="Y89" s="196"/>
      <c r="Z89" s="196"/>
      <c r="AA89" s="188"/>
      <c r="AB89" s="140"/>
      <c r="AC89" s="188">
        <f t="shared" si="18"/>
        <v>238</v>
      </c>
      <c r="AD89" s="90">
        <f t="shared" si="19"/>
        <v>0</v>
      </c>
      <c r="AE89" s="188">
        <f t="shared" si="21"/>
        <v>-238</v>
      </c>
      <c r="AF89" s="90">
        <f t="shared" si="17"/>
        <v>0</v>
      </c>
    </row>
    <row r="90" spans="1:32" ht="18.75" customHeight="1">
      <c r="A90" s="206"/>
      <c r="B90" s="311" t="s">
        <v>646</v>
      </c>
      <c r="C90" s="356"/>
      <c r="D90" s="356"/>
      <c r="E90" s="356"/>
      <c r="F90" s="356"/>
      <c r="G90" s="356"/>
      <c r="H90" s="356"/>
      <c r="I90" s="356"/>
      <c r="J90" s="356"/>
      <c r="K90" s="356"/>
      <c r="L90" s="312"/>
      <c r="M90" s="196"/>
      <c r="N90" s="196"/>
      <c r="O90" s="196"/>
      <c r="P90" s="196"/>
      <c r="Q90" s="196"/>
      <c r="R90" s="196"/>
      <c r="S90" s="188">
        <f t="shared" si="8"/>
        <v>0</v>
      </c>
      <c r="T90" s="140" t="e">
        <f t="shared" si="9"/>
        <v>#DIV/0!</v>
      </c>
      <c r="U90" s="196">
        <v>24</v>
      </c>
      <c r="V90" s="199"/>
      <c r="W90" s="188">
        <f t="shared" si="10"/>
        <v>-24</v>
      </c>
      <c r="X90" s="90">
        <f t="shared" si="11"/>
        <v>0</v>
      </c>
      <c r="Y90" s="196"/>
      <c r="Z90" s="196"/>
      <c r="AA90" s="188">
        <f t="shared" si="12"/>
        <v>0</v>
      </c>
      <c r="AB90" s="140" t="e">
        <f t="shared" si="13"/>
        <v>#DIV/0!</v>
      </c>
      <c r="AC90" s="188">
        <f t="shared" si="18"/>
        <v>24</v>
      </c>
      <c r="AD90" s="90">
        <f t="shared" si="19"/>
        <v>0</v>
      </c>
      <c r="AE90" s="188">
        <f t="shared" si="21"/>
        <v>-24</v>
      </c>
      <c r="AF90" s="90">
        <f t="shared" si="17"/>
        <v>0</v>
      </c>
    </row>
    <row r="91" spans="1:32" ht="18.75" customHeight="1">
      <c r="A91" s="206"/>
      <c r="B91" s="311" t="s">
        <v>647</v>
      </c>
      <c r="C91" s="356"/>
      <c r="D91" s="356"/>
      <c r="E91" s="356"/>
      <c r="F91" s="356"/>
      <c r="G91" s="356"/>
      <c r="H91" s="356"/>
      <c r="I91" s="356"/>
      <c r="J91" s="356"/>
      <c r="K91" s="356"/>
      <c r="L91" s="312"/>
      <c r="M91" s="196"/>
      <c r="N91" s="196"/>
      <c r="O91" s="196"/>
      <c r="P91" s="196"/>
      <c r="Q91" s="196"/>
      <c r="R91" s="196"/>
      <c r="S91" s="188">
        <f t="shared" si="8"/>
        <v>0</v>
      </c>
      <c r="T91" s="140" t="e">
        <f t="shared" si="9"/>
        <v>#DIV/0!</v>
      </c>
      <c r="U91" s="196">
        <v>80</v>
      </c>
      <c r="V91" s="199"/>
      <c r="W91" s="188">
        <f t="shared" si="10"/>
        <v>-80</v>
      </c>
      <c r="X91" s="90">
        <f t="shared" si="11"/>
        <v>0</v>
      </c>
      <c r="Y91" s="196"/>
      <c r="Z91" s="196"/>
      <c r="AA91" s="188">
        <f t="shared" si="12"/>
        <v>0</v>
      </c>
      <c r="AB91" s="140" t="e">
        <f t="shared" si="13"/>
        <v>#DIV/0!</v>
      </c>
      <c r="AC91" s="188">
        <f t="shared" si="18"/>
        <v>80</v>
      </c>
      <c r="AD91" s="90">
        <f t="shared" si="19"/>
        <v>0</v>
      </c>
      <c r="AE91" s="188">
        <f t="shared" si="21"/>
        <v>-80</v>
      </c>
      <c r="AF91" s="90">
        <f t="shared" si="17"/>
        <v>0</v>
      </c>
    </row>
    <row r="92" spans="1:32" ht="18.75" customHeight="1">
      <c r="A92" s="206"/>
      <c r="B92" s="311" t="s">
        <v>583</v>
      </c>
      <c r="C92" s="356"/>
      <c r="D92" s="356"/>
      <c r="E92" s="356"/>
      <c r="F92" s="356"/>
      <c r="G92" s="356"/>
      <c r="H92" s="356"/>
      <c r="I92" s="356"/>
      <c r="J92" s="356"/>
      <c r="K92" s="356"/>
      <c r="L92" s="312"/>
      <c r="M92" s="196"/>
      <c r="N92" s="196"/>
      <c r="O92" s="196"/>
      <c r="P92" s="196"/>
      <c r="Q92" s="196"/>
      <c r="R92" s="196"/>
      <c r="S92" s="188"/>
      <c r="T92" s="140"/>
      <c r="U92" s="196">
        <v>175</v>
      </c>
      <c r="V92" s="199"/>
      <c r="W92" s="188">
        <f t="shared" si="10"/>
        <v>-175</v>
      </c>
      <c r="X92" s="90">
        <f t="shared" si="11"/>
        <v>0</v>
      </c>
      <c r="Y92" s="196"/>
      <c r="Z92" s="196"/>
      <c r="AA92" s="188"/>
      <c r="AB92" s="140"/>
      <c r="AC92" s="188">
        <f t="shared" si="18"/>
        <v>175</v>
      </c>
      <c r="AD92" s="90">
        <f t="shared" si="19"/>
        <v>0</v>
      </c>
      <c r="AE92" s="188">
        <f t="shared" si="21"/>
        <v>-175</v>
      </c>
      <c r="AF92" s="90">
        <f t="shared" si="17"/>
        <v>0</v>
      </c>
    </row>
    <row r="93" spans="1:32" ht="18.75" customHeight="1">
      <c r="A93" s="206"/>
      <c r="B93" s="311" t="s">
        <v>584</v>
      </c>
      <c r="C93" s="356" t="s">
        <v>584</v>
      </c>
      <c r="D93" s="356" t="s">
        <v>584</v>
      </c>
      <c r="E93" s="356" t="s">
        <v>584</v>
      </c>
      <c r="F93" s="356" t="s">
        <v>584</v>
      </c>
      <c r="G93" s="356"/>
      <c r="H93" s="356"/>
      <c r="I93" s="356"/>
      <c r="J93" s="356"/>
      <c r="K93" s="356"/>
      <c r="L93" s="312"/>
      <c r="M93" s="196"/>
      <c r="N93" s="196"/>
      <c r="O93" s="196"/>
      <c r="P93" s="196"/>
      <c r="Q93" s="196"/>
      <c r="R93" s="196"/>
      <c r="S93" s="188">
        <f t="shared" si="8"/>
        <v>0</v>
      </c>
      <c r="T93" s="140" t="e">
        <f t="shared" si="9"/>
        <v>#DIV/0!</v>
      </c>
      <c r="U93" s="196">
        <v>6537</v>
      </c>
      <c r="V93" s="199">
        <v>1462</v>
      </c>
      <c r="W93" s="188">
        <f t="shared" si="10"/>
        <v>-5075</v>
      </c>
      <c r="X93" s="90">
        <f t="shared" si="11"/>
        <v>22.364999235123147</v>
      </c>
      <c r="Y93" s="196"/>
      <c r="Z93" s="196"/>
      <c r="AA93" s="188">
        <f t="shared" si="12"/>
        <v>0</v>
      </c>
      <c r="AB93" s="140" t="e">
        <f t="shared" si="13"/>
        <v>#DIV/0!</v>
      </c>
      <c r="AC93" s="188">
        <f t="shared" si="18"/>
        <v>6537</v>
      </c>
      <c r="AD93" s="90">
        <f t="shared" si="19"/>
        <v>1462</v>
      </c>
      <c r="AE93" s="188">
        <f t="shared" si="21"/>
        <v>-5075</v>
      </c>
      <c r="AF93" s="90">
        <f t="shared" si="17"/>
        <v>22.364999235123147</v>
      </c>
    </row>
    <row r="94" spans="1:32" ht="18.75" customHeight="1">
      <c r="A94" s="206"/>
      <c r="B94" s="311" t="s">
        <v>725</v>
      </c>
      <c r="C94" s="356" t="s">
        <v>726</v>
      </c>
      <c r="D94" s="356" t="s">
        <v>726</v>
      </c>
      <c r="E94" s="356" t="s">
        <v>726</v>
      </c>
      <c r="F94" s="312" t="s">
        <v>726</v>
      </c>
      <c r="G94" s="207"/>
      <c r="H94" s="207"/>
      <c r="I94" s="207"/>
      <c r="J94" s="207"/>
      <c r="K94" s="207"/>
      <c r="L94" s="201"/>
      <c r="M94" s="196"/>
      <c r="N94" s="196"/>
      <c r="O94" s="196"/>
      <c r="P94" s="196"/>
      <c r="Q94" s="196"/>
      <c r="R94" s="196"/>
      <c r="S94" s="188"/>
      <c r="T94" s="140"/>
      <c r="U94" s="196">
        <v>10</v>
      </c>
      <c r="V94" s="199"/>
      <c r="W94" s="188"/>
      <c r="X94" s="90">
        <f t="shared" si="11"/>
        <v>0</v>
      </c>
      <c r="Y94" s="196"/>
      <c r="Z94" s="196"/>
      <c r="AA94" s="188"/>
      <c r="AB94" s="140"/>
      <c r="AC94" s="188">
        <f t="shared" si="18"/>
        <v>10</v>
      </c>
      <c r="AD94" s="90"/>
      <c r="AE94" s="188">
        <f t="shared" si="21"/>
        <v>-10</v>
      </c>
      <c r="AF94" s="90">
        <f t="shared" si="17"/>
        <v>0</v>
      </c>
    </row>
    <row r="95" spans="1:32" ht="18.75" customHeight="1">
      <c r="A95" s="206"/>
      <c r="B95" s="311" t="s">
        <v>700</v>
      </c>
      <c r="C95" s="356"/>
      <c r="D95" s="356"/>
      <c r="E95" s="356"/>
      <c r="F95" s="312"/>
      <c r="G95" s="207"/>
      <c r="H95" s="207"/>
      <c r="I95" s="207"/>
      <c r="J95" s="207"/>
      <c r="K95" s="207"/>
      <c r="L95" s="201"/>
      <c r="M95" s="196"/>
      <c r="N95" s="196"/>
      <c r="O95" s="196"/>
      <c r="P95" s="196"/>
      <c r="Q95" s="196"/>
      <c r="R95" s="196"/>
      <c r="S95" s="188"/>
      <c r="T95" s="140"/>
      <c r="U95" s="196"/>
      <c r="V95" s="199">
        <v>38.299999999999997</v>
      </c>
      <c r="W95" s="188">
        <f t="shared" si="10"/>
        <v>38.299999999999997</v>
      </c>
      <c r="X95" s="146" t="e">
        <f t="shared" si="11"/>
        <v>#DIV/0!</v>
      </c>
      <c r="Y95" s="196"/>
      <c r="Z95" s="196"/>
      <c r="AA95" s="188"/>
      <c r="AB95" s="140"/>
      <c r="AC95" s="188">
        <f t="shared" ref="AC95" si="23">SUM(M95,Q95,U95,Y95)</f>
        <v>0</v>
      </c>
      <c r="AD95" s="90">
        <f t="shared" ref="AD95" si="24">SUM(N95,R95,V95,Z95)</f>
        <v>38.299999999999997</v>
      </c>
      <c r="AE95" s="188">
        <f t="shared" si="21"/>
        <v>38.299999999999997</v>
      </c>
      <c r="AF95" s="146" t="e">
        <f t="shared" si="17"/>
        <v>#DIV/0!</v>
      </c>
    </row>
    <row r="96" spans="1:32" ht="18.75" customHeight="1">
      <c r="A96" s="206"/>
      <c r="B96" s="311" t="s">
        <v>585</v>
      </c>
      <c r="C96" s="356" t="s">
        <v>586</v>
      </c>
      <c r="D96" s="356" t="s">
        <v>586</v>
      </c>
      <c r="E96" s="356" t="s">
        <v>586</v>
      </c>
      <c r="F96" s="356" t="s">
        <v>586</v>
      </c>
      <c r="G96" s="356"/>
      <c r="H96" s="356"/>
      <c r="I96" s="356"/>
      <c r="J96" s="356"/>
      <c r="K96" s="356"/>
      <c r="L96" s="312"/>
      <c r="M96" s="196"/>
      <c r="N96" s="196"/>
      <c r="O96" s="196"/>
      <c r="P96" s="196"/>
      <c r="Q96" s="196"/>
      <c r="R96" s="196"/>
      <c r="S96" s="188">
        <f t="shared" si="8"/>
        <v>0</v>
      </c>
      <c r="T96" s="140" t="e">
        <f t="shared" si="9"/>
        <v>#DIV/0!</v>
      </c>
      <c r="U96" s="196">
        <v>2008</v>
      </c>
      <c r="V96" s="199">
        <v>1326.3</v>
      </c>
      <c r="W96" s="188">
        <f t="shared" si="10"/>
        <v>-681.7</v>
      </c>
      <c r="X96" s="90">
        <f t="shared" si="11"/>
        <v>66.050796812748999</v>
      </c>
      <c r="Y96" s="196"/>
      <c r="Z96" s="196"/>
      <c r="AA96" s="188">
        <f t="shared" si="12"/>
        <v>0</v>
      </c>
      <c r="AB96" s="140" t="e">
        <f t="shared" si="13"/>
        <v>#DIV/0!</v>
      </c>
      <c r="AC96" s="188">
        <f t="shared" si="18"/>
        <v>2008</v>
      </c>
      <c r="AD96" s="90">
        <f t="shared" si="19"/>
        <v>1326.3</v>
      </c>
      <c r="AE96" s="188">
        <f t="shared" si="21"/>
        <v>-681.7</v>
      </c>
      <c r="AF96" s="90">
        <f t="shared" si="17"/>
        <v>66.050796812748999</v>
      </c>
    </row>
    <row r="97" spans="1:32" ht="28.15" customHeight="1">
      <c r="A97" s="206"/>
      <c r="B97" s="230" t="s">
        <v>590</v>
      </c>
      <c r="C97" s="231"/>
      <c r="D97" s="231"/>
      <c r="E97" s="231"/>
      <c r="F97" s="231"/>
      <c r="G97" s="231"/>
      <c r="H97" s="231"/>
      <c r="I97" s="231"/>
      <c r="J97" s="231"/>
      <c r="K97" s="231"/>
      <c r="L97" s="232"/>
      <c r="M97" s="196"/>
      <c r="N97" s="196"/>
      <c r="O97" s="196"/>
      <c r="P97" s="196"/>
      <c r="Q97" s="196"/>
      <c r="R97" s="196"/>
      <c r="S97" s="188">
        <f t="shared" si="8"/>
        <v>0</v>
      </c>
      <c r="T97" s="139" t="e">
        <f t="shared" si="9"/>
        <v>#DIV/0!</v>
      </c>
      <c r="U97" s="161">
        <f>SUM(U98:U109)</f>
        <v>1953</v>
      </c>
      <c r="V97" s="161">
        <f>SUM(V98:V109)</f>
        <v>1746.7</v>
      </c>
      <c r="W97" s="189">
        <f t="shared" si="10"/>
        <v>-206.29999999999995</v>
      </c>
      <c r="X97" s="115">
        <f t="shared" si="11"/>
        <v>89.436763952892989</v>
      </c>
      <c r="Y97" s="197"/>
      <c r="Z97" s="197"/>
      <c r="AA97" s="189">
        <f t="shared" si="12"/>
        <v>0</v>
      </c>
      <c r="AB97" s="139" t="e">
        <f t="shared" si="13"/>
        <v>#DIV/0!</v>
      </c>
      <c r="AC97" s="189">
        <f t="shared" si="14"/>
        <v>1953</v>
      </c>
      <c r="AD97" s="115">
        <f t="shared" si="15"/>
        <v>1746.7</v>
      </c>
      <c r="AE97" s="189">
        <f t="shared" si="21"/>
        <v>-206.29999999999995</v>
      </c>
      <c r="AF97" s="115">
        <f t="shared" si="17"/>
        <v>89.436763952892989</v>
      </c>
    </row>
    <row r="98" spans="1:32" ht="18.75" customHeight="1">
      <c r="A98" s="206"/>
      <c r="B98" s="311" t="s">
        <v>649</v>
      </c>
      <c r="C98" s="356"/>
      <c r="D98" s="356"/>
      <c r="E98" s="356"/>
      <c r="F98" s="356"/>
      <c r="G98" s="356"/>
      <c r="H98" s="356"/>
      <c r="I98" s="356"/>
      <c r="J98" s="356"/>
      <c r="K98" s="356"/>
      <c r="L98" s="159"/>
      <c r="M98" s="196"/>
      <c r="N98" s="196"/>
      <c r="O98" s="196"/>
      <c r="P98" s="196"/>
      <c r="Q98" s="196"/>
      <c r="R98" s="196"/>
      <c r="S98" s="188">
        <f t="shared" si="8"/>
        <v>0</v>
      </c>
      <c r="T98" s="140" t="e">
        <f t="shared" si="9"/>
        <v>#DIV/0!</v>
      </c>
      <c r="U98" s="196">
        <v>1950</v>
      </c>
      <c r="V98" s="199"/>
      <c r="W98" s="188">
        <f t="shared" si="10"/>
        <v>-1950</v>
      </c>
      <c r="X98" s="90">
        <f t="shared" si="11"/>
        <v>0</v>
      </c>
      <c r="Y98" s="196"/>
      <c r="Z98" s="196"/>
      <c r="AA98" s="188">
        <f t="shared" si="12"/>
        <v>0</v>
      </c>
      <c r="AB98" s="140" t="e">
        <f t="shared" si="13"/>
        <v>#DIV/0!</v>
      </c>
      <c r="AC98" s="188">
        <f t="shared" si="14"/>
        <v>1950</v>
      </c>
      <c r="AD98" s="90">
        <f t="shared" si="15"/>
        <v>0</v>
      </c>
      <c r="AE98" s="188">
        <f t="shared" si="21"/>
        <v>-1950</v>
      </c>
      <c r="AF98" s="90">
        <f t="shared" si="17"/>
        <v>0</v>
      </c>
    </row>
    <row r="99" spans="1:32" ht="18.75" customHeight="1">
      <c r="A99" s="206"/>
      <c r="B99" s="311" t="s">
        <v>700</v>
      </c>
      <c r="C99" s="356"/>
      <c r="D99" s="356"/>
      <c r="E99" s="356"/>
      <c r="F99" s="312"/>
      <c r="G99" s="207"/>
      <c r="H99" s="207"/>
      <c r="I99" s="207"/>
      <c r="J99" s="207"/>
      <c r="K99" s="207"/>
      <c r="L99" s="159"/>
      <c r="M99" s="196"/>
      <c r="N99" s="196"/>
      <c r="O99" s="196"/>
      <c r="P99" s="196"/>
      <c r="Q99" s="196"/>
      <c r="R99" s="196"/>
      <c r="S99" s="188"/>
      <c r="T99" s="140"/>
      <c r="U99" s="196">
        <v>3</v>
      </c>
      <c r="V99" s="199"/>
      <c r="W99" s="188">
        <f t="shared" si="10"/>
        <v>-3</v>
      </c>
      <c r="X99" s="90">
        <f t="shared" si="11"/>
        <v>0</v>
      </c>
      <c r="Y99" s="196"/>
      <c r="Z99" s="196"/>
      <c r="AA99" s="188"/>
      <c r="AB99" s="140"/>
      <c r="AC99" s="188">
        <f t="shared" si="14"/>
        <v>3</v>
      </c>
      <c r="AD99" s="90"/>
      <c r="AE99" s="188">
        <f t="shared" si="21"/>
        <v>-3</v>
      </c>
      <c r="AF99" s="90">
        <f t="shared" si="17"/>
        <v>0</v>
      </c>
    </row>
    <row r="100" spans="1:32" ht="18.75" customHeight="1">
      <c r="A100" s="206"/>
      <c r="B100" s="311" t="s">
        <v>701</v>
      </c>
      <c r="C100" s="356"/>
      <c r="D100" s="356"/>
      <c r="E100" s="356"/>
      <c r="F100" s="356"/>
      <c r="G100" s="356"/>
      <c r="H100" s="356"/>
      <c r="I100" s="356"/>
      <c r="J100" s="356"/>
      <c r="K100" s="356"/>
      <c r="L100" s="159"/>
      <c r="M100" s="196"/>
      <c r="N100" s="196"/>
      <c r="O100" s="196"/>
      <c r="P100" s="196"/>
      <c r="Q100" s="196"/>
      <c r="R100" s="196"/>
      <c r="S100" s="188"/>
      <c r="T100" s="140"/>
      <c r="U100" s="196"/>
      <c r="V100" s="199">
        <v>79.5</v>
      </c>
      <c r="W100" s="188">
        <f t="shared" si="10"/>
        <v>79.5</v>
      </c>
      <c r="X100" s="146" t="e">
        <f t="shared" si="11"/>
        <v>#DIV/0!</v>
      </c>
      <c r="Y100" s="196"/>
      <c r="Z100" s="196"/>
      <c r="AA100" s="188"/>
      <c r="AB100" s="140"/>
      <c r="AC100" s="188">
        <f t="shared" ref="AC100:AC109" si="25">SUM(M100,Q100,U100,Y100)</f>
        <v>0</v>
      </c>
      <c r="AD100" s="90">
        <f t="shared" ref="AD100:AD109" si="26">SUM(N100,R100,V100,Z100)</f>
        <v>79.5</v>
      </c>
      <c r="AE100" s="188">
        <f t="shared" si="21"/>
        <v>79.5</v>
      </c>
      <c r="AF100" s="146" t="e">
        <f t="shared" si="17"/>
        <v>#DIV/0!</v>
      </c>
    </row>
    <row r="101" spans="1:32" ht="18.75" customHeight="1">
      <c r="A101" s="206"/>
      <c r="B101" s="311" t="s">
        <v>660</v>
      </c>
      <c r="C101" s="356"/>
      <c r="D101" s="356"/>
      <c r="E101" s="356"/>
      <c r="F101" s="356"/>
      <c r="G101" s="311"/>
      <c r="H101" s="356"/>
      <c r="I101" s="356"/>
      <c r="J101" s="356"/>
      <c r="K101" s="356"/>
      <c r="L101" s="159"/>
      <c r="M101" s="196"/>
      <c r="N101" s="196"/>
      <c r="O101" s="196"/>
      <c r="P101" s="196"/>
      <c r="Q101" s="196"/>
      <c r="R101" s="196"/>
      <c r="S101" s="188"/>
      <c r="T101" s="140"/>
      <c r="U101" s="196"/>
      <c r="V101" s="199">
        <v>23.7</v>
      </c>
      <c r="W101" s="188">
        <f t="shared" si="10"/>
        <v>23.7</v>
      </c>
      <c r="X101" s="146" t="e">
        <f t="shared" si="11"/>
        <v>#DIV/0!</v>
      </c>
      <c r="Y101" s="196"/>
      <c r="Z101" s="196"/>
      <c r="AA101" s="188"/>
      <c r="AB101" s="140"/>
      <c r="AC101" s="188">
        <f t="shared" si="25"/>
        <v>0</v>
      </c>
      <c r="AD101" s="90">
        <f t="shared" si="26"/>
        <v>23.7</v>
      </c>
      <c r="AE101" s="188">
        <f t="shared" si="21"/>
        <v>23.7</v>
      </c>
      <c r="AF101" s="146" t="e">
        <f t="shared" si="17"/>
        <v>#DIV/0!</v>
      </c>
    </row>
    <row r="102" spans="1:32" ht="18.75" customHeight="1">
      <c r="A102" s="206"/>
      <c r="B102" s="311" t="s">
        <v>702</v>
      </c>
      <c r="C102" s="356" t="s">
        <v>581</v>
      </c>
      <c r="D102" s="356" t="s">
        <v>581</v>
      </c>
      <c r="E102" s="356" t="s">
        <v>581</v>
      </c>
      <c r="F102" s="356" t="s">
        <v>581</v>
      </c>
      <c r="G102" s="207"/>
      <c r="H102" s="207"/>
      <c r="I102" s="207"/>
      <c r="J102" s="207"/>
      <c r="K102" s="207"/>
      <c r="L102" s="159"/>
      <c r="M102" s="196"/>
      <c r="N102" s="196"/>
      <c r="O102" s="196"/>
      <c r="P102" s="196"/>
      <c r="Q102" s="196"/>
      <c r="R102" s="196"/>
      <c r="S102" s="188"/>
      <c r="T102" s="140"/>
      <c r="U102" s="196"/>
      <c r="V102" s="199">
        <v>31.1</v>
      </c>
      <c r="W102" s="188">
        <f t="shared" si="10"/>
        <v>31.1</v>
      </c>
      <c r="X102" s="146" t="e">
        <f t="shared" si="11"/>
        <v>#DIV/0!</v>
      </c>
      <c r="Y102" s="196"/>
      <c r="Z102" s="196"/>
      <c r="AA102" s="188"/>
      <c r="AB102" s="140"/>
      <c r="AC102" s="188">
        <f t="shared" si="25"/>
        <v>0</v>
      </c>
      <c r="AD102" s="90">
        <f t="shared" si="26"/>
        <v>31.1</v>
      </c>
      <c r="AE102" s="188">
        <f t="shared" si="21"/>
        <v>31.1</v>
      </c>
      <c r="AF102" s="146" t="e">
        <f t="shared" si="17"/>
        <v>#DIV/0!</v>
      </c>
    </row>
    <row r="103" spans="1:32" ht="18.75" customHeight="1">
      <c r="A103" s="206"/>
      <c r="B103" s="311" t="s">
        <v>703</v>
      </c>
      <c r="C103" s="356"/>
      <c r="D103" s="356"/>
      <c r="E103" s="356"/>
      <c r="F103" s="312"/>
      <c r="G103" s="207"/>
      <c r="H103" s="207"/>
      <c r="I103" s="207"/>
      <c r="J103" s="207"/>
      <c r="K103" s="207"/>
      <c r="L103" s="159"/>
      <c r="M103" s="196"/>
      <c r="N103" s="196"/>
      <c r="O103" s="196"/>
      <c r="P103" s="196"/>
      <c r="Q103" s="196"/>
      <c r="R103" s="196"/>
      <c r="S103" s="188"/>
      <c r="T103" s="140"/>
      <c r="U103" s="196"/>
      <c r="V103" s="199">
        <v>824</v>
      </c>
      <c r="W103" s="188">
        <f t="shared" si="10"/>
        <v>824</v>
      </c>
      <c r="X103" s="146" t="e">
        <f t="shared" si="11"/>
        <v>#DIV/0!</v>
      </c>
      <c r="Y103" s="196"/>
      <c r="Z103" s="196"/>
      <c r="AA103" s="188"/>
      <c r="AB103" s="140"/>
      <c r="AC103" s="188">
        <f t="shared" si="25"/>
        <v>0</v>
      </c>
      <c r="AD103" s="90">
        <f t="shared" si="26"/>
        <v>824</v>
      </c>
      <c r="AE103" s="188">
        <f t="shared" si="21"/>
        <v>824</v>
      </c>
      <c r="AF103" s="146" t="e">
        <f t="shared" si="17"/>
        <v>#DIV/0!</v>
      </c>
    </row>
    <row r="104" spans="1:32" ht="18.75" customHeight="1">
      <c r="A104" s="206"/>
      <c r="B104" s="311" t="s">
        <v>704</v>
      </c>
      <c r="C104" s="356"/>
      <c r="D104" s="356"/>
      <c r="E104" s="356"/>
      <c r="F104" s="312"/>
      <c r="G104" s="207"/>
      <c r="H104" s="207"/>
      <c r="I104" s="207"/>
      <c r="J104" s="207"/>
      <c r="K104" s="207"/>
      <c r="L104" s="159"/>
      <c r="M104" s="196"/>
      <c r="N104" s="196"/>
      <c r="O104" s="196"/>
      <c r="P104" s="196"/>
      <c r="Q104" s="196"/>
      <c r="R104" s="196"/>
      <c r="S104" s="188"/>
      <c r="T104" s="140"/>
      <c r="U104" s="196"/>
      <c r="V104" s="199">
        <v>519.29999999999995</v>
      </c>
      <c r="W104" s="188">
        <f t="shared" si="10"/>
        <v>519.29999999999995</v>
      </c>
      <c r="X104" s="146" t="e">
        <f t="shared" si="11"/>
        <v>#DIV/0!</v>
      </c>
      <c r="Y104" s="196"/>
      <c r="Z104" s="196"/>
      <c r="AA104" s="188"/>
      <c r="AB104" s="140"/>
      <c r="AC104" s="188">
        <f t="shared" si="25"/>
        <v>0</v>
      </c>
      <c r="AD104" s="90">
        <f t="shared" si="26"/>
        <v>519.29999999999995</v>
      </c>
      <c r="AE104" s="188">
        <f t="shared" si="21"/>
        <v>519.29999999999995</v>
      </c>
      <c r="AF104" s="146" t="e">
        <f t="shared" si="17"/>
        <v>#DIV/0!</v>
      </c>
    </row>
    <row r="105" spans="1:32" ht="18.75" customHeight="1">
      <c r="A105" s="206"/>
      <c r="B105" s="311" t="s">
        <v>705</v>
      </c>
      <c r="C105" s="356" t="s">
        <v>581</v>
      </c>
      <c r="D105" s="356" t="s">
        <v>581</v>
      </c>
      <c r="E105" s="356" t="s">
        <v>581</v>
      </c>
      <c r="F105" s="312" t="s">
        <v>581</v>
      </c>
      <c r="G105" s="207"/>
      <c r="H105" s="207"/>
      <c r="I105" s="207"/>
      <c r="J105" s="207"/>
      <c r="K105" s="207"/>
      <c r="L105" s="159"/>
      <c r="M105" s="196"/>
      <c r="N105" s="196"/>
      <c r="O105" s="196"/>
      <c r="P105" s="196"/>
      <c r="Q105" s="196"/>
      <c r="R105" s="196"/>
      <c r="S105" s="188"/>
      <c r="T105" s="140"/>
      <c r="U105" s="196"/>
      <c r="V105" s="199">
        <v>14.9</v>
      </c>
      <c r="W105" s="188">
        <f t="shared" si="10"/>
        <v>14.9</v>
      </c>
      <c r="X105" s="146" t="e">
        <f t="shared" si="11"/>
        <v>#DIV/0!</v>
      </c>
      <c r="Y105" s="196"/>
      <c r="Z105" s="196"/>
      <c r="AA105" s="188"/>
      <c r="AB105" s="140"/>
      <c r="AC105" s="188">
        <f t="shared" si="25"/>
        <v>0</v>
      </c>
      <c r="AD105" s="90">
        <f t="shared" si="26"/>
        <v>14.9</v>
      </c>
      <c r="AE105" s="188">
        <f t="shared" si="21"/>
        <v>14.9</v>
      </c>
      <c r="AF105" s="146" t="e">
        <f t="shared" si="17"/>
        <v>#DIV/0!</v>
      </c>
    </row>
    <row r="106" spans="1:32" ht="18.75" customHeight="1">
      <c r="A106" s="206"/>
      <c r="B106" s="311" t="s">
        <v>706</v>
      </c>
      <c r="C106" s="356" t="s">
        <v>581</v>
      </c>
      <c r="D106" s="356" t="s">
        <v>581</v>
      </c>
      <c r="E106" s="356" t="s">
        <v>581</v>
      </c>
      <c r="F106" s="312" t="s">
        <v>581</v>
      </c>
      <c r="G106" s="207"/>
      <c r="H106" s="207"/>
      <c r="I106" s="207"/>
      <c r="J106" s="207"/>
      <c r="K106" s="207"/>
      <c r="L106" s="159"/>
      <c r="M106" s="196"/>
      <c r="N106" s="196"/>
      <c r="O106" s="196"/>
      <c r="P106" s="196"/>
      <c r="Q106" s="196"/>
      <c r="R106" s="196"/>
      <c r="S106" s="188"/>
      <c r="T106" s="140"/>
      <c r="U106" s="196"/>
      <c r="V106" s="199">
        <v>85.7</v>
      </c>
      <c r="W106" s="188">
        <f t="shared" si="10"/>
        <v>85.7</v>
      </c>
      <c r="X106" s="146" t="e">
        <f t="shared" si="11"/>
        <v>#DIV/0!</v>
      </c>
      <c r="Y106" s="196"/>
      <c r="Z106" s="196"/>
      <c r="AA106" s="188"/>
      <c r="AB106" s="140"/>
      <c r="AC106" s="188">
        <f t="shared" si="25"/>
        <v>0</v>
      </c>
      <c r="AD106" s="90">
        <f t="shared" si="26"/>
        <v>85.7</v>
      </c>
      <c r="AE106" s="188">
        <f t="shared" si="21"/>
        <v>85.7</v>
      </c>
      <c r="AF106" s="146" t="e">
        <f t="shared" si="17"/>
        <v>#DIV/0!</v>
      </c>
    </row>
    <row r="107" spans="1:32" ht="18.75" customHeight="1">
      <c r="A107" s="206"/>
      <c r="B107" s="311" t="s">
        <v>707</v>
      </c>
      <c r="C107" s="356" t="s">
        <v>581</v>
      </c>
      <c r="D107" s="356" t="s">
        <v>581</v>
      </c>
      <c r="E107" s="356" t="s">
        <v>581</v>
      </c>
      <c r="F107" s="312" t="s">
        <v>581</v>
      </c>
      <c r="G107" s="207"/>
      <c r="H107" s="207"/>
      <c r="I107" s="207"/>
      <c r="J107" s="207"/>
      <c r="K107" s="207"/>
      <c r="L107" s="159"/>
      <c r="M107" s="196"/>
      <c r="N107" s="196"/>
      <c r="O107" s="196"/>
      <c r="P107" s="196"/>
      <c r="Q107" s="196"/>
      <c r="R107" s="196"/>
      <c r="S107" s="188"/>
      <c r="T107" s="140"/>
      <c r="U107" s="196"/>
      <c r="V107" s="199">
        <v>11.1</v>
      </c>
      <c r="W107" s="188">
        <f t="shared" si="10"/>
        <v>11.1</v>
      </c>
      <c r="X107" s="146" t="e">
        <f t="shared" si="11"/>
        <v>#DIV/0!</v>
      </c>
      <c r="Y107" s="196"/>
      <c r="Z107" s="196"/>
      <c r="AA107" s="188"/>
      <c r="AB107" s="140"/>
      <c r="AC107" s="188">
        <f t="shared" si="25"/>
        <v>0</v>
      </c>
      <c r="AD107" s="90">
        <f t="shared" si="26"/>
        <v>11.1</v>
      </c>
      <c r="AE107" s="188">
        <f t="shared" si="21"/>
        <v>11.1</v>
      </c>
      <c r="AF107" s="146" t="e">
        <f t="shared" si="17"/>
        <v>#DIV/0!</v>
      </c>
    </row>
    <row r="108" spans="1:32" ht="18.75" customHeight="1">
      <c r="A108" s="206"/>
      <c r="B108" s="311" t="s">
        <v>708</v>
      </c>
      <c r="C108" s="356" t="s">
        <v>581</v>
      </c>
      <c r="D108" s="356" t="s">
        <v>581</v>
      </c>
      <c r="E108" s="356" t="s">
        <v>581</v>
      </c>
      <c r="F108" s="312" t="s">
        <v>581</v>
      </c>
      <c r="G108" s="207"/>
      <c r="H108" s="207"/>
      <c r="I108" s="207"/>
      <c r="J108" s="207"/>
      <c r="K108" s="207"/>
      <c r="L108" s="159"/>
      <c r="M108" s="196"/>
      <c r="N108" s="196"/>
      <c r="O108" s="196"/>
      <c r="P108" s="196"/>
      <c r="Q108" s="196"/>
      <c r="R108" s="196"/>
      <c r="S108" s="188"/>
      <c r="T108" s="140"/>
      <c r="U108" s="196"/>
      <c r="V108" s="199">
        <v>1.2</v>
      </c>
      <c r="W108" s="188">
        <f t="shared" si="10"/>
        <v>1.2</v>
      </c>
      <c r="X108" s="146" t="e">
        <f t="shared" si="11"/>
        <v>#DIV/0!</v>
      </c>
      <c r="Y108" s="196"/>
      <c r="Z108" s="196"/>
      <c r="AA108" s="188"/>
      <c r="AB108" s="140"/>
      <c r="AC108" s="188">
        <f t="shared" si="25"/>
        <v>0</v>
      </c>
      <c r="AD108" s="90">
        <f t="shared" si="26"/>
        <v>1.2</v>
      </c>
      <c r="AE108" s="188">
        <f t="shared" si="21"/>
        <v>1.2</v>
      </c>
      <c r="AF108" s="146" t="e">
        <f t="shared" si="17"/>
        <v>#DIV/0!</v>
      </c>
    </row>
    <row r="109" spans="1:32" ht="18.75" customHeight="1">
      <c r="A109" s="206"/>
      <c r="B109" s="311" t="s">
        <v>709</v>
      </c>
      <c r="C109" s="356" t="s">
        <v>581</v>
      </c>
      <c r="D109" s="356" t="s">
        <v>581</v>
      </c>
      <c r="E109" s="356" t="s">
        <v>581</v>
      </c>
      <c r="F109" s="312" t="s">
        <v>581</v>
      </c>
      <c r="G109" s="207"/>
      <c r="H109" s="207"/>
      <c r="I109" s="207"/>
      <c r="J109" s="207"/>
      <c r="K109" s="207"/>
      <c r="L109" s="159"/>
      <c r="M109" s="196"/>
      <c r="N109" s="196"/>
      <c r="O109" s="196"/>
      <c r="P109" s="196"/>
      <c r="Q109" s="196"/>
      <c r="R109" s="196"/>
      <c r="S109" s="188"/>
      <c r="T109" s="140"/>
      <c r="U109" s="196"/>
      <c r="V109" s="199">
        <v>156.19999999999999</v>
      </c>
      <c r="W109" s="188">
        <f t="shared" si="10"/>
        <v>156.19999999999999</v>
      </c>
      <c r="X109" s="146" t="e">
        <f t="shared" si="11"/>
        <v>#DIV/0!</v>
      </c>
      <c r="Y109" s="196"/>
      <c r="Z109" s="196"/>
      <c r="AA109" s="188"/>
      <c r="AB109" s="140"/>
      <c r="AC109" s="188">
        <f t="shared" si="25"/>
        <v>0</v>
      </c>
      <c r="AD109" s="90">
        <f t="shared" si="26"/>
        <v>156.19999999999999</v>
      </c>
      <c r="AE109" s="188">
        <f t="shared" si="21"/>
        <v>156.19999999999999</v>
      </c>
      <c r="AF109" s="146" t="e">
        <f t="shared" si="17"/>
        <v>#DIV/0!</v>
      </c>
    </row>
    <row r="110" spans="1:32" ht="30.6" customHeight="1">
      <c r="A110" s="206"/>
      <c r="B110" s="230" t="s">
        <v>591</v>
      </c>
      <c r="C110" s="231" t="s">
        <v>591</v>
      </c>
      <c r="D110" s="231" t="s">
        <v>591</v>
      </c>
      <c r="E110" s="231" t="s">
        <v>591</v>
      </c>
      <c r="F110" s="231" t="s">
        <v>591</v>
      </c>
      <c r="G110" s="231"/>
      <c r="H110" s="231"/>
      <c r="I110" s="231"/>
      <c r="J110" s="231"/>
      <c r="K110" s="231"/>
      <c r="L110" s="232"/>
      <c r="M110" s="196"/>
      <c r="N110" s="196"/>
      <c r="O110" s="196"/>
      <c r="P110" s="196"/>
      <c r="Q110" s="196"/>
      <c r="R110" s="196"/>
      <c r="S110" s="188">
        <f t="shared" si="8"/>
        <v>0</v>
      </c>
      <c r="T110" s="140" t="e">
        <f t="shared" si="9"/>
        <v>#DIV/0!</v>
      </c>
      <c r="U110" s="197">
        <f>SUM(U111:U112)</f>
        <v>19646</v>
      </c>
      <c r="V110" s="161">
        <f>SUM(V111:V112)</f>
        <v>21160.5</v>
      </c>
      <c r="W110" s="189">
        <f t="shared" si="10"/>
        <v>1514.5</v>
      </c>
      <c r="X110" s="115">
        <f t="shared" si="11"/>
        <v>107.70894838643999</v>
      </c>
      <c r="Y110" s="197"/>
      <c r="Z110" s="197"/>
      <c r="AA110" s="189">
        <f t="shared" si="12"/>
        <v>0</v>
      </c>
      <c r="AB110" s="139" t="e">
        <f t="shared" si="13"/>
        <v>#DIV/0!</v>
      </c>
      <c r="AC110" s="189">
        <f t="shared" si="14"/>
        <v>19646</v>
      </c>
      <c r="AD110" s="115">
        <f t="shared" si="15"/>
        <v>21160.5</v>
      </c>
      <c r="AE110" s="189">
        <f t="shared" si="21"/>
        <v>1514.5</v>
      </c>
      <c r="AF110" s="115">
        <f t="shared" si="17"/>
        <v>107.70894838643999</v>
      </c>
    </row>
    <row r="111" spans="1:32" ht="19.899999999999999" customHeight="1">
      <c r="A111" s="206"/>
      <c r="B111" s="319" t="s">
        <v>592</v>
      </c>
      <c r="C111" s="240" t="s">
        <v>592</v>
      </c>
      <c r="D111" s="240" t="s">
        <v>592</v>
      </c>
      <c r="E111" s="240" t="s">
        <v>592</v>
      </c>
      <c r="F111" s="240" t="s">
        <v>592</v>
      </c>
      <c r="G111" s="240"/>
      <c r="H111" s="240"/>
      <c r="I111" s="240"/>
      <c r="J111" s="240"/>
      <c r="K111" s="240"/>
      <c r="L111" s="243"/>
      <c r="M111" s="196"/>
      <c r="N111" s="196"/>
      <c r="O111" s="196"/>
      <c r="P111" s="196"/>
      <c r="Q111" s="196"/>
      <c r="R111" s="196"/>
      <c r="S111" s="188">
        <f t="shared" si="8"/>
        <v>0</v>
      </c>
      <c r="T111" s="140" t="e">
        <f t="shared" si="9"/>
        <v>#DIV/0!</v>
      </c>
      <c r="U111" s="196">
        <v>2000</v>
      </c>
      <c r="V111" s="199"/>
      <c r="W111" s="188">
        <f t="shared" si="10"/>
        <v>-2000</v>
      </c>
      <c r="X111" s="90">
        <f t="shared" si="11"/>
        <v>0</v>
      </c>
      <c r="Y111" s="196"/>
      <c r="Z111" s="196"/>
      <c r="AA111" s="188">
        <f t="shared" si="12"/>
        <v>0</v>
      </c>
      <c r="AB111" s="140" t="e">
        <f t="shared" si="13"/>
        <v>#DIV/0!</v>
      </c>
      <c r="AC111" s="188">
        <f t="shared" si="14"/>
        <v>2000</v>
      </c>
      <c r="AD111" s="90">
        <f t="shared" si="15"/>
        <v>0</v>
      </c>
      <c r="AE111" s="188">
        <f t="shared" si="21"/>
        <v>-2000</v>
      </c>
      <c r="AF111" s="90">
        <f t="shared" si="17"/>
        <v>0</v>
      </c>
    </row>
    <row r="112" spans="1:32" ht="21" customHeight="1">
      <c r="A112" s="206"/>
      <c r="B112" s="319" t="s">
        <v>593</v>
      </c>
      <c r="C112" s="240" t="s">
        <v>593</v>
      </c>
      <c r="D112" s="240" t="s">
        <v>593</v>
      </c>
      <c r="E112" s="240" t="s">
        <v>593</v>
      </c>
      <c r="F112" s="240" t="s">
        <v>593</v>
      </c>
      <c r="G112" s="240"/>
      <c r="H112" s="240"/>
      <c r="I112" s="240"/>
      <c r="J112" s="240"/>
      <c r="K112" s="240"/>
      <c r="L112" s="243"/>
      <c r="M112" s="196"/>
      <c r="N112" s="196"/>
      <c r="O112" s="196"/>
      <c r="P112" s="196"/>
      <c r="Q112" s="196"/>
      <c r="R112" s="196"/>
      <c r="S112" s="188">
        <f t="shared" si="8"/>
        <v>0</v>
      </c>
      <c r="T112" s="140" t="e">
        <f t="shared" si="9"/>
        <v>#DIV/0!</v>
      </c>
      <c r="U112" s="196">
        <v>17646</v>
      </c>
      <c r="V112" s="199">
        <v>21160.5</v>
      </c>
      <c r="W112" s="188">
        <f t="shared" si="10"/>
        <v>3514.5</v>
      </c>
      <c r="X112" s="90">
        <f t="shared" si="11"/>
        <v>119.91669500170011</v>
      </c>
      <c r="Y112" s="196"/>
      <c r="Z112" s="196"/>
      <c r="AA112" s="188">
        <f t="shared" si="12"/>
        <v>0</v>
      </c>
      <c r="AB112" s="140" t="e">
        <f t="shared" si="13"/>
        <v>#DIV/0!</v>
      </c>
      <c r="AC112" s="188">
        <f t="shared" si="14"/>
        <v>17646</v>
      </c>
      <c r="AD112" s="90">
        <f t="shared" si="15"/>
        <v>21160.5</v>
      </c>
      <c r="AE112" s="188">
        <f t="shared" si="21"/>
        <v>3514.5</v>
      </c>
      <c r="AF112" s="90">
        <f t="shared" si="17"/>
        <v>119.91669500170011</v>
      </c>
    </row>
    <row r="113" spans="1:32" ht="37.9" customHeight="1">
      <c r="A113" s="206"/>
      <c r="B113" s="230" t="s">
        <v>594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2"/>
      <c r="M113" s="196"/>
      <c r="N113" s="196"/>
      <c r="O113" s="196"/>
      <c r="P113" s="196"/>
      <c r="Q113" s="196"/>
      <c r="R113" s="196"/>
      <c r="S113" s="188">
        <f t="shared" si="8"/>
        <v>0</v>
      </c>
      <c r="T113" s="140" t="e">
        <f t="shared" si="9"/>
        <v>#DIV/0!</v>
      </c>
      <c r="U113" s="197">
        <f>SUM(U114:U136)</f>
        <v>28809.900000000005</v>
      </c>
      <c r="V113" s="167">
        <f>SUM(V114:V136)</f>
        <v>11760.3</v>
      </c>
      <c r="W113" s="189">
        <f t="shared" si="10"/>
        <v>-17049.600000000006</v>
      </c>
      <c r="X113" s="115">
        <f t="shared" si="11"/>
        <v>40.820343007091303</v>
      </c>
      <c r="Y113" s="197"/>
      <c r="Z113" s="197"/>
      <c r="AA113" s="189">
        <f t="shared" si="12"/>
        <v>0</v>
      </c>
      <c r="AB113" s="139" t="e">
        <f t="shared" si="13"/>
        <v>#DIV/0!</v>
      </c>
      <c r="AC113" s="189">
        <f t="shared" si="14"/>
        <v>28809.900000000005</v>
      </c>
      <c r="AD113" s="115">
        <f t="shared" si="15"/>
        <v>11760.3</v>
      </c>
      <c r="AE113" s="189">
        <f t="shared" si="21"/>
        <v>-17049.600000000006</v>
      </c>
      <c r="AF113" s="115">
        <f t="shared" si="17"/>
        <v>40.820343007091303</v>
      </c>
    </row>
    <row r="114" spans="1:32" ht="37.9" customHeight="1">
      <c r="A114" s="206"/>
      <c r="B114" s="319" t="s">
        <v>595</v>
      </c>
      <c r="C114" s="240"/>
      <c r="D114" s="240"/>
      <c r="E114" s="240"/>
      <c r="F114" s="240"/>
      <c r="G114" s="240"/>
      <c r="H114" s="240"/>
      <c r="I114" s="240"/>
      <c r="J114" s="240"/>
      <c r="K114" s="240"/>
      <c r="L114" s="243"/>
      <c r="M114" s="196"/>
      <c r="N114" s="196"/>
      <c r="O114" s="196"/>
      <c r="P114" s="196"/>
      <c r="Q114" s="196"/>
      <c r="R114" s="196"/>
      <c r="S114" s="188">
        <f t="shared" si="8"/>
        <v>0</v>
      </c>
      <c r="T114" s="140" t="e">
        <f t="shared" si="9"/>
        <v>#DIV/0!</v>
      </c>
      <c r="U114" s="197">
        <v>1500</v>
      </c>
      <c r="V114" s="168"/>
      <c r="W114" s="188">
        <f t="shared" si="10"/>
        <v>-1500</v>
      </c>
      <c r="X114" s="90">
        <f t="shared" si="11"/>
        <v>0</v>
      </c>
      <c r="Y114" s="197"/>
      <c r="Z114" s="197"/>
      <c r="AA114" s="189">
        <f t="shared" si="12"/>
        <v>0</v>
      </c>
      <c r="AB114" s="139" t="e">
        <f t="shared" si="13"/>
        <v>#DIV/0!</v>
      </c>
      <c r="AC114" s="188">
        <f t="shared" si="14"/>
        <v>1500</v>
      </c>
      <c r="AD114" s="90">
        <f t="shared" si="15"/>
        <v>0</v>
      </c>
      <c r="AE114" s="188">
        <f t="shared" si="21"/>
        <v>-1500</v>
      </c>
      <c r="AF114" s="90">
        <f t="shared" si="17"/>
        <v>0</v>
      </c>
    </row>
    <row r="115" spans="1:32" ht="20.100000000000001" customHeight="1">
      <c r="A115" s="151"/>
      <c r="B115" s="319" t="s">
        <v>596</v>
      </c>
      <c r="C115" s="240"/>
      <c r="D115" s="240"/>
      <c r="E115" s="240"/>
      <c r="F115" s="240"/>
      <c r="G115" s="240"/>
      <c r="H115" s="240"/>
      <c r="I115" s="240"/>
      <c r="J115" s="240"/>
      <c r="K115" s="240"/>
      <c r="L115" s="243"/>
      <c r="M115" s="188"/>
      <c r="N115" s="188"/>
      <c r="O115" s="188"/>
      <c r="P115" s="131"/>
      <c r="Q115" s="188"/>
      <c r="R115" s="188"/>
      <c r="S115" s="188">
        <f t="shared" si="8"/>
        <v>0</v>
      </c>
      <c r="T115" s="140" t="e">
        <f t="shared" si="9"/>
        <v>#DIV/0!</v>
      </c>
      <c r="U115" s="197">
        <v>833.4</v>
      </c>
      <c r="V115" s="168"/>
      <c r="W115" s="188">
        <f t="shared" si="10"/>
        <v>-833.4</v>
      </c>
      <c r="X115" s="90">
        <f t="shared" si="11"/>
        <v>0</v>
      </c>
      <c r="Y115" s="188"/>
      <c r="Z115" s="188"/>
      <c r="AA115" s="188">
        <f t="shared" si="12"/>
        <v>0</v>
      </c>
      <c r="AB115" s="140" t="e">
        <f t="shared" si="13"/>
        <v>#DIV/0!</v>
      </c>
      <c r="AC115" s="188">
        <f t="shared" ref="AC115:AC136" si="27">SUM(M115,Q115,U115,Y115)</f>
        <v>833.4</v>
      </c>
      <c r="AD115" s="90">
        <f t="shared" ref="AD115:AD136" si="28">SUM(N115,R115,V115,Z115)</f>
        <v>0</v>
      </c>
      <c r="AE115" s="188">
        <f t="shared" si="21"/>
        <v>-833.4</v>
      </c>
      <c r="AF115" s="90">
        <f t="shared" si="17"/>
        <v>0</v>
      </c>
    </row>
    <row r="116" spans="1:32" ht="40.15" customHeight="1">
      <c r="A116" s="151"/>
      <c r="B116" s="319" t="s">
        <v>683</v>
      </c>
      <c r="C116" s="240"/>
      <c r="D116" s="240"/>
      <c r="E116" s="240"/>
      <c r="F116" s="240"/>
      <c r="G116" s="240"/>
      <c r="H116" s="240"/>
      <c r="I116" s="240"/>
      <c r="J116" s="240"/>
      <c r="K116" s="240"/>
      <c r="L116" s="243"/>
      <c r="M116" s="188"/>
      <c r="N116" s="188"/>
      <c r="O116" s="188"/>
      <c r="P116" s="131"/>
      <c r="Q116" s="188"/>
      <c r="R116" s="188"/>
      <c r="S116" s="188"/>
      <c r="T116" s="140"/>
      <c r="U116" s="197">
        <v>1667</v>
      </c>
      <c r="V116" s="168">
        <v>73.599999999999994</v>
      </c>
      <c r="W116" s="188">
        <f t="shared" si="10"/>
        <v>-1593.4</v>
      </c>
      <c r="X116" s="90">
        <f t="shared" si="11"/>
        <v>4.4151169766046783</v>
      </c>
      <c r="Y116" s="188"/>
      <c r="Z116" s="188"/>
      <c r="AA116" s="188"/>
      <c r="AB116" s="140"/>
      <c r="AC116" s="188">
        <f t="shared" si="27"/>
        <v>1667</v>
      </c>
      <c r="AD116" s="90">
        <f t="shared" si="28"/>
        <v>73.599999999999994</v>
      </c>
      <c r="AE116" s="188">
        <f t="shared" si="21"/>
        <v>-1593.4</v>
      </c>
      <c r="AF116" s="90">
        <f t="shared" si="17"/>
        <v>4.4151169766046783</v>
      </c>
    </row>
    <row r="117" spans="1:32" ht="20.100000000000001" customHeight="1">
      <c r="A117" s="151"/>
      <c r="B117" s="319" t="s">
        <v>684</v>
      </c>
      <c r="C117" s="240"/>
      <c r="D117" s="240"/>
      <c r="E117" s="240"/>
      <c r="F117" s="240"/>
      <c r="G117" s="240"/>
      <c r="H117" s="240"/>
      <c r="I117" s="240"/>
      <c r="J117" s="240"/>
      <c r="K117" s="240"/>
      <c r="L117" s="243"/>
      <c r="M117" s="188"/>
      <c r="N117" s="188"/>
      <c r="O117" s="188"/>
      <c r="P117" s="131"/>
      <c r="Q117" s="188"/>
      <c r="R117" s="188"/>
      <c r="S117" s="188"/>
      <c r="T117" s="140"/>
      <c r="U117" s="197">
        <v>1250</v>
      </c>
      <c r="V117" s="168"/>
      <c r="W117" s="188">
        <f t="shared" si="10"/>
        <v>-1250</v>
      </c>
      <c r="X117" s="90">
        <f t="shared" si="11"/>
        <v>0</v>
      </c>
      <c r="Y117" s="188"/>
      <c r="Z117" s="188"/>
      <c r="AA117" s="188"/>
      <c r="AB117" s="140"/>
      <c r="AC117" s="188">
        <f t="shared" si="27"/>
        <v>1250</v>
      </c>
      <c r="AD117" s="90">
        <f t="shared" si="28"/>
        <v>0</v>
      </c>
      <c r="AE117" s="188">
        <f t="shared" si="21"/>
        <v>-1250</v>
      </c>
      <c r="AF117" s="90">
        <f t="shared" si="17"/>
        <v>0</v>
      </c>
    </row>
    <row r="118" spans="1:32" ht="20.100000000000001" customHeight="1">
      <c r="A118" s="151"/>
      <c r="B118" s="319" t="s">
        <v>685</v>
      </c>
      <c r="C118" s="240"/>
      <c r="D118" s="240"/>
      <c r="E118" s="240"/>
      <c r="F118" s="240"/>
      <c r="G118" s="240"/>
      <c r="H118" s="240"/>
      <c r="I118" s="240"/>
      <c r="J118" s="240"/>
      <c r="K118" s="240"/>
      <c r="L118" s="243"/>
      <c r="M118" s="188"/>
      <c r="N118" s="188"/>
      <c r="O118" s="188"/>
      <c r="P118" s="131"/>
      <c r="Q118" s="188"/>
      <c r="R118" s="188"/>
      <c r="S118" s="188"/>
      <c r="T118" s="140"/>
      <c r="U118" s="197">
        <v>400</v>
      </c>
      <c r="V118" s="168"/>
      <c r="W118" s="188">
        <f t="shared" si="10"/>
        <v>-400</v>
      </c>
      <c r="X118" s="90">
        <f t="shared" si="11"/>
        <v>0</v>
      </c>
      <c r="Y118" s="188"/>
      <c r="Z118" s="188"/>
      <c r="AA118" s="188"/>
      <c r="AB118" s="140"/>
      <c r="AC118" s="188">
        <f t="shared" si="27"/>
        <v>400</v>
      </c>
      <c r="AD118" s="90">
        <f t="shared" si="28"/>
        <v>0</v>
      </c>
      <c r="AE118" s="188">
        <f t="shared" si="21"/>
        <v>-400</v>
      </c>
      <c r="AF118" s="90">
        <f t="shared" ref="AF118:AF137" si="29">AD118/AC118*100</f>
        <v>0</v>
      </c>
    </row>
    <row r="119" spans="1:32" ht="20.100000000000001" customHeight="1">
      <c r="A119" s="151"/>
      <c r="B119" s="319" t="s">
        <v>657</v>
      </c>
      <c r="C119" s="240"/>
      <c r="D119" s="240"/>
      <c r="E119" s="240"/>
      <c r="F119" s="240"/>
      <c r="G119" s="240"/>
      <c r="H119" s="240"/>
      <c r="I119" s="240"/>
      <c r="J119" s="240"/>
      <c r="K119" s="240"/>
      <c r="L119" s="243"/>
      <c r="M119" s="188"/>
      <c r="N119" s="188"/>
      <c r="O119" s="188"/>
      <c r="P119" s="131"/>
      <c r="Q119" s="188"/>
      <c r="R119" s="188"/>
      <c r="S119" s="188"/>
      <c r="T119" s="140"/>
      <c r="U119" s="197">
        <v>800</v>
      </c>
      <c r="V119" s="168"/>
      <c r="W119" s="188">
        <f t="shared" si="10"/>
        <v>-800</v>
      </c>
      <c r="X119" s="90">
        <f t="shared" si="11"/>
        <v>0</v>
      </c>
      <c r="Y119" s="188"/>
      <c r="Z119" s="188"/>
      <c r="AA119" s="188"/>
      <c r="AB119" s="140"/>
      <c r="AC119" s="188">
        <f t="shared" si="27"/>
        <v>800</v>
      </c>
      <c r="AD119" s="90">
        <f t="shared" si="28"/>
        <v>0</v>
      </c>
      <c r="AE119" s="188">
        <f t="shared" si="21"/>
        <v>-800</v>
      </c>
      <c r="AF119" s="90">
        <f t="shared" si="29"/>
        <v>0</v>
      </c>
    </row>
    <row r="120" spans="1:32" ht="20.100000000000001" customHeight="1">
      <c r="A120" s="151"/>
      <c r="B120" s="319" t="s">
        <v>686</v>
      </c>
      <c r="C120" s="240"/>
      <c r="D120" s="240"/>
      <c r="E120" s="240"/>
      <c r="F120" s="240"/>
      <c r="G120" s="240"/>
      <c r="H120" s="240"/>
      <c r="I120" s="240"/>
      <c r="J120" s="240"/>
      <c r="K120" s="240"/>
      <c r="L120" s="243"/>
      <c r="M120" s="188"/>
      <c r="N120" s="188"/>
      <c r="O120" s="188"/>
      <c r="P120" s="131"/>
      <c r="Q120" s="188"/>
      <c r="R120" s="188"/>
      <c r="S120" s="188"/>
      <c r="T120" s="140"/>
      <c r="U120" s="197">
        <v>4350</v>
      </c>
      <c r="V120" s="168">
        <v>2737.6</v>
      </c>
      <c r="W120" s="188">
        <f t="shared" si="10"/>
        <v>-1612.4</v>
      </c>
      <c r="X120" s="90">
        <f t="shared" si="11"/>
        <v>62.93333333333333</v>
      </c>
      <c r="Y120" s="188"/>
      <c r="Z120" s="188"/>
      <c r="AA120" s="188"/>
      <c r="AB120" s="140"/>
      <c r="AC120" s="188">
        <f t="shared" si="27"/>
        <v>4350</v>
      </c>
      <c r="AD120" s="90">
        <f t="shared" si="28"/>
        <v>2737.6</v>
      </c>
      <c r="AE120" s="188">
        <f t="shared" si="21"/>
        <v>-1612.4</v>
      </c>
      <c r="AF120" s="90">
        <f t="shared" si="29"/>
        <v>62.93333333333333</v>
      </c>
    </row>
    <row r="121" spans="1:32" ht="20.100000000000001" customHeight="1">
      <c r="A121" s="151"/>
      <c r="B121" s="319" t="s">
        <v>687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3"/>
      <c r="M121" s="188"/>
      <c r="N121" s="188"/>
      <c r="O121" s="188"/>
      <c r="P121" s="131"/>
      <c r="Q121" s="188"/>
      <c r="R121" s="188"/>
      <c r="S121" s="188"/>
      <c r="T121" s="140"/>
      <c r="U121" s="197">
        <v>3000</v>
      </c>
      <c r="V121" s="168"/>
      <c r="W121" s="188">
        <f t="shared" si="10"/>
        <v>-3000</v>
      </c>
      <c r="X121" s="90">
        <f t="shared" si="11"/>
        <v>0</v>
      </c>
      <c r="Y121" s="188"/>
      <c r="Z121" s="188"/>
      <c r="AA121" s="188"/>
      <c r="AB121" s="140"/>
      <c r="AC121" s="188">
        <f t="shared" si="27"/>
        <v>3000</v>
      </c>
      <c r="AD121" s="90">
        <f t="shared" si="28"/>
        <v>0</v>
      </c>
      <c r="AE121" s="188">
        <f t="shared" si="21"/>
        <v>-3000</v>
      </c>
      <c r="AF121" s="90">
        <f t="shared" si="29"/>
        <v>0</v>
      </c>
    </row>
    <row r="122" spans="1:32" ht="20.100000000000001" customHeight="1">
      <c r="A122" s="151"/>
      <c r="B122" s="319" t="s">
        <v>688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3"/>
      <c r="M122" s="188"/>
      <c r="N122" s="188"/>
      <c r="O122" s="188"/>
      <c r="P122" s="131"/>
      <c r="Q122" s="188"/>
      <c r="R122" s="188"/>
      <c r="S122" s="188"/>
      <c r="T122" s="140"/>
      <c r="U122" s="197">
        <v>5000</v>
      </c>
      <c r="V122" s="168"/>
      <c r="W122" s="188">
        <f t="shared" si="10"/>
        <v>-5000</v>
      </c>
      <c r="X122" s="90">
        <f t="shared" si="11"/>
        <v>0</v>
      </c>
      <c r="Y122" s="188"/>
      <c r="Z122" s="188"/>
      <c r="AA122" s="188"/>
      <c r="AB122" s="140"/>
      <c r="AC122" s="188">
        <f t="shared" si="27"/>
        <v>5000</v>
      </c>
      <c r="AD122" s="90">
        <f t="shared" si="28"/>
        <v>0</v>
      </c>
      <c r="AE122" s="188">
        <f t="shared" si="21"/>
        <v>-5000</v>
      </c>
      <c r="AF122" s="90">
        <f t="shared" si="29"/>
        <v>0</v>
      </c>
    </row>
    <row r="123" spans="1:32" ht="20.100000000000001" customHeight="1">
      <c r="A123" s="151"/>
      <c r="B123" s="319" t="s">
        <v>650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3"/>
      <c r="M123" s="188"/>
      <c r="N123" s="188"/>
      <c r="O123" s="188"/>
      <c r="P123" s="131"/>
      <c r="Q123" s="188"/>
      <c r="R123" s="188"/>
      <c r="S123" s="188">
        <f t="shared" si="8"/>
        <v>0</v>
      </c>
      <c r="T123" s="140" t="e">
        <f t="shared" si="9"/>
        <v>#DIV/0!</v>
      </c>
      <c r="U123" s="197">
        <v>541.70000000000005</v>
      </c>
      <c r="V123" s="168"/>
      <c r="W123" s="188">
        <f t="shared" si="10"/>
        <v>-541.70000000000005</v>
      </c>
      <c r="X123" s="90">
        <f t="shared" si="11"/>
        <v>0</v>
      </c>
      <c r="Y123" s="188"/>
      <c r="Z123" s="188"/>
      <c r="AA123" s="188">
        <f t="shared" si="12"/>
        <v>0</v>
      </c>
      <c r="AB123" s="140" t="e">
        <f t="shared" si="13"/>
        <v>#DIV/0!</v>
      </c>
      <c r="AC123" s="188">
        <f t="shared" si="27"/>
        <v>541.70000000000005</v>
      </c>
      <c r="AD123" s="90">
        <f t="shared" si="28"/>
        <v>0</v>
      </c>
      <c r="AE123" s="188">
        <f t="shared" si="21"/>
        <v>-541.70000000000005</v>
      </c>
      <c r="AF123" s="90">
        <f t="shared" si="29"/>
        <v>0</v>
      </c>
    </row>
    <row r="124" spans="1:32" ht="20.100000000000001" customHeight="1">
      <c r="A124" s="151"/>
      <c r="B124" s="319" t="s">
        <v>652</v>
      </c>
      <c r="C124" s="240"/>
      <c r="D124" s="240"/>
      <c r="E124" s="240"/>
      <c r="F124" s="240"/>
      <c r="G124" s="240"/>
      <c r="H124" s="240"/>
      <c r="I124" s="240"/>
      <c r="J124" s="240"/>
      <c r="K124" s="240"/>
      <c r="L124" s="243"/>
      <c r="M124" s="188"/>
      <c r="N124" s="188"/>
      <c r="O124" s="188"/>
      <c r="P124" s="131"/>
      <c r="Q124" s="188"/>
      <c r="R124" s="188"/>
      <c r="S124" s="188">
        <f t="shared" si="8"/>
        <v>0</v>
      </c>
      <c r="T124" s="140" t="e">
        <f t="shared" si="9"/>
        <v>#DIV/0!</v>
      </c>
      <c r="U124" s="197">
        <v>208.4</v>
      </c>
      <c r="V124" s="168">
        <v>148.4</v>
      </c>
      <c r="W124" s="188">
        <f t="shared" si="10"/>
        <v>-60</v>
      </c>
      <c r="X124" s="90">
        <f t="shared" si="11"/>
        <v>71.209213051823411</v>
      </c>
      <c r="Y124" s="188"/>
      <c r="Z124" s="188"/>
      <c r="AA124" s="188">
        <f t="shared" si="12"/>
        <v>0</v>
      </c>
      <c r="AB124" s="140" t="e">
        <f t="shared" si="13"/>
        <v>#DIV/0!</v>
      </c>
      <c r="AC124" s="188">
        <f t="shared" si="27"/>
        <v>208.4</v>
      </c>
      <c r="AD124" s="90">
        <f t="shared" si="28"/>
        <v>148.4</v>
      </c>
      <c r="AE124" s="188">
        <f t="shared" ref="AE124:AE137" si="30">AD124-AC124</f>
        <v>-60</v>
      </c>
      <c r="AF124" s="90">
        <f t="shared" si="29"/>
        <v>71.209213051823411</v>
      </c>
    </row>
    <row r="125" spans="1:32" ht="20.100000000000001" customHeight="1">
      <c r="A125" s="151"/>
      <c r="B125" s="319" t="s">
        <v>651</v>
      </c>
      <c r="C125" s="240"/>
      <c r="D125" s="240"/>
      <c r="E125" s="240"/>
      <c r="F125" s="240"/>
      <c r="G125" s="240"/>
      <c r="H125" s="240"/>
      <c r="I125" s="240"/>
      <c r="J125" s="240"/>
      <c r="K125" s="240"/>
      <c r="L125" s="243"/>
      <c r="M125" s="188"/>
      <c r="N125" s="188"/>
      <c r="O125" s="188"/>
      <c r="P125" s="131"/>
      <c r="Q125" s="188"/>
      <c r="R125" s="188"/>
      <c r="S125" s="188">
        <f t="shared" si="8"/>
        <v>0</v>
      </c>
      <c r="T125" s="140" t="e">
        <f t="shared" si="9"/>
        <v>#DIV/0!</v>
      </c>
      <c r="U125" s="197">
        <v>625</v>
      </c>
      <c r="V125" s="168"/>
      <c r="W125" s="188">
        <f t="shared" si="10"/>
        <v>-625</v>
      </c>
      <c r="X125" s="90">
        <f t="shared" si="11"/>
        <v>0</v>
      </c>
      <c r="Y125" s="188"/>
      <c r="Z125" s="188"/>
      <c r="AA125" s="188">
        <f t="shared" si="12"/>
        <v>0</v>
      </c>
      <c r="AB125" s="140" t="e">
        <f t="shared" si="13"/>
        <v>#DIV/0!</v>
      </c>
      <c r="AC125" s="188">
        <f t="shared" si="27"/>
        <v>625</v>
      </c>
      <c r="AD125" s="90">
        <f t="shared" si="28"/>
        <v>0</v>
      </c>
      <c r="AE125" s="188">
        <f t="shared" si="30"/>
        <v>-625</v>
      </c>
      <c r="AF125" s="90">
        <f t="shared" si="29"/>
        <v>0</v>
      </c>
    </row>
    <row r="126" spans="1:32" ht="20.100000000000001" customHeight="1">
      <c r="A126" s="151"/>
      <c r="B126" s="319" t="s">
        <v>653</v>
      </c>
      <c r="C126" s="240"/>
      <c r="D126" s="240"/>
      <c r="E126" s="240"/>
      <c r="F126" s="240"/>
      <c r="G126" s="240"/>
      <c r="H126" s="240"/>
      <c r="I126" s="240"/>
      <c r="J126" s="240"/>
      <c r="K126" s="240"/>
      <c r="L126" s="243"/>
      <c r="M126" s="188"/>
      <c r="N126" s="188"/>
      <c r="O126" s="188"/>
      <c r="P126" s="131"/>
      <c r="Q126" s="188"/>
      <c r="R126" s="188"/>
      <c r="S126" s="188">
        <f t="shared" si="8"/>
        <v>0</v>
      </c>
      <c r="T126" s="140" t="e">
        <f t="shared" si="9"/>
        <v>#DIV/0!</v>
      </c>
      <c r="U126" s="197">
        <v>83.4</v>
      </c>
      <c r="V126" s="168">
        <v>68</v>
      </c>
      <c r="W126" s="188">
        <f t="shared" si="10"/>
        <v>-15.400000000000006</v>
      </c>
      <c r="X126" s="90">
        <f t="shared" si="11"/>
        <v>81.534772182254187</v>
      </c>
      <c r="Y126" s="188"/>
      <c r="Z126" s="188"/>
      <c r="AA126" s="188">
        <f t="shared" si="12"/>
        <v>0</v>
      </c>
      <c r="AB126" s="140" t="e">
        <f t="shared" si="13"/>
        <v>#DIV/0!</v>
      </c>
      <c r="AC126" s="188">
        <f t="shared" si="27"/>
        <v>83.4</v>
      </c>
      <c r="AD126" s="90">
        <f t="shared" si="28"/>
        <v>68</v>
      </c>
      <c r="AE126" s="188">
        <f t="shared" si="30"/>
        <v>-15.400000000000006</v>
      </c>
      <c r="AF126" s="90">
        <f t="shared" si="29"/>
        <v>81.534772182254187</v>
      </c>
    </row>
    <row r="127" spans="1:32" ht="39" customHeight="1">
      <c r="A127" s="151"/>
      <c r="B127" s="406" t="s">
        <v>728</v>
      </c>
      <c r="C127" s="407"/>
      <c r="D127" s="407"/>
      <c r="E127" s="407"/>
      <c r="F127" s="407"/>
      <c r="G127" s="407"/>
      <c r="H127" s="407"/>
      <c r="I127" s="407"/>
      <c r="J127" s="407"/>
      <c r="K127" s="407"/>
      <c r="L127" s="408"/>
      <c r="M127" s="188"/>
      <c r="N127" s="188"/>
      <c r="O127" s="188"/>
      <c r="P127" s="131"/>
      <c r="Q127" s="188"/>
      <c r="R127" s="188"/>
      <c r="S127" s="188"/>
      <c r="T127" s="140"/>
      <c r="U127" s="197">
        <v>452</v>
      </c>
      <c r="V127" s="168"/>
      <c r="W127" s="188">
        <f t="shared" ref="W127:W129" si="31">V127-U127</f>
        <v>-452</v>
      </c>
      <c r="X127" s="90">
        <f t="shared" si="11"/>
        <v>0</v>
      </c>
      <c r="Y127" s="188"/>
      <c r="Z127" s="188"/>
      <c r="AA127" s="188"/>
      <c r="AB127" s="140"/>
      <c r="AC127" s="188">
        <f t="shared" si="27"/>
        <v>452</v>
      </c>
      <c r="AD127" s="90"/>
      <c r="AE127" s="188">
        <f t="shared" si="30"/>
        <v>-452</v>
      </c>
      <c r="AF127" s="90">
        <f t="shared" si="29"/>
        <v>0</v>
      </c>
    </row>
    <row r="128" spans="1:32" ht="39" customHeight="1">
      <c r="A128" s="151"/>
      <c r="B128" s="410" t="s">
        <v>729</v>
      </c>
      <c r="C128" s="411"/>
      <c r="D128" s="411"/>
      <c r="E128" s="411"/>
      <c r="F128" s="411"/>
      <c r="G128" s="411"/>
      <c r="H128" s="411"/>
      <c r="I128" s="411"/>
      <c r="J128" s="411"/>
      <c r="K128" s="411"/>
      <c r="L128" s="412"/>
      <c r="M128" s="188"/>
      <c r="N128" s="188"/>
      <c r="O128" s="188"/>
      <c r="P128" s="131"/>
      <c r="Q128" s="188"/>
      <c r="R128" s="188"/>
      <c r="S128" s="188"/>
      <c r="T128" s="140"/>
      <c r="U128" s="197">
        <v>90</v>
      </c>
      <c r="V128" s="168"/>
      <c r="W128" s="188">
        <f t="shared" si="31"/>
        <v>-90</v>
      </c>
      <c r="X128" s="90">
        <f t="shared" si="11"/>
        <v>0</v>
      </c>
      <c r="Y128" s="188"/>
      <c r="Z128" s="188"/>
      <c r="AA128" s="188"/>
      <c r="AB128" s="140"/>
      <c r="AC128" s="188">
        <f t="shared" si="27"/>
        <v>90</v>
      </c>
      <c r="AD128" s="90"/>
      <c r="AE128" s="188">
        <f t="shared" si="30"/>
        <v>-90</v>
      </c>
      <c r="AF128" s="90">
        <f t="shared" si="29"/>
        <v>0</v>
      </c>
    </row>
    <row r="129" spans="1:32" ht="22.9" customHeight="1">
      <c r="A129" s="151"/>
      <c r="B129" s="311" t="s">
        <v>730</v>
      </c>
      <c r="C129" s="356"/>
      <c r="D129" s="356"/>
      <c r="E129" s="356"/>
      <c r="F129" s="356"/>
      <c r="G129" s="356"/>
      <c r="H129" s="356"/>
      <c r="I129" s="356"/>
      <c r="J129" s="356"/>
      <c r="K129" s="356"/>
      <c r="L129" s="312"/>
      <c r="M129" s="188"/>
      <c r="N129" s="188"/>
      <c r="O129" s="188"/>
      <c r="P129" s="131"/>
      <c r="Q129" s="188"/>
      <c r="R129" s="188"/>
      <c r="S129" s="188"/>
      <c r="T129" s="140"/>
      <c r="U129" s="197">
        <v>250</v>
      </c>
      <c r="V129" s="168"/>
      <c r="W129" s="188">
        <f t="shared" si="31"/>
        <v>-250</v>
      </c>
      <c r="X129" s="90">
        <f t="shared" si="11"/>
        <v>0</v>
      </c>
      <c r="Y129" s="188"/>
      <c r="Z129" s="188"/>
      <c r="AA129" s="188"/>
      <c r="AB129" s="140"/>
      <c r="AC129" s="188">
        <f t="shared" si="27"/>
        <v>250</v>
      </c>
      <c r="AD129" s="90"/>
      <c r="AE129" s="188">
        <f t="shared" si="30"/>
        <v>-250</v>
      </c>
      <c r="AF129" s="90">
        <f t="shared" si="29"/>
        <v>0</v>
      </c>
    </row>
    <row r="130" spans="1:32" ht="20.100000000000001" customHeight="1">
      <c r="A130" s="151"/>
      <c r="B130" s="319" t="s">
        <v>661</v>
      </c>
      <c r="C130" s="240"/>
      <c r="D130" s="240"/>
      <c r="E130" s="240"/>
      <c r="F130" s="240"/>
      <c r="G130" s="240"/>
      <c r="H130" s="240"/>
      <c r="I130" s="240"/>
      <c r="J130" s="240"/>
      <c r="K130" s="240"/>
      <c r="L130" s="243"/>
      <c r="M130" s="188"/>
      <c r="N130" s="188"/>
      <c r="O130" s="188"/>
      <c r="P130" s="131"/>
      <c r="Q130" s="188"/>
      <c r="R130" s="188"/>
      <c r="S130" s="188"/>
      <c r="T130" s="140"/>
      <c r="U130" s="197">
        <v>6000</v>
      </c>
      <c r="V130" s="168">
        <v>340.8</v>
      </c>
      <c r="W130" s="188">
        <f t="shared" si="10"/>
        <v>-5659.2</v>
      </c>
      <c r="X130" s="90">
        <f t="shared" si="11"/>
        <v>5.6800000000000006</v>
      </c>
      <c r="Y130" s="188"/>
      <c r="Z130" s="188"/>
      <c r="AA130" s="188"/>
      <c r="AB130" s="140"/>
      <c r="AC130" s="188">
        <f t="shared" si="27"/>
        <v>6000</v>
      </c>
      <c r="AD130" s="90">
        <f t="shared" si="28"/>
        <v>340.8</v>
      </c>
      <c r="AE130" s="188">
        <f t="shared" si="30"/>
        <v>-5659.2</v>
      </c>
      <c r="AF130" s="90">
        <f t="shared" si="29"/>
        <v>5.6800000000000006</v>
      </c>
    </row>
    <row r="131" spans="1:32" ht="20.100000000000001" customHeight="1">
      <c r="A131" s="151"/>
      <c r="B131" s="311" t="s">
        <v>710</v>
      </c>
      <c r="C131" s="356"/>
      <c r="D131" s="356"/>
      <c r="E131" s="356"/>
      <c r="F131" s="356"/>
      <c r="G131" s="356"/>
      <c r="H131" s="356"/>
      <c r="I131" s="356"/>
      <c r="J131" s="356"/>
      <c r="K131" s="356"/>
      <c r="L131" s="312"/>
      <c r="M131" s="188"/>
      <c r="N131" s="188"/>
      <c r="O131" s="188"/>
      <c r="P131" s="131"/>
      <c r="Q131" s="188"/>
      <c r="R131" s="188"/>
      <c r="S131" s="188"/>
      <c r="T131" s="140"/>
      <c r="U131" s="197"/>
      <c r="V131" s="168">
        <v>8391.9</v>
      </c>
      <c r="W131" s="188">
        <f t="shared" si="10"/>
        <v>8391.9</v>
      </c>
      <c r="X131" s="146" t="e">
        <f t="shared" si="11"/>
        <v>#DIV/0!</v>
      </c>
      <c r="Y131" s="188"/>
      <c r="Z131" s="188"/>
      <c r="AA131" s="188"/>
      <c r="AB131" s="140"/>
      <c r="AC131" s="188">
        <f t="shared" si="27"/>
        <v>0</v>
      </c>
      <c r="AD131" s="90">
        <f t="shared" si="28"/>
        <v>8391.9</v>
      </c>
      <c r="AE131" s="188">
        <f t="shared" si="30"/>
        <v>8391.9</v>
      </c>
      <c r="AF131" s="146" t="e">
        <f t="shared" si="29"/>
        <v>#DIV/0!</v>
      </c>
    </row>
    <row r="132" spans="1:32" ht="20.100000000000001" customHeight="1">
      <c r="A132" s="151"/>
      <c r="B132" s="311" t="s">
        <v>732</v>
      </c>
      <c r="C132" s="356"/>
      <c r="D132" s="356"/>
      <c r="E132" s="356"/>
      <c r="F132" s="356"/>
      <c r="G132" s="356"/>
      <c r="H132" s="356"/>
      <c r="I132" s="356"/>
      <c r="J132" s="356"/>
      <c r="K132" s="356"/>
      <c r="L132" s="312"/>
      <c r="M132" s="188"/>
      <c r="N132" s="188"/>
      <c r="O132" s="188"/>
      <c r="P132" s="131"/>
      <c r="Q132" s="188"/>
      <c r="R132" s="188"/>
      <c r="S132" s="188"/>
      <c r="T132" s="140"/>
      <c r="U132" s="197">
        <v>100</v>
      </c>
      <c r="V132" s="168"/>
      <c r="W132" s="188"/>
      <c r="X132" s="146">
        <f t="shared" si="11"/>
        <v>0</v>
      </c>
      <c r="Y132" s="188"/>
      <c r="Z132" s="188"/>
      <c r="AA132" s="188"/>
      <c r="AB132" s="140"/>
      <c r="AC132" s="188"/>
      <c r="AD132" s="90"/>
      <c r="AE132" s="188">
        <f t="shared" si="30"/>
        <v>0</v>
      </c>
      <c r="AF132" s="146" t="e">
        <f t="shared" si="29"/>
        <v>#DIV/0!</v>
      </c>
    </row>
    <row r="133" spans="1:32" ht="20.100000000000001" customHeight="1">
      <c r="A133" s="151"/>
      <c r="B133" s="319" t="s">
        <v>654</v>
      </c>
      <c r="C133" s="240"/>
      <c r="D133" s="240"/>
      <c r="E133" s="240"/>
      <c r="F133" s="240"/>
      <c r="G133" s="240"/>
      <c r="H133" s="240"/>
      <c r="I133" s="240"/>
      <c r="J133" s="240"/>
      <c r="K133" s="240"/>
      <c r="L133" s="243"/>
      <c r="M133" s="188"/>
      <c r="N133" s="188"/>
      <c r="O133" s="188"/>
      <c r="P133" s="131"/>
      <c r="Q133" s="188"/>
      <c r="R133" s="188"/>
      <c r="S133" s="188">
        <f t="shared" si="8"/>
        <v>0</v>
      </c>
      <c r="T133" s="140" t="e">
        <f t="shared" si="9"/>
        <v>#DIV/0!</v>
      </c>
      <c r="U133" s="197">
        <v>700</v>
      </c>
      <c r="V133" s="168"/>
      <c r="W133" s="188">
        <f t="shared" si="10"/>
        <v>-700</v>
      </c>
      <c r="X133" s="90">
        <f t="shared" si="11"/>
        <v>0</v>
      </c>
      <c r="Y133" s="188"/>
      <c r="Z133" s="188"/>
      <c r="AA133" s="188">
        <f t="shared" si="12"/>
        <v>0</v>
      </c>
      <c r="AB133" s="140" t="e">
        <f t="shared" si="13"/>
        <v>#DIV/0!</v>
      </c>
      <c r="AC133" s="188">
        <f t="shared" si="27"/>
        <v>700</v>
      </c>
      <c r="AD133" s="90">
        <f t="shared" si="28"/>
        <v>0</v>
      </c>
      <c r="AE133" s="188">
        <f t="shared" si="30"/>
        <v>-700</v>
      </c>
      <c r="AF133" s="90">
        <f t="shared" si="29"/>
        <v>0</v>
      </c>
    </row>
    <row r="134" spans="1:32" ht="20.100000000000001" customHeight="1">
      <c r="A134" s="151"/>
      <c r="B134" s="319" t="s">
        <v>655</v>
      </c>
      <c r="C134" s="240"/>
      <c r="D134" s="240"/>
      <c r="E134" s="240"/>
      <c r="F134" s="240"/>
      <c r="G134" s="240"/>
      <c r="H134" s="240"/>
      <c r="I134" s="240"/>
      <c r="J134" s="240"/>
      <c r="K134" s="240"/>
      <c r="L134" s="243"/>
      <c r="M134" s="188"/>
      <c r="N134" s="188"/>
      <c r="O134" s="188"/>
      <c r="P134" s="131"/>
      <c r="Q134" s="188"/>
      <c r="R134" s="188"/>
      <c r="S134" s="188">
        <f t="shared" si="8"/>
        <v>0</v>
      </c>
      <c r="T134" s="140" t="e">
        <f t="shared" si="9"/>
        <v>#DIV/0!</v>
      </c>
      <c r="U134" s="197">
        <v>500</v>
      </c>
      <c r="V134" s="168"/>
      <c r="W134" s="188">
        <f t="shared" si="10"/>
        <v>-500</v>
      </c>
      <c r="X134" s="90">
        <f t="shared" si="11"/>
        <v>0</v>
      </c>
      <c r="Y134" s="188"/>
      <c r="Z134" s="188"/>
      <c r="AA134" s="188">
        <f t="shared" si="12"/>
        <v>0</v>
      </c>
      <c r="AB134" s="140" t="e">
        <f t="shared" si="13"/>
        <v>#DIV/0!</v>
      </c>
      <c r="AC134" s="188">
        <f t="shared" si="27"/>
        <v>500</v>
      </c>
      <c r="AD134" s="90">
        <f t="shared" si="28"/>
        <v>0</v>
      </c>
      <c r="AE134" s="188">
        <f t="shared" si="30"/>
        <v>-500</v>
      </c>
      <c r="AF134" s="90">
        <f t="shared" si="29"/>
        <v>0</v>
      </c>
    </row>
    <row r="135" spans="1:32" ht="20.100000000000001" customHeight="1">
      <c r="A135" s="151"/>
      <c r="B135" s="319" t="s">
        <v>656</v>
      </c>
      <c r="C135" s="240"/>
      <c r="D135" s="240"/>
      <c r="E135" s="240"/>
      <c r="F135" s="240"/>
      <c r="G135" s="240"/>
      <c r="H135" s="240"/>
      <c r="I135" s="240"/>
      <c r="J135" s="240"/>
      <c r="K135" s="240"/>
      <c r="L135" s="243"/>
      <c r="M135" s="188"/>
      <c r="N135" s="188"/>
      <c r="O135" s="188"/>
      <c r="P135" s="131"/>
      <c r="Q135" s="188"/>
      <c r="R135" s="188"/>
      <c r="S135" s="188">
        <f t="shared" si="8"/>
        <v>0</v>
      </c>
      <c r="T135" s="140" t="e">
        <f t="shared" si="9"/>
        <v>#DIV/0!</v>
      </c>
      <c r="U135" s="197">
        <v>300</v>
      </c>
      <c r="V135" s="168"/>
      <c r="W135" s="188">
        <f t="shared" si="10"/>
        <v>-300</v>
      </c>
      <c r="X135" s="90">
        <f t="shared" si="11"/>
        <v>0</v>
      </c>
      <c r="Y135" s="188"/>
      <c r="Z135" s="188"/>
      <c r="AA135" s="188">
        <f t="shared" si="12"/>
        <v>0</v>
      </c>
      <c r="AB135" s="140" t="e">
        <f t="shared" si="13"/>
        <v>#DIV/0!</v>
      </c>
      <c r="AC135" s="188">
        <f t="shared" si="27"/>
        <v>300</v>
      </c>
      <c r="AD135" s="90">
        <f t="shared" si="28"/>
        <v>0</v>
      </c>
      <c r="AE135" s="188">
        <f t="shared" si="30"/>
        <v>-300</v>
      </c>
      <c r="AF135" s="90">
        <f t="shared" si="29"/>
        <v>0</v>
      </c>
    </row>
    <row r="136" spans="1:32" ht="45" customHeight="1">
      <c r="A136" s="151"/>
      <c r="B136" s="311" t="s">
        <v>731</v>
      </c>
      <c r="C136" s="356"/>
      <c r="D136" s="356"/>
      <c r="E136" s="356"/>
      <c r="F136" s="356"/>
      <c r="G136" s="356"/>
      <c r="H136" s="356"/>
      <c r="I136" s="356"/>
      <c r="J136" s="356"/>
      <c r="K136" s="356"/>
      <c r="L136" s="356"/>
      <c r="M136" s="312"/>
      <c r="N136" s="188"/>
      <c r="O136" s="188">
        <f>N136-M136</f>
        <v>0</v>
      </c>
      <c r="P136" s="131" t="e">
        <f>N136/M136*100</f>
        <v>#DIV/0!</v>
      </c>
      <c r="Q136" s="188"/>
      <c r="R136" s="188"/>
      <c r="S136" s="188">
        <f>R136-Q136</f>
        <v>0</v>
      </c>
      <c r="T136" s="140" t="e">
        <f>R136/Q136*100</f>
        <v>#DIV/0!</v>
      </c>
      <c r="U136" s="197">
        <v>159</v>
      </c>
      <c r="V136" s="168"/>
      <c r="W136" s="188">
        <f t="shared" ref="W136:W137" si="32">V136-U136</f>
        <v>-159</v>
      </c>
      <c r="X136" s="90">
        <f t="shared" ref="X136" si="33">V136/U136*100</f>
        <v>0</v>
      </c>
      <c r="Y136" s="188"/>
      <c r="Z136" s="188"/>
      <c r="AA136" s="188">
        <f>Z136-Y136</f>
        <v>0</v>
      </c>
      <c r="AB136" s="140" t="e">
        <f>Z136/Y136*100</f>
        <v>#DIV/0!</v>
      </c>
      <c r="AC136" s="188">
        <f t="shared" si="27"/>
        <v>159</v>
      </c>
      <c r="AD136" s="90">
        <f t="shared" si="28"/>
        <v>0</v>
      </c>
      <c r="AE136" s="188">
        <f t="shared" si="30"/>
        <v>-159</v>
      </c>
      <c r="AF136" s="90">
        <f t="shared" si="29"/>
        <v>0</v>
      </c>
    </row>
    <row r="137" spans="1:32" ht="24.95" customHeight="1">
      <c r="A137" s="391" t="s">
        <v>53</v>
      </c>
      <c r="B137" s="392"/>
      <c r="C137" s="392"/>
      <c r="D137" s="392"/>
      <c r="E137" s="392"/>
      <c r="F137" s="392"/>
      <c r="G137" s="392"/>
      <c r="H137" s="392"/>
      <c r="I137" s="392"/>
      <c r="J137" s="392"/>
      <c r="K137" s="392"/>
      <c r="L137" s="393"/>
      <c r="M137" s="189">
        <f>SUM(M136:M136)</f>
        <v>0</v>
      </c>
      <c r="N137" s="189">
        <f>SUM(N136:N136)</f>
        <v>0</v>
      </c>
      <c r="O137" s="189">
        <f>SUM(O136:O136)</f>
        <v>0</v>
      </c>
      <c r="P137" s="132" t="e">
        <f>N137/M137*100</f>
        <v>#DIV/0!</v>
      </c>
      <c r="Q137" s="189">
        <f>SUM(Q136:Q136)</f>
        <v>0</v>
      </c>
      <c r="R137" s="189">
        <f>SUM(R136:R136)</f>
        <v>0</v>
      </c>
      <c r="S137" s="189">
        <f>SUM(S136:S136)</f>
        <v>0</v>
      </c>
      <c r="T137" s="139" t="e">
        <f>R137/Q137*100</f>
        <v>#DIV/0!</v>
      </c>
      <c r="U137" s="197">
        <f>U54+U113</f>
        <v>124091.3</v>
      </c>
      <c r="V137" s="115">
        <f>V54+V113</f>
        <v>80935.899999999994</v>
      </c>
      <c r="W137" s="189">
        <f t="shared" si="32"/>
        <v>-43155.400000000009</v>
      </c>
      <c r="X137" s="115">
        <f>V137/U137*100</f>
        <v>65.222864133101993</v>
      </c>
      <c r="Y137" s="189">
        <f t="shared" ref="Y137:AD137" si="34">Y54+Y113</f>
        <v>0</v>
      </c>
      <c r="Z137" s="189">
        <f t="shared" si="34"/>
        <v>0</v>
      </c>
      <c r="AA137" s="189">
        <f t="shared" si="34"/>
        <v>0</v>
      </c>
      <c r="AB137" s="157" t="e">
        <f t="shared" si="34"/>
        <v>#DIV/0!</v>
      </c>
      <c r="AC137" s="189">
        <f t="shared" si="34"/>
        <v>124091.3</v>
      </c>
      <c r="AD137" s="115">
        <f t="shared" si="34"/>
        <v>80935.899999999994</v>
      </c>
      <c r="AE137" s="189">
        <f t="shared" si="30"/>
        <v>-43155.400000000009</v>
      </c>
      <c r="AF137" s="115">
        <f t="shared" si="29"/>
        <v>65.222864133101993</v>
      </c>
    </row>
    <row r="138" spans="1:32" ht="24.95" customHeight="1">
      <c r="A138" s="403" t="s">
        <v>54</v>
      </c>
      <c r="B138" s="404"/>
      <c r="C138" s="404"/>
      <c r="D138" s="404"/>
      <c r="E138" s="404"/>
      <c r="F138" s="404"/>
      <c r="G138" s="404"/>
      <c r="H138" s="404"/>
      <c r="I138" s="404"/>
      <c r="J138" s="404"/>
      <c r="K138" s="404"/>
      <c r="L138" s="405"/>
      <c r="M138" s="199">
        <f>M137/AC137*100</f>
        <v>0</v>
      </c>
      <c r="N138" s="199">
        <f>N137/AD137*100</f>
        <v>0</v>
      </c>
      <c r="O138" s="199"/>
      <c r="P138" s="199"/>
      <c r="Q138" s="199">
        <f>Q137/AC137*100</f>
        <v>0</v>
      </c>
      <c r="R138" s="158">
        <f>R137/AD137*100</f>
        <v>0</v>
      </c>
      <c r="S138" s="199"/>
      <c r="T138" s="199"/>
      <c r="U138" s="199">
        <f>U137/AC137*100</f>
        <v>100</v>
      </c>
      <c r="V138" s="158">
        <f>V137/AD137*100</f>
        <v>100</v>
      </c>
      <c r="W138" s="199"/>
      <c r="X138" s="158"/>
      <c r="Y138" s="199">
        <f>Y137/AC137*100</f>
        <v>0</v>
      </c>
      <c r="Z138" s="158">
        <f>Z137/AD137*100</f>
        <v>0</v>
      </c>
      <c r="AA138" s="199"/>
      <c r="AB138" s="199"/>
      <c r="AC138" s="199">
        <f>SUM(M138,Q138,U138,Y138)</f>
        <v>100</v>
      </c>
      <c r="AD138" s="158">
        <f>SUM(N138,R138,V138,Z138)</f>
        <v>100</v>
      </c>
      <c r="AE138" s="199"/>
      <c r="AF138" s="199"/>
    </row>
    <row r="139" spans="1:32" ht="15" customHeight="1">
      <c r="A139" s="8"/>
      <c r="B139" s="8"/>
      <c r="C139" s="8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>
        <f>124091-U137</f>
        <v>-0.30000000000291038</v>
      </c>
      <c r="V139" s="10"/>
    </row>
    <row r="140" spans="1:32" ht="15" hidden="1" customHeight="1">
      <c r="A140" s="8"/>
      <c r="B140" s="8"/>
      <c r="C140" s="8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32" s="214" customFormat="1" ht="31.5" customHeight="1">
      <c r="C141" s="214" t="s">
        <v>178</v>
      </c>
    </row>
    <row r="142" spans="1:32" s="63" customFormat="1">
      <c r="A142" s="202"/>
      <c r="B142" s="202"/>
      <c r="C142" s="202"/>
      <c r="D142" s="202"/>
      <c r="E142" s="202"/>
      <c r="F142" s="202"/>
      <c r="G142" s="202"/>
      <c r="H142" s="202"/>
      <c r="I142" s="202"/>
      <c r="J142" s="202"/>
      <c r="L142" s="202"/>
      <c r="AD142" s="409" t="s">
        <v>431</v>
      </c>
      <c r="AE142" s="409"/>
      <c r="AF142" s="409"/>
    </row>
    <row r="143" spans="1:32" s="64" customFormat="1" ht="34.5" customHeight="1">
      <c r="A143" s="247" t="s">
        <v>49</v>
      </c>
      <c r="B143" s="321" t="s">
        <v>227</v>
      </c>
      <c r="C143" s="323"/>
      <c r="D143" s="245" t="s">
        <v>229</v>
      </c>
      <c r="E143" s="245"/>
      <c r="F143" s="245" t="s">
        <v>152</v>
      </c>
      <c r="G143" s="245"/>
      <c r="H143" s="245" t="s">
        <v>355</v>
      </c>
      <c r="I143" s="245"/>
      <c r="J143" s="245" t="s">
        <v>356</v>
      </c>
      <c r="K143" s="245"/>
      <c r="L143" s="245" t="s">
        <v>439</v>
      </c>
      <c r="M143" s="245"/>
      <c r="N143" s="245"/>
      <c r="O143" s="245"/>
      <c r="P143" s="245"/>
      <c r="Q143" s="245"/>
      <c r="R143" s="245"/>
      <c r="S143" s="245"/>
      <c r="T143" s="245"/>
      <c r="U143" s="245"/>
      <c r="V143" s="245" t="s">
        <v>228</v>
      </c>
      <c r="W143" s="245"/>
      <c r="X143" s="245"/>
      <c r="Y143" s="245"/>
      <c r="Z143" s="245"/>
      <c r="AA143" s="245" t="s">
        <v>366</v>
      </c>
      <c r="AB143" s="245"/>
      <c r="AC143" s="245"/>
      <c r="AD143" s="245"/>
      <c r="AE143" s="245"/>
      <c r="AF143" s="245"/>
    </row>
    <row r="144" spans="1:32" s="64" customFormat="1" ht="52.5" customHeight="1">
      <c r="A144" s="247"/>
      <c r="B144" s="357"/>
      <c r="C144" s="358"/>
      <c r="D144" s="245"/>
      <c r="E144" s="245"/>
      <c r="F144" s="245"/>
      <c r="G144" s="245"/>
      <c r="H144" s="245"/>
      <c r="I144" s="245"/>
      <c r="J144" s="245"/>
      <c r="K144" s="245"/>
      <c r="L144" s="245" t="s">
        <v>207</v>
      </c>
      <c r="M144" s="245"/>
      <c r="N144" s="245" t="s">
        <v>211</v>
      </c>
      <c r="O144" s="245"/>
      <c r="P144" s="245" t="s">
        <v>212</v>
      </c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</row>
    <row r="145" spans="1:32" s="65" customFormat="1" ht="82.5" customHeight="1">
      <c r="A145" s="247"/>
      <c r="B145" s="324"/>
      <c r="C145" s="326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 t="s">
        <v>208</v>
      </c>
      <c r="Q145" s="245"/>
      <c r="R145" s="245" t="s">
        <v>209</v>
      </c>
      <c r="S145" s="245"/>
      <c r="T145" s="245" t="s">
        <v>210</v>
      </c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</row>
    <row r="146" spans="1:32" s="64" customFormat="1" ht="18.75" customHeight="1">
      <c r="A146" s="49">
        <v>1</v>
      </c>
      <c r="B146" s="278">
        <v>2</v>
      </c>
      <c r="C146" s="280"/>
      <c r="D146" s="245">
        <v>3</v>
      </c>
      <c r="E146" s="245"/>
      <c r="F146" s="245">
        <v>4</v>
      </c>
      <c r="G146" s="245"/>
      <c r="H146" s="245">
        <v>5</v>
      </c>
      <c r="I146" s="245"/>
      <c r="J146" s="245">
        <v>6</v>
      </c>
      <c r="K146" s="245"/>
      <c r="L146" s="278">
        <v>7</v>
      </c>
      <c r="M146" s="280"/>
      <c r="N146" s="278">
        <v>8</v>
      </c>
      <c r="O146" s="280"/>
      <c r="P146" s="245">
        <v>9</v>
      </c>
      <c r="Q146" s="245"/>
      <c r="R146" s="247">
        <v>10</v>
      </c>
      <c r="S146" s="247"/>
      <c r="T146" s="245">
        <v>11</v>
      </c>
      <c r="U146" s="245"/>
      <c r="V146" s="245">
        <v>12</v>
      </c>
      <c r="W146" s="245"/>
      <c r="X146" s="245"/>
      <c r="Y146" s="245"/>
      <c r="Z146" s="245"/>
      <c r="AA146" s="245">
        <v>13</v>
      </c>
      <c r="AB146" s="245"/>
      <c r="AC146" s="245"/>
      <c r="AD146" s="245"/>
      <c r="AE146" s="245"/>
      <c r="AF146" s="245"/>
    </row>
    <row r="147" spans="1:32" s="64" customFormat="1" ht="20.100000000000001" hidden="1" customHeight="1">
      <c r="A147" s="80"/>
      <c r="B147" s="394"/>
      <c r="C147" s="395"/>
      <c r="D147" s="301"/>
      <c r="E147" s="301"/>
      <c r="F147" s="285"/>
      <c r="G147" s="285"/>
      <c r="H147" s="285"/>
      <c r="I147" s="285"/>
      <c r="J147" s="285"/>
      <c r="K147" s="285"/>
      <c r="L147" s="269"/>
      <c r="M147" s="271"/>
      <c r="N147" s="269">
        <f t="shared" ref="N147:N153" si="35">SUM(P147,R147,T147)</f>
        <v>0</v>
      </c>
      <c r="O147" s="271"/>
      <c r="P147" s="285"/>
      <c r="Q147" s="285"/>
      <c r="R147" s="285"/>
      <c r="S147" s="285"/>
      <c r="T147" s="285"/>
      <c r="U147" s="285"/>
      <c r="V147" s="343"/>
      <c r="W147" s="343"/>
      <c r="X147" s="343"/>
      <c r="Y147" s="343"/>
      <c r="Z147" s="343"/>
      <c r="AA147" s="300"/>
      <c r="AB147" s="300"/>
      <c r="AC147" s="300"/>
      <c r="AD147" s="300"/>
      <c r="AE147" s="300"/>
      <c r="AF147" s="300"/>
    </row>
    <row r="148" spans="1:32" s="64" customFormat="1" ht="20.100000000000001" hidden="1" customHeight="1">
      <c r="A148" s="80"/>
      <c r="B148" s="394"/>
      <c r="C148" s="395"/>
      <c r="D148" s="301"/>
      <c r="E148" s="301"/>
      <c r="F148" s="285"/>
      <c r="G148" s="285"/>
      <c r="H148" s="285"/>
      <c r="I148" s="285"/>
      <c r="J148" s="285"/>
      <c r="K148" s="285"/>
      <c r="L148" s="269"/>
      <c r="M148" s="271"/>
      <c r="N148" s="269">
        <f t="shared" si="35"/>
        <v>0</v>
      </c>
      <c r="O148" s="271"/>
      <c r="P148" s="285"/>
      <c r="Q148" s="285"/>
      <c r="R148" s="285"/>
      <c r="S148" s="285"/>
      <c r="T148" s="285"/>
      <c r="U148" s="285"/>
      <c r="V148" s="343"/>
      <c r="W148" s="343"/>
      <c r="X148" s="343"/>
      <c r="Y148" s="343"/>
      <c r="Z148" s="343"/>
      <c r="AA148" s="300"/>
      <c r="AB148" s="300"/>
      <c r="AC148" s="300"/>
      <c r="AD148" s="300"/>
      <c r="AE148" s="300"/>
      <c r="AF148" s="300"/>
    </row>
    <row r="149" spans="1:32" s="64" customFormat="1" ht="20.100000000000001" hidden="1" customHeight="1">
      <c r="A149" s="80"/>
      <c r="B149" s="394"/>
      <c r="C149" s="395"/>
      <c r="D149" s="301"/>
      <c r="E149" s="301"/>
      <c r="F149" s="285"/>
      <c r="G149" s="285"/>
      <c r="H149" s="285"/>
      <c r="I149" s="285"/>
      <c r="J149" s="285"/>
      <c r="K149" s="285"/>
      <c r="L149" s="269"/>
      <c r="M149" s="271"/>
      <c r="N149" s="269">
        <f t="shared" si="35"/>
        <v>0</v>
      </c>
      <c r="O149" s="271"/>
      <c r="P149" s="285"/>
      <c r="Q149" s="285"/>
      <c r="R149" s="285"/>
      <c r="S149" s="285"/>
      <c r="T149" s="285"/>
      <c r="U149" s="285"/>
      <c r="V149" s="343"/>
      <c r="W149" s="343"/>
      <c r="X149" s="343"/>
      <c r="Y149" s="343"/>
      <c r="Z149" s="343"/>
      <c r="AA149" s="300"/>
      <c r="AB149" s="300"/>
      <c r="AC149" s="300"/>
      <c r="AD149" s="300"/>
      <c r="AE149" s="300"/>
      <c r="AF149" s="300"/>
    </row>
    <row r="150" spans="1:32" s="64" customFormat="1" ht="20.100000000000001" hidden="1" customHeight="1">
      <c r="A150" s="80"/>
      <c r="B150" s="394"/>
      <c r="C150" s="395"/>
      <c r="D150" s="301"/>
      <c r="E150" s="301"/>
      <c r="F150" s="285"/>
      <c r="G150" s="285"/>
      <c r="H150" s="285"/>
      <c r="I150" s="285"/>
      <c r="J150" s="285"/>
      <c r="K150" s="285"/>
      <c r="L150" s="269"/>
      <c r="M150" s="271"/>
      <c r="N150" s="269">
        <f t="shared" si="35"/>
        <v>0</v>
      </c>
      <c r="O150" s="271"/>
      <c r="P150" s="285"/>
      <c r="Q150" s="285"/>
      <c r="R150" s="285"/>
      <c r="S150" s="285"/>
      <c r="T150" s="285"/>
      <c r="U150" s="285"/>
      <c r="V150" s="343"/>
      <c r="W150" s="343"/>
      <c r="X150" s="343"/>
      <c r="Y150" s="343"/>
      <c r="Z150" s="343"/>
      <c r="AA150" s="300"/>
      <c r="AB150" s="300"/>
      <c r="AC150" s="300"/>
      <c r="AD150" s="300"/>
      <c r="AE150" s="300"/>
      <c r="AF150" s="300"/>
    </row>
    <row r="151" spans="1:32" s="64" customFormat="1" ht="20.100000000000001" hidden="1" customHeight="1">
      <c r="A151" s="80"/>
      <c r="B151" s="394"/>
      <c r="C151" s="395"/>
      <c r="D151" s="301"/>
      <c r="E151" s="301"/>
      <c r="F151" s="285"/>
      <c r="G151" s="285"/>
      <c r="H151" s="285"/>
      <c r="I151" s="285"/>
      <c r="J151" s="285"/>
      <c r="K151" s="285"/>
      <c r="L151" s="269"/>
      <c r="M151" s="271"/>
      <c r="N151" s="269">
        <f t="shared" si="35"/>
        <v>0</v>
      </c>
      <c r="O151" s="271"/>
      <c r="P151" s="285"/>
      <c r="Q151" s="285"/>
      <c r="R151" s="285"/>
      <c r="S151" s="285"/>
      <c r="T151" s="285"/>
      <c r="U151" s="285"/>
      <c r="V151" s="343"/>
      <c r="W151" s="343"/>
      <c r="X151" s="343"/>
      <c r="Y151" s="343"/>
      <c r="Z151" s="343"/>
      <c r="AA151" s="300"/>
      <c r="AB151" s="300"/>
      <c r="AC151" s="300"/>
      <c r="AD151" s="300"/>
      <c r="AE151" s="300"/>
      <c r="AF151" s="300"/>
    </row>
    <row r="152" spans="1:32" s="64" customFormat="1" ht="20.100000000000001" hidden="1" customHeight="1">
      <c r="A152" s="80"/>
      <c r="B152" s="394"/>
      <c r="C152" s="395"/>
      <c r="D152" s="301"/>
      <c r="E152" s="301"/>
      <c r="F152" s="285"/>
      <c r="G152" s="285"/>
      <c r="H152" s="285"/>
      <c r="I152" s="285"/>
      <c r="J152" s="285"/>
      <c r="K152" s="285"/>
      <c r="L152" s="269"/>
      <c r="M152" s="271"/>
      <c r="N152" s="269">
        <f t="shared" si="35"/>
        <v>0</v>
      </c>
      <c r="O152" s="271"/>
      <c r="P152" s="285"/>
      <c r="Q152" s="285"/>
      <c r="R152" s="285"/>
      <c r="S152" s="285"/>
      <c r="T152" s="285"/>
      <c r="U152" s="285"/>
      <c r="V152" s="343"/>
      <c r="W152" s="343"/>
      <c r="X152" s="343"/>
      <c r="Y152" s="343"/>
      <c r="Z152" s="343"/>
      <c r="AA152" s="300"/>
      <c r="AB152" s="300"/>
      <c r="AC152" s="300"/>
      <c r="AD152" s="300"/>
      <c r="AE152" s="300"/>
      <c r="AF152" s="300"/>
    </row>
    <row r="153" spans="1:32" s="64" customFormat="1" ht="20.100000000000001" customHeight="1">
      <c r="A153" s="80"/>
      <c r="B153" s="394"/>
      <c r="C153" s="395"/>
      <c r="D153" s="301"/>
      <c r="E153" s="301"/>
      <c r="F153" s="285"/>
      <c r="G153" s="285"/>
      <c r="H153" s="285"/>
      <c r="I153" s="285"/>
      <c r="J153" s="285"/>
      <c r="K153" s="285"/>
      <c r="L153" s="269"/>
      <c r="M153" s="271"/>
      <c r="N153" s="269">
        <f t="shared" si="35"/>
        <v>0</v>
      </c>
      <c r="O153" s="271"/>
      <c r="P153" s="285"/>
      <c r="Q153" s="285"/>
      <c r="R153" s="285"/>
      <c r="S153" s="285"/>
      <c r="T153" s="285"/>
      <c r="U153" s="285"/>
      <c r="V153" s="343"/>
      <c r="W153" s="343"/>
      <c r="X153" s="343"/>
      <c r="Y153" s="343"/>
      <c r="Z153" s="343"/>
      <c r="AA153" s="300"/>
      <c r="AB153" s="300"/>
      <c r="AC153" s="300"/>
      <c r="AD153" s="300"/>
      <c r="AE153" s="300"/>
      <c r="AF153" s="300"/>
    </row>
    <row r="154" spans="1:32" s="64" customFormat="1" ht="24.95" customHeight="1">
      <c r="A154" s="362" t="s">
        <v>53</v>
      </c>
      <c r="B154" s="363"/>
      <c r="C154" s="363"/>
      <c r="D154" s="363"/>
      <c r="E154" s="364"/>
      <c r="F154" s="284">
        <f>SUM(F147:F153)</f>
        <v>0</v>
      </c>
      <c r="G154" s="284"/>
      <c r="H154" s="284">
        <f>SUM(H147:H153)</f>
        <v>0</v>
      </c>
      <c r="I154" s="284"/>
      <c r="J154" s="284">
        <f>SUM(J147:J153)</f>
        <v>0</v>
      </c>
      <c r="K154" s="284"/>
      <c r="L154" s="284">
        <f>SUM(L147:L153)</f>
        <v>0</v>
      </c>
      <c r="M154" s="284"/>
      <c r="N154" s="284">
        <f>SUM(N147:N153)</f>
        <v>0</v>
      </c>
      <c r="O154" s="284"/>
      <c r="P154" s="284">
        <f>SUM(P147:P153)</f>
        <v>0</v>
      </c>
      <c r="Q154" s="284"/>
      <c r="R154" s="284">
        <f>SUM(R147:R153)</f>
        <v>0</v>
      </c>
      <c r="S154" s="284"/>
      <c r="T154" s="284">
        <f>SUM(T147:T153)</f>
        <v>0</v>
      </c>
      <c r="U154" s="284"/>
      <c r="V154" s="361"/>
      <c r="W154" s="361"/>
      <c r="X154" s="361"/>
      <c r="Y154" s="361"/>
      <c r="Z154" s="361"/>
      <c r="AA154" s="314"/>
      <c r="AB154" s="314"/>
      <c r="AC154" s="314"/>
      <c r="AD154" s="314"/>
      <c r="AE154" s="314"/>
      <c r="AF154" s="314"/>
    </row>
    <row r="155" spans="1:32" ht="15" customHeight="1">
      <c r="A155" s="8"/>
      <c r="B155" s="8"/>
      <c r="C155" s="8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32" ht="15" customHeight="1">
      <c r="A156" s="8"/>
      <c r="B156" s="8"/>
      <c r="C156" s="8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32" ht="15" customHeight="1">
      <c r="A157" s="8"/>
      <c r="B157" s="8"/>
      <c r="C157" s="8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32" ht="15" customHeight="1">
      <c r="A158" s="8"/>
      <c r="B158" s="8"/>
      <c r="C158" s="8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32" ht="15" customHeight="1">
      <c r="A159" s="8"/>
      <c r="B159" s="360" t="s">
        <v>598</v>
      </c>
      <c r="C159" s="360"/>
      <c r="D159" s="360"/>
      <c r="E159" s="360"/>
      <c r="F159" s="360"/>
      <c r="G159" s="360"/>
      <c r="H159" s="10"/>
      <c r="I159" s="10"/>
      <c r="J159" s="10"/>
      <c r="K159" s="10"/>
      <c r="L159" s="10"/>
      <c r="M159" s="359" t="s">
        <v>206</v>
      </c>
      <c r="N159" s="359"/>
      <c r="O159" s="359"/>
      <c r="P159" s="359"/>
      <c r="Q159" s="359"/>
      <c r="R159" s="10"/>
      <c r="S159" s="10"/>
      <c r="T159" s="10"/>
      <c r="U159" s="10"/>
      <c r="V159" s="10"/>
      <c r="W159" s="220" t="s">
        <v>692</v>
      </c>
      <c r="X159" s="220"/>
      <c r="Y159" s="220"/>
      <c r="Z159" s="220"/>
      <c r="AA159" s="220"/>
    </row>
    <row r="160" spans="1:32" s="175" customFormat="1">
      <c r="B160" s="219" t="s">
        <v>72</v>
      </c>
      <c r="C160" s="219"/>
      <c r="D160" s="219"/>
      <c r="E160" s="219"/>
      <c r="F160" s="219"/>
      <c r="G160" s="219"/>
      <c r="H160" s="214"/>
      <c r="I160" s="214"/>
      <c r="J160" s="214"/>
      <c r="K160" s="214"/>
      <c r="L160" s="214"/>
      <c r="M160" s="219" t="s">
        <v>73</v>
      </c>
      <c r="N160" s="219"/>
      <c r="O160" s="219"/>
      <c r="P160" s="219"/>
      <c r="Q160" s="219"/>
      <c r="V160" s="202"/>
      <c r="W160" s="219" t="s">
        <v>113</v>
      </c>
      <c r="X160" s="219"/>
      <c r="Y160" s="219"/>
      <c r="Z160" s="219"/>
      <c r="AA160" s="219"/>
    </row>
    <row r="161" spans="3:27" s="23" customFormat="1" ht="16.5" customHeight="1">
      <c r="C161" s="86"/>
      <c r="D161" s="54"/>
      <c r="E161" s="54"/>
      <c r="F161" s="53"/>
      <c r="G161" s="53"/>
      <c r="H161" s="53"/>
      <c r="I161" s="53"/>
      <c r="J161" s="53"/>
      <c r="K161" s="53"/>
      <c r="L161" s="53"/>
      <c r="M161" s="53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</row>
    <row r="162" spans="3:27" s="175" customFormat="1">
      <c r="F162" s="173"/>
      <c r="G162" s="173"/>
      <c r="H162" s="173"/>
      <c r="I162" s="173"/>
      <c r="J162" s="173"/>
      <c r="K162" s="173"/>
      <c r="L162" s="173"/>
      <c r="Q162" s="173"/>
      <c r="R162" s="173"/>
      <c r="S162" s="173"/>
      <c r="T162" s="173"/>
      <c r="X162" s="173"/>
      <c r="Y162" s="173"/>
      <c r="Z162" s="173"/>
      <c r="AA162" s="173"/>
    </row>
    <row r="163" spans="3:27">
      <c r="C163" s="25"/>
      <c r="D163" s="25"/>
      <c r="E163" s="25"/>
      <c r="F163" s="25"/>
      <c r="G163" s="25"/>
      <c r="H163" s="25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25"/>
      <c r="V163" s="25"/>
    </row>
    <row r="164" spans="3:27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</row>
    <row r="165" spans="3:27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</row>
    <row r="166" spans="3:27">
      <c r="C166" s="26"/>
    </row>
    <row r="169" spans="3:27" ht="19.5">
      <c r="C169" s="27"/>
    </row>
    <row r="170" spans="3:27" ht="19.5">
      <c r="C170" s="27"/>
    </row>
    <row r="171" spans="3:27" ht="19.5">
      <c r="C171" s="27"/>
    </row>
    <row r="172" spans="3:27" ht="19.5">
      <c r="C172" s="27"/>
    </row>
    <row r="173" spans="3:27" ht="19.5">
      <c r="C173" s="27"/>
    </row>
    <row r="174" spans="3:27" ht="19.5">
      <c r="C174" s="27"/>
    </row>
    <row r="175" spans="3:27" ht="19.5">
      <c r="C175" s="27"/>
    </row>
  </sheetData>
  <mergeCells count="522">
    <mergeCell ref="B73:F73"/>
    <mergeCell ref="B72:F72"/>
    <mergeCell ref="B78:F78"/>
    <mergeCell ref="B82:E82"/>
    <mergeCell ref="H42:O42"/>
    <mergeCell ref="O50:O51"/>
    <mergeCell ref="P43:Q43"/>
    <mergeCell ref="R43:T43"/>
    <mergeCell ref="R42:T42"/>
    <mergeCell ref="B23:C23"/>
    <mergeCell ref="B29:C29"/>
    <mergeCell ref="B19:C19"/>
    <mergeCell ref="B21:C21"/>
    <mergeCell ref="B69:F69"/>
    <mergeCell ref="B71:F71"/>
    <mergeCell ref="B68:F68"/>
    <mergeCell ref="B57:G57"/>
    <mergeCell ref="B58:F58"/>
    <mergeCell ref="B65:F65"/>
    <mergeCell ref="B25:C25"/>
    <mergeCell ref="B26:C26"/>
    <mergeCell ref="B39:C39"/>
    <mergeCell ref="B63:L63"/>
    <mergeCell ref="D23:F23"/>
    <mergeCell ref="B24:C24"/>
    <mergeCell ref="B52:L52"/>
    <mergeCell ref="B53:L53"/>
    <mergeCell ref="B54:L54"/>
    <mergeCell ref="B55:L55"/>
    <mergeCell ref="D42:G42"/>
    <mergeCell ref="A44:Q44"/>
    <mergeCell ref="H43:O43"/>
    <mergeCell ref="B42:C42"/>
    <mergeCell ref="U13:W13"/>
    <mergeCell ref="U14:W14"/>
    <mergeCell ref="X15:Z15"/>
    <mergeCell ref="R15:T15"/>
    <mergeCell ref="R16:T16"/>
    <mergeCell ref="R17:T17"/>
    <mergeCell ref="B16:C16"/>
    <mergeCell ref="B17:C17"/>
    <mergeCell ref="B18:C18"/>
    <mergeCell ref="D18:F18"/>
    <mergeCell ref="G17:Q17"/>
    <mergeCell ref="G18:Q18"/>
    <mergeCell ref="AA13:AC13"/>
    <mergeCell ref="AA19:AC19"/>
    <mergeCell ref="AA20:AC20"/>
    <mergeCell ref="AA21:AC21"/>
    <mergeCell ref="AA22:AC22"/>
    <mergeCell ref="B20:C20"/>
    <mergeCell ref="B22:C22"/>
    <mergeCell ref="X17:Z17"/>
    <mergeCell ref="X18:Z18"/>
    <mergeCell ref="X16:Z16"/>
    <mergeCell ref="X20:Z20"/>
    <mergeCell ref="X19:Z19"/>
    <mergeCell ref="U19:W19"/>
    <mergeCell ref="U20:W20"/>
    <mergeCell ref="U21:W21"/>
    <mergeCell ref="U22:W22"/>
    <mergeCell ref="U18:W18"/>
    <mergeCell ref="X13:Z13"/>
    <mergeCell ref="X14:Z14"/>
    <mergeCell ref="G15:Q15"/>
    <mergeCell ref="G16:Q16"/>
    <mergeCell ref="U15:W15"/>
    <mergeCell ref="U16:W16"/>
    <mergeCell ref="U17:W17"/>
    <mergeCell ref="AD8:AF8"/>
    <mergeCell ref="AD9:AF9"/>
    <mergeCell ref="AD10:AF10"/>
    <mergeCell ref="AD11:AF11"/>
    <mergeCell ref="AD12:AF12"/>
    <mergeCell ref="AD13:AF13"/>
    <mergeCell ref="AD14:AF14"/>
    <mergeCell ref="AD15:AF15"/>
    <mergeCell ref="AD16:AF16"/>
    <mergeCell ref="A36:A38"/>
    <mergeCell ref="D36:G38"/>
    <mergeCell ref="D25:F25"/>
    <mergeCell ref="U24:W24"/>
    <mergeCell ref="D27:F27"/>
    <mergeCell ref="D26:F26"/>
    <mergeCell ref="U25:W25"/>
    <mergeCell ref="U26:W26"/>
    <mergeCell ref="AD31:AF31"/>
    <mergeCell ref="AA31:AC31"/>
    <mergeCell ref="X29:Z29"/>
    <mergeCell ref="X30:Z30"/>
    <mergeCell ref="AD26:AF26"/>
    <mergeCell ref="AD27:AF27"/>
    <mergeCell ref="D28:F28"/>
    <mergeCell ref="B28:C28"/>
    <mergeCell ref="G28:Q28"/>
    <mergeCell ref="X28:Z28"/>
    <mergeCell ref="X24:Z24"/>
    <mergeCell ref="R24:T24"/>
    <mergeCell ref="U27:W27"/>
    <mergeCell ref="U28:W28"/>
    <mergeCell ref="U29:W29"/>
    <mergeCell ref="U30:W30"/>
    <mergeCell ref="B124:L124"/>
    <mergeCell ref="B122:L122"/>
    <mergeCell ref="B120:L120"/>
    <mergeCell ref="B115:L115"/>
    <mergeCell ref="B128:L128"/>
    <mergeCell ref="T50:T51"/>
    <mergeCell ref="B62:L62"/>
    <mergeCell ref="B43:C43"/>
    <mergeCell ref="B60:F60"/>
    <mergeCell ref="B74:F74"/>
    <mergeCell ref="B75:F75"/>
    <mergeCell ref="B84:F84"/>
    <mergeCell ref="B85:F85"/>
    <mergeCell ref="B87:F87"/>
    <mergeCell ref="B80:L80"/>
    <mergeCell ref="M49:P49"/>
    <mergeCell ref="B96:L96"/>
    <mergeCell ref="B91:L91"/>
    <mergeCell ref="B92:L92"/>
    <mergeCell ref="S50:S51"/>
    <mergeCell ref="P50:P51"/>
    <mergeCell ref="M50:M51"/>
    <mergeCell ref="N50:N51"/>
    <mergeCell ref="B90:L90"/>
    <mergeCell ref="B94:F94"/>
    <mergeCell ref="B99:F99"/>
    <mergeCell ref="B127:L127"/>
    <mergeCell ref="B93:L93"/>
    <mergeCell ref="AA143:AF145"/>
    <mergeCell ref="AD142:AF142"/>
    <mergeCell ref="W50:W51"/>
    <mergeCell ref="X50:X51"/>
    <mergeCell ref="AC50:AC51"/>
    <mergeCell ref="V143:Z145"/>
    <mergeCell ref="Y50:Y51"/>
    <mergeCell ref="Z50:Z51"/>
    <mergeCell ref="AA50:AA51"/>
    <mergeCell ref="AB50:AB51"/>
    <mergeCell ref="V50:V51"/>
    <mergeCell ref="B114:L114"/>
    <mergeCell ref="B133:L133"/>
    <mergeCell ref="B134:L134"/>
    <mergeCell ref="B130:L130"/>
    <mergeCell ref="B123:L123"/>
    <mergeCell ref="B111:L111"/>
    <mergeCell ref="B112:L112"/>
    <mergeCell ref="B125:L125"/>
    <mergeCell ref="B126:L126"/>
    <mergeCell ref="AA146:AF146"/>
    <mergeCell ref="AA147:AF147"/>
    <mergeCell ref="AA148:AF148"/>
    <mergeCell ref="A49:A51"/>
    <mergeCell ref="D43:G43"/>
    <mergeCell ref="AC49:AF49"/>
    <mergeCell ref="AD50:AD51"/>
    <mergeCell ref="AE50:AE51"/>
    <mergeCell ref="AF50:AF51"/>
    <mergeCell ref="Y49:AB49"/>
    <mergeCell ref="D143:E145"/>
    <mergeCell ref="D147:E147"/>
    <mergeCell ref="F147:G147"/>
    <mergeCell ref="AD48:AF48"/>
    <mergeCell ref="Q49:T49"/>
    <mergeCell ref="Q50:Q51"/>
    <mergeCell ref="R50:R51"/>
    <mergeCell ref="U50:U51"/>
    <mergeCell ref="U49:X49"/>
    <mergeCell ref="B97:L97"/>
    <mergeCell ref="B110:L110"/>
    <mergeCell ref="A138:L138"/>
    <mergeCell ref="A143:A145"/>
    <mergeCell ref="F148:G148"/>
    <mergeCell ref="B147:C147"/>
    <mergeCell ref="B148:C148"/>
    <mergeCell ref="D152:E152"/>
    <mergeCell ref="B152:C152"/>
    <mergeCell ref="B153:C153"/>
    <mergeCell ref="B150:C150"/>
    <mergeCell ref="D148:E148"/>
    <mergeCell ref="B149:C149"/>
    <mergeCell ref="AA149:AF149"/>
    <mergeCell ref="AA150:AF150"/>
    <mergeCell ref="AA151:AF151"/>
    <mergeCell ref="AA152:AF152"/>
    <mergeCell ref="F153:G153"/>
    <mergeCell ref="F152:G152"/>
    <mergeCell ref="D150:E150"/>
    <mergeCell ref="F150:G150"/>
    <mergeCell ref="F151:G151"/>
    <mergeCell ref="D149:E149"/>
    <mergeCell ref="F149:G149"/>
    <mergeCell ref="D151:E151"/>
    <mergeCell ref="D153:E153"/>
    <mergeCell ref="H152:I152"/>
    <mergeCell ref="H153:I153"/>
    <mergeCell ref="J153:K153"/>
    <mergeCell ref="J150:K150"/>
    <mergeCell ref="L150:M150"/>
    <mergeCell ref="P152:Q152"/>
    <mergeCell ref="J151:K151"/>
    <mergeCell ref="L151:M151"/>
    <mergeCell ref="N151:O151"/>
    <mergeCell ref="P151:Q151"/>
    <mergeCell ref="R150:S150"/>
    <mergeCell ref="B151:C151"/>
    <mergeCell ref="J152:K152"/>
    <mergeCell ref="R152:S152"/>
    <mergeCell ref="L152:M152"/>
    <mergeCell ref="N152:O152"/>
    <mergeCell ref="R151:S151"/>
    <mergeCell ref="H150:I150"/>
    <mergeCell ref="H151:I151"/>
    <mergeCell ref="N150:O150"/>
    <mergeCell ref="P150:Q150"/>
    <mergeCell ref="N149:O149"/>
    <mergeCell ref="P149:Q149"/>
    <mergeCell ref="R147:S147"/>
    <mergeCell ref="R149:S149"/>
    <mergeCell ref="N147:O147"/>
    <mergeCell ref="T148:U148"/>
    <mergeCell ref="R148:S148"/>
    <mergeCell ref="T147:U147"/>
    <mergeCell ref="L149:M149"/>
    <mergeCell ref="H149:I149"/>
    <mergeCell ref="J149:K149"/>
    <mergeCell ref="H146:I146"/>
    <mergeCell ref="J146:K146"/>
    <mergeCell ref="P145:Q145"/>
    <mergeCell ref="B49:L51"/>
    <mergeCell ref="A137:L137"/>
    <mergeCell ref="N144:O145"/>
    <mergeCell ref="B117:L117"/>
    <mergeCell ref="B118:L118"/>
    <mergeCell ref="B64:L64"/>
    <mergeCell ref="B66:L66"/>
    <mergeCell ref="B56:L56"/>
    <mergeCell ref="B59:L59"/>
    <mergeCell ref="B61:L61"/>
    <mergeCell ref="B98:K98"/>
    <mergeCell ref="B67:L67"/>
    <mergeCell ref="B70:L70"/>
    <mergeCell ref="B77:L77"/>
    <mergeCell ref="B119:L119"/>
    <mergeCell ref="B79:L79"/>
    <mergeCell ref="B81:L81"/>
    <mergeCell ref="B83:L83"/>
    <mergeCell ref="J147:K147"/>
    <mergeCell ref="AA14:AC14"/>
    <mergeCell ref="AD17:AF17"/>
    <mergeCell ref="AD18:AF18"/>
    <mergeCell ref="AD23:AF23"/>
    <mergeCell ref="AD24:AF24"/>
    <mergeCell ref="AD25:AF25"/>
    <mergeCell ref="X21:Z21"/>
    <mergeCell ref="X22:Z22"/>
    <mergeCell ref="D19:F19"/>
    <mergeCell ref="D20:F20"/>
    <mergeCell ref="D21:F21"/>
    <mergeCell ref="D22:F22"/>
    <mergeCell ref="AA15:AC15"/>
    <mergeCell ref="AA16:AC16"/>
    <mergeCell ref="AA17:AC17"/>
    <mergeCell ref="AA18:AC18"/>
    <mergeCell ref="AA23:AC23"/>
    <mergeCell ref="AA24:AC24"/>
    <mergeCell ref="AA25:AC25"/>
    <mergeCell ref="G23:Q23"/>
    <mergeCell ref="G24:Q24"/>
    <mergeCell ref="D24:F24"/>
    <mergeCell ref="D16:F16"/>
    <mergeCell ref="D17:F17"/>
    <mergeCell ref="AD3:AF4"/>
    <mergeCell ref="AA3:AC4"/>
    <mergeCell ref="R3:Z3"/>
    <mergeCell ref="G5:Q5"/>
    <mergeCell ref="AD5:AF5"/>
    <mergeCell ref="AA5:AC5"/>
    <mergeCell ref="B5:C5"/>
    <mergeCell ref="D5:F5"/>
    <mergeCell ref="R4:T4"/>
    <mergeCell ref="B27:C27"/>
    <mergeCell ref="R36:Z36"/>
    <mergeCell ref="B36:C38"/>
    <mergeCell ref="X31:Z31"/>
    <mergeCell ref="R31:T31"/>
    <mergeCell ref="U31:W31"/>
    <mergeCell ref="G26:Q26"/>
    <mergeCell ref="G27:Q27"/>
    <mergeCell ref="G25:Q25"/>
    <mergeCell ref="X25:Z25"/>
    <mergeCell ref="X26:Z26"/>
    <mergeCell ref="X27:Z27"/>
    <mergeCell ref="H36:O38"/>
    <mergeCell ref="P36:Q38"/>
    <mergeCell ref="R37:T38"/>
    <mergeCell ref="R28:T28"/>
    <mergeCell ref="R29:T29"/>
    <mergeCell ref="R30:T30"/>
    <mergeCell ref="B30:C30"/>
    <mergeCell ref="D29:F29"/>
    <mergeCell ref="D30:F30"/>
    <mergeCell ref="A3:A4"/>
    <mergeCell ref="U4:W4"/>
    <mergeCell ref="X4:Z4"/>
    <mergeCell ref="R5:T5"/>
    <mergeCell ref="U5:W5"/>
    <mergeCell ref="G3:Q4"/>
    <mergeCell ref="B3:C4"/>
    <mergeCell ref="D3:F4"/>
    <mergeCell ref="X5:Z5"/>
    <mergeCell ref="B12:C12"/>
    <mergeCell ref="B13:C13"/>
    <mergeCell ref="B14:C14"/>
    <mergeCell ref="B15:C15"/>
    <mergeCell ref="D6:F6"/>
    <mergeCell ref="D7:F7"/>
    <mergeCell ref="D8:F8"/>
    <mergeCell ref="D9:F9"/>
    <mergeCell ref="D10:F10"/>
    <mergeCell ref="D12:F12"/>
    <mergeCell ref="D13:F13"/>
    <mergeCell ref="D14:F14"/>
    <mergeCell ref="D15:F15"/>
    <mergeCell ref="B9:C9"/>
    <mergeCell ref="B10:C10"/>
    <mergeCell ref="D11:F11"/>
    <mergeCell ref="B6:C6"/>
    <mergeCell ref="B7:C7"/>
    <mergeCell ref="B8:C8"/>
    <mergeCell ref="B11:C11"/>
    <mergeCell ref="Z48:AB48"/>
    <mergeCell ref="X37:Z38"/>
    <mergeCell ref="U37:W38"/>
    <mergeCell ref="U39:W39"/>
    <mergeCell ref="U40:W40"/>
    <mergeCell ref="U43:W43"/>
    <mergeCell ref="U44:W44"/>
    <mergeCell ref="AA40:AC40"/>
    <mergeCell ref="AA41:AC41"/>
    <mergeCell ref="AA42:AC42"/>
    <mergeCell ref="AA44:AC44"/>
    <mergeCell ref="X42:Z42"/>
    <mergeCell ref="X39:Z39"/>
    <mergeCell ref="AA39:AC39"/>
    <mergeCell ref="U42:W42"/>
    <mergeCell ref="X43:Z43"/>
    <mergeCell ref="X41:Z41"/>
    <mergeCell ref="U41:W41"/>
    <mergeCell ref="X40:Z40"/>
    <mergeCell ref="AD43:AF43"/>
    <mergeCell ref="AD44:AF44"/>
    <mergeCell ref="AD39:AF39"/>
    <mergeCell ref="AD40:AF40"/>
    <mergeCell ref="AD41:AF41"/>
    <mergeCell ref="AD42:AF42"/>
    <mergeCell ref="AA43:AC43"/>
    <mergeCell ref="AD36:AF38"/>
    <mergeCell ref="AA36:AC38"/>
    <mergeCell ref="T153:U153"/>
    <mergeCell ref="B160:G160"/>
    <mergeCell ref="W160:AA160"/>
    <mergeCell ref="M159:Q159"/>
    <mergeCell ref="M160:Q160"/>
    <mergeCell ref="V153:Z153"/>
    <mergeCell ref="R154:S154"/>
    <mergeCell ref="H154:I154"/>
    <mergeCell ref="L154:M154"/>
    <mergeCell ref="N154:O154"/>
    <mergeCell ref="B159:G159"/>
    <mergeCell ref="W159:AA159"/>
    <mergeCell ref="T154:U154"/>
    <mergeCell ref="V154:Z154"/>
    <mergeCell ref="J154:K154"/>
    <mergeCell ref="P154:Q154"/>
    <mergeCell ref="F154:G154"/>
    <mergeCell ref="AA153:AF153"/>
    <mergeCell ref="AA154:AF154"/>
    <mergeCell ref="A154:E154"/>
    <mergeCell ref="R153:S153"/>
    <mergeCell ref="L153:M153"/>
    <mergeCell ref="N153:O153"/>
    <mergeCell ref="P153:Q153"/>
    <mergeCell ref="V148:Z148"/>
    <mergeCell ref="T151:U151"/>
    <mergeCell ref="V151:Z151"/>
    <mergeCell ref="T150:U150"/>
    <mergeCell ref="V150:Z150"/>
    <mergeCell ref="V149:Z149"/>
    <mergeCell ref="T149:U149"/>
    <mergeCell ref="V147:Z147"/>
    <mergeCell ref="V146:Z146"/>
    <mergeCell ref="T146:U146"/>
    <mergeCell ref="J148:K148"/>
    <mergeCell ref="L148:M148"/>
    <mergeCell ref="L143:U143"/>
    <mergeCell ref="H148:I148"/>
    <mergeCell ref="L147:M147"/>
    <mergeCell ref="H147:I147"/>
    <mergeCell ref="R145:S145"/>
    <mergeCell ref="R146:S146"/>
    <mergeCell ref="N148:O148"/>
    <mergeCell ref="P147:Q147"/>
    <mergeCell ref="P148:Q148"/>
    <mergeCell ref="P144:U144"/>
    <mergeCell ref="N146:O146"/>
    <mergeCell ref="P146:Q146"/>
    <mergeCell ref="T145:U145"/>
    <mergeCell ref="L144:M145"/>
    <mergeCell ref="H143:I145"/>
    <mergeCell ref="J143:K145"/>
    <mergeCell ref="L146:M146"/>
    <mergeCell ref="B146:C146"/>
    <mergeCell ref="F143:G145"/>
    <mergeCell ref="F146:G146"/>
    <mergeCell ref="B103:F103"/>
    <mergeCell ref="B104:F104"/>
    <mergeCell ref="B105:F105"/>
    <mergeCell ref="B106:F106"/>
    <mergeCell ref="B107:F107"/>
    <mergeCell ref="B88:F88"/>
    <mergeCell ref="B89:F89"/>
    <mergeCell ref="D146:E146"/>
    <mergeCell ref="B143:C145"/>
    <mergeCell ref="B121:L121"/>
    <mergeCell ref="B116:L116"/>
    <mergeCell ref="B101:F101"/>
    <mergeCell ref="G101:K101"/>
    <mergeCell ref="B95:F95"/>
    <mergeCell ref="B100:K100"/>
    <mergeCell ref="B102:F102"/>
    <mergeCell ref="B136:M136"/>
    <mergeCell ref="B132:L132"/>
    <mergeCell ref="B131:L131"/>
    <mergeCell ref="B129:L129"/>
    <mergeCell ref="B135:L135"/>
    <mergeCell ref="T152:U152"/>
    <mergeCell ref="V152:Z152"/>
    <mergeCell ref="D40:G40"/>
    <mergeCell ref="D41:G41"/>
    <mergeCell ref="A31:Q31"/>
    <mergeCell ref="P40:Q40"/>
    <mergeCell ref="P41:Q41"/>
    <mergeCell ref="B41:C41"/>
    <mergeCell ref="R40:T40"/>
    <mergeCell ref="R41:T41"/>
    <mergeCell ref="P39:Q39"/>
    <mergeCell ref="P42:Q42"/>
    <mergeCell ref="D39:G39"/>
    <mergeCell ref="B40:C40"/>
    <mergeCell ref="H40:O40"/>
    <mergeCell ref="H41:O41"/>
    <mergeCell ref="X44:Z44"/>
    <mergeCell ref="R44:T44"/>
    <mergeCell ref="B76:L76"/>
    <mergeCell ref="B113:L113"/>
    <mergeCell ref="H39:O39"/>
    <mergeCell ref="R39:T39"/>
    <mergeCell ref="B108:F108"/>
    <mergeCell ref="B109:F109"/>
    <mergeCell ref="G6:Q6"/>
    <mergeCell ref="R23:T23"/>
    <mergeCell ref="G7:Q7"/>
    <mergeCell ref="G8:Q8"/>
    <mergeCell ref="G9:Q9"/>
    <mergeCell ref="G10:Q10"/>
    <mergeCell ref="G11:Q11"/>
    <mergeCell ref="G12:Q12"/>
    <mergeCell ref="G13:Q13"/>
    <mergeCell ref="G14:Q14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R18:T18"/>
    <mergeCell ref="AA28:AC28"/>
    <mergeCell ref="AA29:AC29"/>
    <mergeCell ref="AA30:AC30"/>
    <mergeCell ref="G19:Q19"/>
    <mergeCell ref="G20:Q20"/>
    <mergeCell ref="G21:Q21"/>
    <mergeCell ref="G22:Q22"/>
    <mergeCell ref="G29:Q29"/>
    <mergeCell ref="G30:Q30"/>
    <mergeCell ref="R19:T19"/>
    <mergeCell ref="R20:T20"/>
    <mergeCell ref="R21:T21"/>
    <mergeCell ref="R22:T22"/>
    <mergeCell ref="R25:T25"/>
    <mergeCell ref="R26:T26"/>
    <mergeCell ref="R27:T27"/>
    <mergeCell ref="AA27:AC27"/>
    <mergeCell ref="AA26:AC26"/>
    <mergeCell ref="X23:Z23"/>
    <mergeCell ref="U23:W23"/>
    <mergeCell ref="U6:W6"/>
    <mergeCell ref="U7:W7"/>
    <mergeCell ref="U8:W8"/>
    <mergeCell ref="U9:W9"/>
    <mergeCell ref="U10:W10"/>
    <mergeCell ref="U11:W11"/>
    <mergeCell ref="U12:W12"/>
    <mergeCell ref="AA6:AC6"/>
    <mergeCell ref="AA7:AC7"/>
    <mergeCell ref="X6:Z6"/>
    <mergeCell ref="X7:Z7"/>
    <mergeCell ref="X8:Z8"/>
    <mergeCell ref="X9:Z9"/>
    <mergeCell ref="X10:Z10"/>
    <mergeCell ref="X11:Z11"/>
    <mergeCell ref="X12:Z12"/>
    <mergeCell ref="AA8:AC8"/>
    <mergeCell ref="AA9:AC9"/>
    <mergeCell ref="AA10:AC10"/>
    <mergeCell ref="AA11:AC11"/>
    <mergeCell ref="AA12:AC12"/>
  </mergeCells>
  <phoneticPr fontId="3" type="noConversion"/>
  <pageMargins left="0.72" right="0.59055118110236227" top="0.78740157480314965" bottom="0.78740157480314965" header="0.31496062992125984" footer="0.31496062992125984"/>
  <pageSetup paperSize="9" scale="35" orientation="landscape" verticalDpi="1200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U44:Z44 AE138:AF138 R44 M137:N137 F154:U154 Y31:Z31" formulaRange="1"/>
    <ignoredError sqref="AA138:AB138 O138 P138:Q138 S138:U138 W138:Y138" evalError="1" formulaRange="1"/>
    <ignoredError sqref="AC138:AD138 N138 R138 V138 Z138 AD31:AF31 AD40:AF44 P136 T136 AB136" evalError="1"/>
    <ignoredError sqref="P137:R137" evalError="1" formula="1" formulaRange="1"/>
    <ignoredError sqref="T13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Пилипенко Святослава Іллівна</cp:lastModifiedBy>
  <cp:lastPrinted>2018-03-03T11:34:45Z</cp:lastPrinted>
  <dcterms:created xsi:type="dcterms:W3CDTF">2003-03-13T16:00:22Z</dcterms:created>
  <dcterms:modified xsi:type="dcterms:W3CDTF">2018-04-19T12:03:16Z</dcterms:modified>
</cp:coreProperties>
</file>