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15" yWindow="705" windowWidth="15510" windowHeight="12195" tabRatio="829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Коефіцієнти'!$A$1:$H$33</definedName>
    <definedName name="_xlnm.Print_Area" localSheetId="6">'6.1. Інша інфо_1'!$A$1:$O$76</definedName>
    <definedName name="_xlnm.Print_Area" localSheetId="7">'6.2. Інша інфо_2'!$A$1:$AF$98</definedName>
    <definedName name="_xlnm.Print_Area" localSheetId="1">'I. Фін результат'!$A$1:$I$157</definedName>
    <definedName name="_xlnm.Print_Area" localSheetId="4">'IV. Кап. інвестиції'!$A$1:$H$20</definedName>
    <definedName name="_xlnm.Print_Area" localSheetId="2">'ІІ. Розр. з бюджетом'!$A$1:$H$58</definedName>
    <definedName name="_xlnm.Print_Area" localSheetId="3">'ІІІ. Рух грош. коштів'!$A$1:$H$104</definedName>
    <definedName name="_xlnm.Print_Area" localSheetId="0">'Осн. фін. пок.'!$A$1:$H$175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52511" fullPrecision="0"/>
</workbook>
</file>

<file path=xl/calcChain.xml><?xml version="1.0" encoding="utf-8"?>
<calcChain xmlns="http://schemas.openxmlformats.org/spreadsheetml/2006/main">
  <c r="AC51" i="9" l="1"/>
  <c r="AD51" i="9"/>
  <c r="AE51" i="9" s="1"/>
  <c r="AA51" i="9"/>
  <c r="AB51" i="9"/>
  <c r="Z49" i="9"/>
  <c r="Y49" i="9"/>
  <c r="R49" i="9"/>
  <c r="Q49" i="9"/>
  <c r="N49" i="9"/>
  <c r="M49" i="9"/>
  <c r="V49" i="9"/>
  <c r="U49" i="9"/>
  <c r="W51" i="9"/>
  <c r="X51" i="9"/>
  <c r="O51" i="9"/>
  <c r="P51" i="9"/>
  <c r="S51" i="9"/>
  <c r="T51" i="9"/>
  <c r="AF51" i="9" l="1"/>
  <c r="R52" i="9" l="1"/>
  <c r="Q52" i="9"/>
  <c r="N52" i="9"/>
  <c r="M52" i="9"/>
  <c r="R60" i="9"/>
  <c r="Q60" i="9"/>
  <c r="V52" i="9"/>
  <c r="U52" i="9"/>
  <c r="V60" i="9"/>
  <c r="U60" i="9"/>
  <c r="Z32" i="9" l="1"/>
  <c r="Y32" i="9"/>
  <c r="R32" i="9"/>
  <c r="Q32" i="9"/>
  <c r="N32" i="9"/>
  <c r="M32" i="9"/>
  <c r="C166" i="14" l="1"/>
  <c r="C167" i="14"/>
  <c r="C165" i="14"/>
  <c r="C161" i="14"/>
  <c r="C162" i="14"/>
  <c r="C160" i="14"/>
  <c r="E82" i="18"/>
  <c r="AA59" i="9" l="1"/>
  <c r="AB59" i="9"/>
  <c r="AC59" i="9"/>
  <c r="AD59" i="9"/>
  <c r="AE59" i="9" l="1"/>
  <c r="AF59" i="9"/>
  <c r="E134" i="14"/>
  <c r="E145" i="14"/>
  <c r="E142" i="14"/>
  <c r="E137" i="14"/>
  <c r="E148" i="14" l="1"/>
  <c r="E133" i="14" s="1"/>
  <c r="V35" i="9"/>
  <c r="C26" i="10" l="1"/>
  <c r="C25" i="10"/>
  <c r="C24" i="10"/>
  <c r="I24" i="10"/>
  <c r="I25" i="10"/>
  <c r="I26" i="10"/>
  <c r="F26" i="10"/>
  <c r="F25" i="10"/>
  <c r="F24" i="10"/>
  <c r="D70" i="18" l="1"/>
  <c r="D118" i="2" l="1"/>
  <c r="E118" i="2"/>
  <c r="F118" i="2"/>
  <c r="C118" i="2"/>
  <c r="G121" i="2"/>
  <c r="H121" i="2"/>
  <c r="W59" i="9" l="1"/>
  <c r="X59" i="9"/>
  <c r="O58" i="9"/>
  <c r="P58" i="9"/>
  <c r="S58" i="9"/>
  <c r="T58" i="9"/>
  <c r="O59" i="9"/>
  <c r="P59" i="9"/>
  <c r="S59" i="9"/>
  <c r="T59" i="9"/>
  <c r="E70" i="18" l="1"/>
  <c r="F70" i="18"/>
  <c r="C70" i="18" l="1"/>
  <c r="L74" i="9" l="1"/>
  <c r="F3" i="11"/>
  <c r="E3" i="3"/>
  <c r="E3" i="18"/>
  <c r="E3" i="19"/>
  <c r="E3" i="2"/>
  <c r="U35" i="9" l="1"/>
  <c r="V32" i="9" l="1"/>
  <c r="U32" i="9"/>
  <c r="AC33" i="9"/>
  <c r="AD33" i="9"/>
  <c r="AC34" i="9"/>
  <c r="AD34" i="9"/>
  <c r="AA33" i="9"/>
  <c r="AB33" i="9"/>
  <c r="AA34" i="9"/>
  <c r="AB34" i="9"/>
  <c r="W33" i="9"/>
  <c r="X33" i="9"/>
  <c r="W34" i="9"/>
  <c r="X34" i="9"/>
  <c r="O33" i="9"/>
  <c r="P33" i="9"/>
  <c r="S33" i="9"/>
  <c r="T33" i="9"/>
  <c r="O34" i="9"/>
  <c r="P34" i="9"/>
  <c r="S34" i="9"/>
  <c r="T34" i="9"/>
  <c r="AE33" i="9" l="1"/>
  <c r="AE34" i="9"/>
  <c r="AF34" i="9"/>
  <c r="AF33" i="9"/>
  <c r="AD58" i="9"/>
  <c r="AA58" i="9"/>
  <c r="AB58" i="9"/>
  <c r="AC58" i="9"/>
  <c r="W58" i="9"/>
  <c r="X58" i="9"/>
  <c r="AE58" i="9" l="1"/>
  <c r="AF58" i="9"/>
  <c r="AC53" i="9" l="1"/>
  <c r="AD53" i="9"/>
  <c r="AA53" i="9"/>
  <c r="AB53" i="9"/>
  <c r="W53" i="9"/>
  <c r="X53" i="9"/>
  <c r="S53" i="9"/>
  <c r="T53" i="9"/>
  <c r="O53" i="9"/>
  <c r="P53" i="9"/>
  <c r="AE53" i="9" l="1"/>
  <c r="AF53" i="9"/>
  <c r="D69" i="2" l="1"/>
  <c r="E69" i="2"/>
  <c r="F69" i="2"/>
  <c r="C69" i="2"/>
  <c r="G71" i="2"/>
  <c r="H71" i="2"/>
  <c r="AA67" i="9" l="1"/>
  <c r="AC67" i="9"/>
  <c r="AD67" i="9"/>
  <c r="AA65" i="9"/>
  <c r="AD65" i="9"/>
  <c r="AC65" i="9"/>
  <c r="AB36" i="9"/>
  <c r="AB37" i="9"/>
  <c r="AB38" i="9"/>
  <c r="AB39" i="9"/>
  <c r="AB40" i="9"/>
  <c r="AB42" i="9"/>
  <c r="AB43" i="9"/>
  <c r="AB44" i="9"/>
  <c r="AB45" i="9"/>
  <c r="AB41" i="9"/>
  <c r="AB46" i="9"/>
  <c r="AB47" i="9"/>
  <c r="AB48" i="9"/>
  <c r="AB50" i="9"/>
  <c r="AB55" i="9"/>
  <c r="AB57" i="9"/>
  <c r="AB61" i="9"/>
  <c r="AB62" i="9"/>
  <c r="AB64" i="9"/>
  <c r="AB65" i="9"/>
  <c r="AB66" i="9"/>
  <c r="AB67" i="9"/>
  <c r="X48" i="9"/>
  <c r="X50" i="9"/>
  <c r="X54" i="9"/>
  <c r="X55" i="9"/>
  <c r="X56" i="9"/>
  <c r="X57" i="9"/>
  <c r="X61" i="9"/>
  <c r="X62" i="9"/>
  <c r="X63" i="9"/>
  <c r="X64" i="9"/>
  <c r="X65" i="9"/>
  <c r="X66" i="9"/>
  <c r="X67" i="9"/>
  <c r="X37" i="9"/>
  <c r="X38" i="9"/>
  <c r="X39" i="9"/>
  <c r="X40" i="9"/>
  <c r="X42" i="9"/>
  <c r="X43" i="9"/>
  <c r="X44" i="9"/>
  <c r="X45" i="9"/>
  <c r="X41" i="9"/>
  <c r="X46" i="9"/>
  <c r="X47" i="9"/>
  <c r="X36" i="9"/>
  <c r="T36" i="9"/>
  <c r="T37" i="9"/>
  <c r="T38" i="9"/>
  <c r="T39" i="9"/>
  <c r="T40" i="9"/>
  <c r="T42" i="9"/>
  <c r="T43" i="9"/>
  <c r="T44" i="9"/>
  <c r="T45" i="9"/>
  <c r="T41" i="9"/>
  <c r="T46" i="9"/>
  <c r="T47" i="9"/>
  <c r="T48" i="9"/>
  <c r="T50" i="9"/>
  <c r="T52" i="9"/>
  <c r="T54" i="9"/>
  <c r="T55" i="9"/>
  <c r="T56" i="9"/>
  <c r="T57" i="9"/>
  <c r="T60" i="9"/>
  <c r="T61" i="9"/>
  <c r="T62" i="9"/>
  <c r="T63" i="9"/>
  <c r="T64" i="9"/>
  <c r="T65" i="9"/>
  <c r="T66" i="9"/>
  <c r="T67" i="9"/>
  <c r="S67" i="9"/>
  <c r="S65" i="9"/>
  <c r="P36" i="9"/>
  <c r="P37" i="9"/>
  <c r="P38" i="9"/>
  <c r="P39" i="9"/>
  <c r="P40" i="9"/>
  <c r="P42" i="9"/>
  <c r="P43" i="9"/>
  <c r="P44" i="9"/>
  <c r="P45" i="9"/>
  <c r="P41" i="9"/>
  <c r="P46" i="9"/>
  <c r="P47" i="9"/>
  <c r="P48" i="9"/>
  <c r="P50" i="9"/>
  <c r="P52" i="9"/>
  <c r="P54" i="9"/>
  <c r="P55" i="9"/>
  <c r="P56" i="9"/>
  <c r="P57" i="9"/>
  <c r="P61" i="9"/>
  <c r="P62" i="9"/>
  <c r="P63" i="9"/>
  <c r="P64" i="9"/>
  <c r="P65" i="9"/>
  <c r="P66" i="9"/>
  <c r="P67" i="9"/>
  <c r="O36" i="9"/>
  <c r="O37" i="9"/>
  <c r="O38" i="9"/>
  <c r="O39" i="9"/>
  <c r="O40" i="9"/>
  <c r="O42" i="9"/>
  <c r="O43" i="9"/>
  <c r="O44" i="9"/>
  <c r="O45" i="9"/>
  <c r="O41" i="9"/>
  <c r="O46" i="9"/>
  <c r="O47" i="9"/>
  <c r="O48" i="9"/>
  <c r="O50" i="9"/>
  <c r="O52" i="9"/>
  <c r="O54" i="9"/>
  <c r="O55" i="9"/>
  <c r="O56" i="9"/>
  <c r="O57" i="9"/>
  <c r="O61" i="9"/>
  <c r="O62" i="9"/>
  <c r="O63" i="9"/>
  <c r="O64" i="9"/>
  <c r="O65" i="9"/>
  <c r="O66" i="9"/>
  <c r="O67" i="9"/>
  <c r="H51" i="18"/>
  <c r="H48" i="18"/>
  <c r="H53" i="2"/>
  <c r="AE67" i="9" l="1"/>
  <c r="AE65" i="9"/>
  <c r="AF65" i="9"/>
  <c r="AF67" i="9"/>
  <c r="N79" i="9"/>
  <c r="W65" i="9" l="1"/>
  <c r="W67" i="9"/>
  <c r="X60" i="9" l="1"/>
  <c r="S66" i="9"/>
  <c r="S63" i="9"/>
  <c r="S60" i="9"/>
  <c r="S54" i="9"/>
  <c r="S55" i="9"/>
  <c r="S56" i="9"/>
  <c r="S57" i="9"/>
  <c r="N60" i="9"/>
  <c r="X52" i="9" l="1"/>
  <c r="X32" i="9" l="1"/>
  <c r="F41" i="18" l="1"/>
  <c r="E41" i="18"/>
  <c r="C41" i="18"/>
  <c r="D41" i="18"/>
  <c r="G51" i="18"/>
  <c r="C11" i="10" l="1"/>
  <c r="C47" i="19" l="1"/>
  <c r="D47" i="19" l="1"/>
  <c r="F47" i="19"/>
  <c r="E47" i="19" l="1"/>
  <c r="G7" i="19" l="1"/>
  <c r="D137" i="14" l="1"/>
  <c r="C19" i="10" l="1"/>
  <c r="C23" i="10" s="1"/>
  <c r="G128" i="2" l="1"/>
  <c r="H57" i="18" l="1"/>
  <c r="H56" i="18"/>
  <c r="H54" i="18"/>
  <c r="H52" i="18"/>
  <c r="H95" i="18"/>
  <c r="H61" i="18"/>
  <c r="H62" i="18"/>
  <c r="H63" i="18"/>
  <c r="H64" i="18"/>
  <c r="H66" i="18"/>
  <c r="H67" i="18"/>
  <c r="H68" i="18"/>
  <c r="H69" i="18"/>
  <c r="H71" i="18"/>
  <c r="H72" i="18"/>
  <c r="H73" i="18"/>
  <c r="H75" i="18"/>
  <c r="H77" i="18"/>
  <c r="H79" i="18"/>
  <c r="H80" i="18"/>
  <c r="H81" i="18"/>
  <c r="H82" i="18"/>
  <c r="H83" i="18"/>
  <c r="H85" i="18"/>
  <c r="H87" i="18"/>
  <c r="H88" i="18"/>
  <c r="H89" i="18"/>
  <c r="H90" i="18"/>
  <c r="H91" i="18"/>
  <c r="H59" i="18"/>
  <c r="H40" i="18"/>
  <c r="H36" i="18"/>
  <c r="H35" i="18"/>
  <c r="H27" i="18"/>
  <c r="H29" i="18"/>
  <c r="H30" i="18"/>
  <c r="H31" i="18"/>
  <c r="H26" i="18"/>
  <c r="H8" i="18"/>
  <c r="H10" i="18"/>
  <c r="H12" i="18"/>
  <c r="H13" i="18"/>
  <c r="H14" i="18"/>
  <c r="H16" i="18"/>
  <c r="H17" i="18"/>
  <c r="H18" i="18"/>
  <c r="H20" i="18"/>
  <c r="H21" i="18"/>
  <c r="H22" i="18"/>
  <c r="H23" i="18"/>
  <c r="H24" i="18"/>
  <c r="D142" i="2" l="1"/>
  <c r="G46" i="10" l="1"/>
  <c r="E113" i="2" l="1"/>
  <c r="C19" i="19" l="1"/>
  <c r="F53" i="18"/>
  <c r="F11" i="18"/>
  <c r="AA9" i="9" l="1"/>
  <c r="N78" i="9"/>
  <c r="X49" i="9" l="1"/>
  <c r="D65" i="18"/>
  <c r="D60" i="18"/>
  <c r="D53" i="18"/>
  <c r="D38" i="18"/>
  <c r="D28" i="18"/>
  <c r="D19" i="18"/>
  <c r="D15" i="18"/>
  <c r="D11" i="18"/>
  <c r="D9" i="18"/>
  <c r="F65" i="18"/>
  <c r="F60" i="18"/>
  <c r="F38" i="18"/>
  <c r="F28" i="18"/>
  <c r="F19" i="18"/>
  <c r="F15" i="18"/>
  <c r="F9" i="18"/>
  <c r="F74" i="18" l="1"/>
  <c r="D32" i="18"/>
  <c r="D25" i="18" s="1"/>
  <c r="F32" i="18"/>
  <c r="F25" i="18" s="1"/>
  <c r="D142" i="14"/>
  <c r="C154" i="14"/>
  <c r="W57" i="9" l="1"/>
  <c r="AC57" i="9"/>
  <c r="AA61" i="9"/>
  <c r="AA64" i="9"/>
  <c r="W66" i="9"/>
  <c r="AA66" i="9"/>
  <c r="W44" i="9"/>
  <c r="AA44" i="9"/>
  <c r="W45" i="9"/>
  <c r="AA45" i="9"/>
  <c r="W41" i="9"/>
  <c r="AA41" i="9"/>
  <c r="W46" i="9"/>
  <c r="AA46" i="9"/>
  <c r="W47" i="9"/>
  <c r="AA47" i="9"/>
  <c r="W38" i="9"/>
  <c r="AA38" i="9"/>
  <c r="W39" i="9"/>
  <c r="AA39" i="9"/>
  <c r="W40" i="9"/>
  <c r="AA40" i="9"/>
  <c r="W42" i="9"/>
  <c r="AA42" i="9"/>
  <c r="AA36" i="9"/>
  <c r="W36" i="9"/>
  <c r="S38" i="9"/>
  <c r="S39" i="9"/>
  <c r="S40" i="9"/>
  <c r="S42" i="9"/>
  <c r="S43" i="9"/>
  <c r="S44" i="9"/>
  <c r="S45" i="9"/>
  <c r="S41" i="9"/>
  <c r="S46" i="9"/>
  <c r="S47" i="9"/>
  <c r="S36" i="9"/>
  <c r="Y35" i="9"/>
  <c r="AC64" i="9"/>
  <c r="AD64" i="9"/>
  <c r="AC66" i="9"/>
  <c r="AD66" i="9"/>
  <c r="AC48" i="9"/>
  <c r="AC38" i="9"/>
  <c r="AD38" i="9"/>
  <c r="AC39" i="9"/>
  <c r="AD39" i="9"/>
  <c r="AC40" i="9"/>
  <c r="AD40" i="9"/>
  <c r="AC42" i="9"/>
  <c r="AD42" i="9"/>
  <c r="AC43" i="9"/>
  <c r="AD43" i="9"/>
  <c r="AC44" i="9"/>
  <c r="AD44" i="9"/>
  <c r="AC45" i="9"/>
  <c r="AD45" i="9"/>
  <c r="AC41" i="9"/>
  <c r="AD41" i="9"/>
  <c r="AC46" i="9"/>
  <c r="AD46" i="9"/>
  <c r="AC47" i="9"/>
  <c r="AD47" i="9"/>
  <c r="AC36" i="9"/>
  <c r="AD36" i="9"/>
  <c r="N35" i="9"/>
  <c r="M35" i="9"/>
  <c r="R35" i="9"/>
  <c r="Q35" i="9"/>
  <c r="M60" i="9"/>
  <c r="E19" i="11"/>
  <c r="E15" i="11"/>
  <c r="D19" i="19"/>
  <c r="D16" i="19"/>
  <c r="D13" i="19"/>
  <c r="E60" i="18"/>
  <c r="H60" i="18" s="1"/>
  <c r="E9" i="18"/>
  <c r="H9" i="18" s="1"/>
  <c r="G85" i="18"/>
  <c r="G87" i="18"/>
  <c r="G88" i="18"/>
  <c r="G89" i="18"/>
  <c r="G90" i="18"/>
  <c r="G91" i="18"/>
  <c r="E11" i="18"/>
  <c r="H11" i="18" s="1"/>
  <c r="E15" i="18"/>
  <c r="H15" i="18" s="1"/>
  <c r="E19" i="18"/>
  <c r="H19" i="18" s="1"/>
  <c r="E28" i="18"/>
  <c r="H28" i="18" s="1"/>
  <c r="E38" i="18"/>
  <c r="E53" i="18"/>
  <c r="C38" i="18"/>
  <c r="C53" i="18"/>
  <c r="C60" i="18"/>
  <c r="D74" i="18"/>
  <c r="C65" i="18"/>
  <c r="C86" i="18"/>
  <c r="C84" i="18" s="1"/>
  <c r="C78" i="18"/>
  <c r="C76" i="18" s="1"/>
  <c r="C28" i="18"/>
  <c r="C19" i="18"/>
  <c r="C15" i="18"/>
  <c r="C11" i="18"/>
  <c r="E43" i="19"/>
  <c r="E40" i="19"/>
  <c r="E36" i="19" s="1"/>
  <c r="D49" i="19"/>
  <c r="E49" i="19"/>
  <c r="F49" i="19"/>
  <c r="C49" i="19"/>
  <c r="D43" i="19"/>
  <c r="F43" i="19"/>
  <c r="C43" i="19"/>
  <c r="D40" i="19"/>
  <c r="D36" i="19" s="1"/>
  <c r="F40" i="19"/>
  <c r="F36" i="19" s="1"/>
  <c r="C40" i="19"/>
  <c r="C36" i="19" s="1"/>
  <c r="D33" i="19"/>
  <c r="D24" i="19" s="1"/>
  <c r="E33" i="19"/>
  <c r="E24" i="19" s="1"/>
  <c r="F33" i="19"/>
  <c r="F24" i="19" s="1"/>
  <c r="C33" i="19"/>
  <c r="C24" i="19" s="1"/>
  <c r="E13" i="19"/>
  <c r="F13" i="19"/>
  <c r="C13" i="19"/>
  <c r="C8" i="19"/>
  <c r="E19" i="19"/>
  <c r="F19" i="19"/>
  <c r="E16" i="19"/>
  <c r="F16" i="19"/>
  <c r="C16" i="19"/>
  <c r="H50" i="19"/>
  <c r="H51" i="19"/>
  <c r="G37" i="19"/>
  <c r="G38" i="19"/>
  <c r="G39" i="19"/>
  <c r="H44" i="19"/>
  <c r="H45" i="19"/>
  <c r="H39" i="19"/>
  <c r="H41" i="19"/>
  <c r="H35" i="19"/>
  <c r="H27" i="19"/>
  <c r="H28" i="19"/>
  <c r="H29" i="19"/>
  <c r="H30" i="19"/>
  <c r="H31" i="19"/>
  <c r="H32" i="19"/>
  <c r="H20" i="19"/>
  <c r="H21" i="19"/>
  <c r="G9" i="19"/>
  <c r="G10" i="19"/>
  <c r="G11" i="19"/>
  <c r="G12" i="19"/>
  <c r="G14" i="19"/>
  <c r="G15" i="19"/>
  <c r="G17" i="19"/>
  <c r="G18" i="19"/>
  <c r="G20" i="19"/>
  <c r="G21" i="19"/>
  <c r="T49" i="9" l="1"/>
  <c r="AF43" i="9"/>
  <c r="AF40" i="9"/>
  <c r="AF38" i="9"/>
  <c r="AF46" i="9"/>
  <c r="AF45" i="9"/>
  <c r="AF36" i="9"/>
  <c r="T32" i="9"/>
  <c r="T35" i="9"/>
  <c r="AF66" i="9"/>
  <c r="AF64" i="9"/>
  <c r="AB49" i="9"/>
  <c r="X35" i="9"/>
  <c r="P49" i="9"/>
  <c r="O49" i="9"/>
  <c r="AF47" i="9"/>
  <c r="AF41" i="9"/>
  <c r="AF44" i="9"/>
  <c r="AF42" i="9"/>
  <c r="AF39" i="9"/>
  <c r="P32" i="9"/>
  <c r="O32" i="9"/>
  <c r="P35" i="9"/>
  <c r="O35" i="9"/>
  <c r="P60" i="9"/>
  <c r="O60" i="9"/>
  <c r="H49" i="19"/>
  <c r="G16" i="19"/>
  <c r="E65" i="18"/>
  <c r="H65" i="18" s="1"/>
  <c r="H70" i="18"/>
  <c r="G13" i="19"/>
  <c r="E32" i="18"/>
  <c r="E25" i="18" s="1"/>
  <c r="E7" i="18"/>
  <c r="Q68" i="9"/>
  <c r="AE64" i="9"/>
  <c r="AA57" i="9"/>
  <c r="C92" i="18"/>
  <c r="C52" i="19"/>
  <c r="AE66" i="9"/>
  <c r="C32" i="18"/>
  <c r="C25" i="18" s="1"/>
  <c r="R68" i="9"/>
  <c r="AD57" i="9"/>
  <c r="AF57" i="9" s="1"/>
  <c r="H40" i="19"/>
  <c r="AC49" i="9"/>
  <c r="AC35" i="9"/>
  <c r="M68" i="9"/>
  <c r="AE42" i="9"/>
  <c r="AE40" i="9"/>
  <c r="AE46" i="9"/>
  <c r="AE45" i="9"/>
  <c r="AE47" i="9"/>
  <c r="AE41" i="9"/>
  <c r="AE44" i="9"/>
  <c r="AE39" i="9"/>
  <c r="AE43" i="9"/>
  <c r="U68" i="9"/>
  <c r="AE38" i="9"/>
  <c r="AE36" i="9"/>
  <c r="F7" i="18"/>
  <c r="F58" i="18" s="1"/>
  <c r="D7" i="18"/>
  <c r="D58" i="18" s="1"/>
  <c r="C7" i="18"/>
  <c r="C74" i="18"/>
  <c r="G19" i="19"/>
  <c r="E74" i="18" l="1"/>
  <c r="H74" i="18" s="1"/>
  <c r="H7" i="18"/>
  <c r="E58" i="18"/>
  <c r="T68" i="9"/>
  <c r="C58" i="18"/>
  <c r="AE57" i="9"/>
  <c r="C93" i="18" l="1"/>
  <c r="C96" i="18" s="1"/>
  <c r="D8" i="19"/>
  <c r="E8" i="19"/>
  <c r="F8" i="19"/>
  <c r="D62" i="2"/>
  <c r="D56" i="2"/>
  <c r="D34" i="2" s="1"/>
  <c r="G7" i="2"/>
  <c r="D16" i="2"/>
  <c r="D149" i="2"/>
  <c r="E142" i="2"/>
  <c r="E149" i="2" s="1"/>
  <c r="F142" i="2"/>
  <c r="F149" i="2" s="1"/>
  <c r="C142" i="2"/>
  <c r="C149" i="2" s="1"/>
  <c r="D135" i="2"/>
  <c r="E135" i="2"/>
  <c r="F135" i="2"/>
  <c r="C135" i="2"/>
  <c r="C116" i="2"/>
  <c r="D116" i="2"/>
  <c r="E116" i="2"/>
  <c r="D113" i="2"/>
  <c r="D111" i="2" s="1"/>
  <c r="F113" i="2"/>
  <c r="H113" i="2" s="1"/>
  <c r="C113" i="2"/>
  <c r="C111" i="2" s="1"/>
  <c r="E111" i="2"/>
  <c r="H109" i="2"/>
  <c r="H110" i="2"/>
  <c r="H112" i="2"/>
  <c r="H93" i="2"/>
  <c r="H94" i="2"/>
  <c r="H95" i="2"/>
  <c r="H96" i="2"/>
  <c r="H97" i="2"/>
  <c r="H98" i="2"/>
  <c r="H99" i="2"/>
  <c r="H100" i="2"/>
  <c r="H101" i="2"/>
  <c r="H102" i="2"/>
  <c r="H103" i="2"/>
  <c r="H104" i="2"/>
  <c r="H106" i="2"/>
  <c r="H107" i="2"/>
  <c r="H108" i="2"/>
  <c r="H82" i="2"/>
  <c r="H83" i="2"/>
  <c r="H84" i="2"/>
  <c r="H85" i="2"/>
  <c r="H87" i="2"/>
  <c r="H88" i="2"/>
  <c r="H89" i="2"/>
  <c r="H90" i="2"/>
  <c r="H91" i="2"/>
  <c r="H72" i="2"/>
  <c r="H74" i="2"/>
  <c r="H75" i="2"/>
  <c r="H77" i="2"/>
  <c r="H78" i="2"/>
  <c r="H79" i="2"/>
  <c r="H80" i="2"/>
  <c r="H81" i="2"/>
  <c r="H63" i="2"/>
  <c r="H64" i="2"/>
  <c r="H50" i="2"/>
  <c r="H51" i="2"/>
  <c r="H52" i="2"/>
  <c r="H45" i="2"/>
  <c r="H46" i="2"/>
  <c r="H47" i="2"/>
  <c r="H21" i="2"/>
  <c r="H22" i="2"/>
  <c r="H23" i="2"/>
  <c r="H24" i="2"/>
  <c r="H25" i="2"/>
  <c r="H114" i="2"/>
  <c r="H115" i="2"/>
  <c r="H117" i="2"/>
  <c r="H119" i="2"/>
  <c r="H120" i="2"/>
  <c r="H124" i="2"/>
  <c r="H125" i="2"/>
  <c r="H126" i="2"/>
  <c r="H129" i="2"/>
  <c r="G24" i="2"/>
  <c r="G25" i="2"/>
  <c r="G26" i="2"/>
  <c r="G27" i="2"/>
  <c r="G28" i="2"/>
  <c r="G29" i="2"/>
  <c r="G30" i="2"/>
  <c r="G31" i="2"/>
  <c r="G32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7" i="2"/>
  <c r="G58" i="2"/>
  <c r="G59" i="2"/>
  <c r="G60" i="2"/>
  <c r="G61" i="2"/>
  <c r="G63" i="2"/>
  <c r="G64" i="2"/>
  <c r="G65" i="2"/>
  <c r="G66" i="2"/>
  <c r="G67" i="2"/>
  <c r="G68" i="2"/>
  <c r="G70" i="2"/>
  <c r="G72" i="2"/>
  <c r="G74" i="2"/>
  <c r="G75" i="2"/>
  <c r="G77" i="2"/>
  <c r="G78" i="2"/>
  <c r="G79" i="2"/>
  <c r="G80" i="2"/>
  <c r="G81" i="2"/>
  <c r="G82" i="2"/>
  <c r="G83" i="2"/>
  <c r="G84" i="2"/>
  <c r="G85" i="2"/>
  <c r="G87" i="2"/>
  <c r="G88" i="2"/>
  <c r="G89" i="2"/>
  <c r="G90" i="2"/>
  <c r="G91" i="2"/>
  <c r="G93" i="2"/>
  <c r="G94" i="2"/>
  <c r="G95" i="2"/>
  <c r="G96" i="2"/>
  <c r="G97" i="2"/>
  <c r="G98" i="2"/>
  <c r="G99" i="2"/>
  <c r="G100" i="2"/>
  <c r="G101" i="2"/>
  <c r="G102" i="2"/>
  <c r="G103" i="2"/>
  <c r="G104" i="2"/>
  <c r="G106" i="2"/>
  <c r="G107" i="2"/>
  <c r="G108" i="2"/>
  <c r="G109" i="2"/>
  <c r="G110" i="2"/>
  <c r="G112" i="2"/>
  <c r="G114" i="2"/>
  <c r="G115" i="2"/>
  <c r="G117" i="2"/>
  <c r="G119" i="2"/>
  <c r="G120" i="2"/>
  <c r="G123" i="2"/>
  <c r="G124" i="2"/>
  <c r="G125" i="2"/>
  <c r="G126" i="2"/>
  <c r="D92" i="2"/>
  <c r="D86" i="2" s="1"/>
  <c r="E92" i="2"/>
  <c r="E86" i="2" s="1"/>
  <c r="F92" i="2"/>
  <c r="F86" i="2" s="1"/>
  <c r="C92" i="2"/>
  <c r="C86" i="2" s="1"/>
  <c r="D76" i="2"/>
  <c r="D73" i="2" s="1"/>
  <c r="E76" i="2"/>
  <c r="E73" i="2" s="1"/>
  <c r="F76" i="2"/>
  <c r="F73" i="2" s="1"/>
  <c r="C76" i="2"/>
  <c r="C73" i="2" s="1"/>
  <c r="E62" i="2"/>
  <c r="F62" i="2"/>
  <c r="C62" i="2"/>
  <c r="E56" i="2"/>
  <c r="F56" i="2"/>
  <c r="F34" i="2" s="1"/>
  <c r="C56" i="2"/>
  <c r="C34" i="2" s="1"/>
  <c r="E16" i="2"/>
  <c r="E8" i="2" s="1"/>
  <c r="F16" i="2"/>
  <c r="F8" i="2" s="1"/>
  <c r="F33" i="2" s="1"/>
  <c r="C16" i="2"/>
  <c r="C8" i="2" s="1"/>
  <c r="C33" i="2" s="1"/>
  <c r="C145" i="14"/>
  <c r="C142" i="14"/>
  <c r="E97" i="14"/>
  <c r="E98" i="14"/>
  <c r="E99" i="14"/>
  <c r="E100" i="14"/>
  <c r="E101" i="14"/>
  <c r="E102" i="14"/>
  <c r="E103" i="14"/>
  <c r="E104" i="14"/>
  <c r="E105" i="14"/>
  <c r="E106" i="14"/>
  <c r="E95" i="14"/>
  <c r="E96" i="14"/>
  <c r="C95" i="14"/>
  <c r="D95" i="14"/>
  <c r="F95" i="14"/>
  <c r="C96" i="14"/>
  <c r="D96" i="14"/>
  <c r="F96" i="14"/>
  <c r="C97" i="14"/>
  <c r="D97" i="14"/>
  <c r="F97" i="14"/>
  <c r="C98" i="14"/>
  <c r="D98" i="14"/>
  <c r="F98" i="14"/>
  <c r="C99" i="14"/>
  <c r="D99" i="14"/>
  <c r="F99" i="14"/>
  <c r="C100" i="14"/>
  <c r="D100" i="14"/>
  <c r="F100" i="14"/>
  <c r="C101" i="14"/>
  <c r="D101" i="14"/>
  <c r="F101" i="14"/>
  <c r="C102" i="14"/>
  <c r="D102" i="14"/>
  <c r="F102" i="14"/>
  <c r="C103" i="14"/>
  <c r="D103" i="14"/>
  <c r="F103" i="14"/>
  <c r="C104" i="14"/>
  <c r="D104" i="14"/>
  <c r="F104" i="14"/>
  <c r="C105" i="14"/>
  <c r="D105" i="14"/>
  <c r="F105" i="14"/>
  <c r="C106" i="14"/>
  <c r="D106" i="14"/>
  <c r="F106" i="14"/>
  <c r="C130" i="2" l="1"/>
  <c r="D130" i="2"/>
  <c r="G118" i="2"/>
  <c r="E130" i="2"/>
  <c r="C148" i="14"/>
  <c r="C131" i="2"/>
  <c r="G8" i="19"/>
  <c r="F116" i="2"/>
  <c r="F111" i="2"/>
  <c r="F130" i="2" s="1"/>
  <c r="H92" i="2"/>
  <c r="G92" i="2"/>
  <c r="H86" i="2"/>
  <c r="G86" i="2"/>
  <c r="H76" i="2"/>
  <c r="G76" i="2"/>
  <c r="H73" i="2"/>
  <c r="G73" i="2"/>
  <c r="G69" i="2"/>
  <c r="G62" i="2"/>
  <c r="G56" i="2"/>
  <c r="E34" i="2"/>
  <c r="G34" i="2" s="1"/>
  <c r="D8" i="2"/>
  <c r="D33" i="2" s="1"/>
  <c r="D105" i="2" s="1"/>
  <c r="D134" i="2" s="1"/>
  <c r="E33" i="2"/>
  <c r="H33" i="2" s="1"/>
  <c r="C105" i="2"/>
  <c r="C122" i="2" s="1"/>
  <c r="C127" i="2" s="1"/>
  <c r="C22" i="19" s="1"/>
  <c r="G113" i="2"/>
  <c r="E105" i="2" l="1"/>
  <c r="E122" i="2" s="1"/>
  <c r="E127" i="2" s="1"/>
  <c r="E22" i="19" s="1"/>
  <c r="H116" i="2"/>
  <c r="H111" i="2"/>
  <c r="E131" i="2"/>
  <c r="D122" i="2"/>
  <c r="G111" i="2"/>
  <c r="D131" i="2"/>
  <c r="F131" i="2"/>
  <c r="G116" i="2"/>
  <c r="G33" i="2"/>
  <c r="F105" i="2"/>
  <c r="F122" i="2" s="1"/>
  <c r="F127" i="2" s="1"/>
  <c r="D127" i="2" l="1"/>
  <c r="D22" i="19" s="1"/>
  <c r="G105" i="2"/>
  <c r="H105" i="2"/>
  <c r="F22" i="19" l="1"/>
  <c r="G122" i="2"/>
  <c r="G127" i="2" l="1"/>
  <c r="G22" i="19"/>
  <c r="AC61" i="9" l="1"/>
  <c r="AD61" i="9"/>
  <c r="V68" i="9"/>
  <c r="X68" i="9" s="1"/>
  <c r="Z35" i="9"/>
  <c r="AB35" i="9" s="1"/>
  <c r="AF61" i="9" l="1"/>
  <c r="AE61" i="9"/>
  <c r="W60" i="9"/>
  <c r="H70" i="2"/>
  <c r="H7" i="2" l="1"/>
  <c r="E160" i="14" l="1"/>
  <c r="F160" i="14"/>
  <c r="E161" i="14"/>
  <c r="F161" i="14"/>
  <c r="E162" i="14"/>
  <c r="F162" i="14"/>
  <c r="E165" i="14"/>
  <c r="H147" i="14"/>
  <c r="G147" i="14"/>
  <c r="H146" i="14"/>
  <c r="G146" i="14"/>
  <c r="H144" i="14"/>
  <c r="G144" i="14"/>
  <c r="H143" i="14"/>
  <c r="G143" i="14"/>
  <c r="H142" i="14"/>
  <c r="G142" i="14"/>
  <c r="H141" i="14"/>
  <c r="G141" i="14"/>
  <c r="H140" i="14"/>
  <c r="G140" i="14"/>
  <c r="H139" i="14"/>
  <c r="G139" i="14"/>
  <c r="H138" i="14"/>
  <c r="G138" i="14"/>
  <c r="H136" i="14"/>
  <c r="G136" i="14"/>
  <c r="H161" i="14" l="1"/>
  <c r="G161" i="14"/>
  <c r="F159" i="14"/>
  <c r="G162" i="14"/>
  <c r="H162" i="14"/>
  <c r="E159" i="14"/>
  <c r="H160" i="14"/>
  <c r="G160" i="14"/>
  <c r="K50" i="10"/>
  <c r="L50" i="10"/>
  <c r="D46" i="10"/>
  <c r="H7" i="3"/>
  <c r="G49" i="19"/>
  <c r="G50" i="19"/>
  <c r="G48" i="19"/>
  <c r="H48" i="19"/>
  <c r="G47" i="19"/>
  <c r="G41" i="19"/>
  <c r="G42" i="19"/>
  <c r="H42" i="19"/>
  <c r="G32" i="19"/>
  <c r="G34" i="19"/>
  <c r="H34" i="19"/>
  <c r="G35" i="19"/>
  <c r="H18" i="19"/>
  <c r="H17" i="19"/>
  <c r="G21" i="2"/>
  <c r="C86" i="14"/>
  <c r="C87" i="14"/>
  <c r="E86" i="14"/>
  <c r="F86" i="14"/>
  <c r="E87" i="14"/>
  <c r="F87" i="14"/>
  <c r="E88" i="14"/>
  <c r="F88" i="14"/>
  <c r="M46" i="10" l="1"/>
  <c r="G159" i="14"/>
  <c r="H159" i="14"/>
  <c r="H47" i="19"/>
  <c r="G83" i="18"/>
  <c r="G71" i="18"/>
  <c r="G72" i="18"/>
  <c r="G73" i="18"/>
  <c r="G54" i="18"/>
  <c r="G55" i="18"/>
  <c r="H55" i="18"/>
  <c r="G56" i="18"/>
  <c r="G57" i="18"/>
  <c r="G42" i="18"/>
  <c r="H42" i="18"/>
  <c r="G43" i="18"/>
  <c r="H43" i="18"/>
  <c r="G44" i="18"/>
  <c r="H44" i="18"/>
  <c r="G45" i="18"/>
  <c r="H45" i="18"/>
  <c r="G46" i="18"/>
  <c r="H46" i="18"/>
  <c r="G47" i="18"/>
  <c r="H47" i="18"/>
  <c r="G48" i="18"/>
  <c r="G49" i="18"/>
  <c r="H49" i="18"/>
  <c r="G50" i="18"/>
  <c r="H50" i="18"/>
  <c r="G21" i="18" l="1"/>
  <c r="G23" i="18"/>
  <c r="G22" i="18"/>
  <c r="G20" i="18"/>
  <c r="G12" i="18" l="1"/>
  <c r="G13" i="18"/>
  <c r="C137" i="2" l="1"/>
  <c r="C136" i="2"/>
  <c r="D136" i="2"/>
  <c r="D137" i="2"/>
  <c r="E166" i="14" l="1"/>
  <c r="D71" i="14" l="1"/>
  <c r="E71" i="14"/>
  <c r="F71" i="14"/>
  <c r="C71" i="14"/>
  <c r="D65" i="14"/>
  <c r="E65" i="14"/>
  <c r="F65" i="14"/>
  <c r="C65" i="14"/>
  <c r="D64" i="14"/>
  <c r="E64" i="14"/>
  <c r="F64" i="14"/>
  <c r="C64" i="14"/>
  <c r="D63" i="14"/>
  <c r="E63" i="14"/>
  <c r="F63" i="14"/>
  <c r="C63" i="14"/>
  <c r="D62" i="14"/>
  <c r="E62" i="14"/>
  <c r="F62" i="14"/>
  <c r="C62" i="14"/>
  <c r="G24" i="18"/>
  <c r="G17" i="2"/>
  <c r="H17" i="2"/>
  <c r="G18" i="2"/>
  <c r="H18" i="2"/>
  <c r="G19" i="2"/>
  <c r="H19" i="2"/>
  <c r="G20" i="2"/>
  <c r="H20" i="2"/>
  <c r="G22" i="2"/>
  <c r="G23" i="2"/>
  <c r="H26" i="2"/>
  <c r="H27" i="2"/>
  <c r="H28" i="2"/>
  <c r="H29" i="2"/>
  <c r="H30" i="2"/>
  <c r="H31" i="2"/>
  <c r="H32" i="2"/>
  <c r="H57" i="2"/>
  <c r="H58" i="2"/>
  <c r="H59" i="2"/>
  <c r="H60" i="2"/>
  <c r="H61" i="2"/>
  <c r="AC55" i="9" l="1"/>
  <c r="AA55" i="9" l="1"/>
  <c r="W55" i="9"/>
  <c r="AD55" i="9"/>
  <c r="AF55" i="9" s="1"/>
  <c r="AE55" i="9" l="1"/>
  <c r="H36" i="2"/>
  <c r="N68" i="9" l="1"/>
  <c r="W64" i="9"/>
  <c r="S64" i="9"/>
  <c r="W63" i="9"/>
  <c r="S62" i="9"/>
  <c r="W61" i="9"/>
  <c r="S61" i="9"/>
  <c r="W56" i="9"/>
  <c r="W54" i="9"/>
  <c r="S52" i="9"/>
  <c r="AD50" i="9"/>
  <c r="AC50" i="9"/>
  <c r="AA50" i="9"/>
  <c r="W50" i="9"/>
  <c r="S50" i="9"/>
  <c r="S49" i="9"/>
  <c r="AD48" i="9"/>
  <c r="AF48" i="9" s="1"/>
  <c r="AA48" i="9"/>
  <c r="W48" i="9"/>
  <c r="S48" i="9"/>
  <c r="AA43" i="9"/>
  <c r="W43" i="9"/>
  <c r="AD37" i="9"/>
  <c r="AC37" i="9"/>
  <c r="AA37" i="9"/>
  <c r="W37" i="9"/>
  <c r="S37" i="9"/>
  <c r="AC32" i="9"/>
  <c r="AF37" i="9" l="1"/>
  <c r="AF50" i="9"/>
  <c r="AB32" i="9"/>
  <c r="AA62" i="9"/>
  <c r="AD62" i="9"/>
  <c r="AC62" i="9"/>
  <c r="S68" i="9"/>
  <c r="O68" i="9"/>
  <c r="P68" i="9"/>
  <c r="W32" i="9"/>
  <c r="S35" i="9"/>
  <c r="AA35" i="9"/>
  <c r="AA49" i="9"/>
  <c r="Y60" i="9"/>
  <c r="AC60" i="9" s="1"/>
  <c r="S32" i="9"/>
  <c r="AA32" i="9"/>
  <c r="W35" i="9"/>
  <c r="AE37" i="9"/>
  <c r="AE48" i="9"/>
  <c r="Y54" i="9"/>
  <c r="W62" i="9"/>
  <c r="AE50" i="9"/>
  <c r="Z54" i="9"/>
  <c r="W49" i="9"/>
  <c r="W52" i="9"/>
  <c r="AD32" i="9"/>
  <c r="AF32" i="9" s="1"/>
  <c r="Z60" i="9"/>
  <c r="AD49" i="9"/>
  <c r="AF49" i="9" s="1"/>
  <c r="AD35" i="9"/>
  <c r="AF35" i="9" s="1"/>
  <c r="T85" i="9"/>
  <c r="R85" i="9"/>
  <c r="P85" i="9"/>
  <c r="N80" i="9"/>
  <c r="N81" i="9"/>
  <c r="N82" i="9"/>
  <c r="N83" i="9"/>
  <c r="N84" i="9"/>
  <c r="L85" i="9"/>
  <c r="J85" i="9"/>
  <c r="H85" i="9"/>
  <c r="F85" i="9"/>
  <c r="F126" i="14"/>
  <c r="F125" i="14"/>
  <c r="E126" i="14"/>
  <c r="E125" i="14"/>
  <c r="X23" i="9"/>
  <c r="U23" i="9"/>
  <c r="AA20" i="9"/>
  <c r="AD20" i="9"/>
  <c r="AA21" i="9"/>
  <c r="AD21" i="9"/>
  <c r="AA22" i="9"/>
  <c r="AD22" i="9"/>
  <c r="AD19" i="9"/>
  <c r="AA19" i="9"/>
  <c r="R23" i="9"/>
  <c r="X10" i="9"/>
  <c r="U10" i="9"/>
  <c r="AD7" i="9"/>
  <c r="AD8" i="9"/>
  <c r="AD9" i="9"/>
  <c r="AD6" i="9"/>
  <c r="AA7" i="9"/>
  <c r="AA8" i="9"/>
  <c r="AA6" i="9"/>
  <c r="R10" i="9"/>
  <c r="F157" i="14"/>
  <c r="F156" i="14"/>
  <c r="F155" i="14"/>
  <c r="E157" i="14"/>
  <c r="E156" i="14"/>
  <c r="H156" i="14" s="1"/>
  <c r="E155" i="14"/>
  <c r="F153" i="14"/>
  <c r="F152" i="14"/>
  <c r="F151" i="14"/>
  <c r="E153" i="14"/>
  <c r="E152" i="14"/>
  <c r="E151" i="14"/>
  <c r="D76" i="10"/>
  <c r="H76" i="10"/>
  <c r="L76" i="10"/>
  <c r="N73" i="10"/>
  <c r="N70" i="10"/>
  <c r="N67" i="10"/>
  <c r="F76" i="10"/>
  <c r="J76" i="10"/>
  <c r="M47" i="10"/>
  <c r="N47" i="10"/>
  <c r="O47" i="10"/>
  <c r="M48" i="10"/>
  <c r="N48" i="10"/>
  <c r="O48" i="10"/>
  <c r="M49" i="10"/>
  <c r="N49" i="10"/>
  <c r="O49" i="10"/>
  <c r="O46" i="10"/>
  <c r="N46" i="10"/>
  <c r="J47" i="10"/>
  <c r="K47" i="10"/>
  <c r="L47" i="10"/>
  <c r="J48" i="10"/>
  <c r="K48" i="10"/>
  <c r="L48" i="10"/>
  <c r="J49" i="10"/>
  <c r="K49" i="10"/>
  <c r="L49" i="10"/>
  <c r="L46" i="10"/>
  <c r="K46" i="10"/>
  <c r="J46" i="10"/>
  <c r="D50" i="10"/>
  <c r="G50" i="10"/>
  <c r="F167" i="14"/>
  <c r="F166" i="14"/>
  <c r="F165" i="14"/>
  <c r="F76" i="14"/>
  <c r="F163" i="14" s="1"/>
  <c r="I11" i="10"/>
  <c r="E167" i="14"/>
  <c r="E76" i="14"/>
  <c r="F19" i="10" s="1"/>
  <c r="F11" i="10"/>
  <c r="C76" i="14"/>
  <c r="D76" i="14"/>
  <c r="N12" i="10"/>
  <c r="N13" i="10"/>
  <c r="N14" i="10"/>
  <c r="I15" i="10"/>
  <c r="F15" i="10"/>
  <c r="N16" i="10"/>
  <c r="N17" i="10"/>
  <c r="N18" i="10"/>
  <c r="N20" i="10"/>
  <c r="N21" i="10"/>
  <c r="N22" i="10"/>
  <c r="L12" i="10"/>
  <c r="L13" i="10"/>
  <c r="L14" i="10"/>
  <c r="L16" i="10"/>
  <c r="L17" i="10"/>
  <c r="L18" i="10"/>
  <c r="L20" i="10"/>
  <c r="L21" i="10"/>
  <c r="L22" i="10"/>
  <c r="C15" i="10"/>
  <c r="D145" i="14"/>
  <c r="C137" i="14"/>
  <c r="D134" i="14"/>
  <c r="C134" i="14"/>
  <c r="E34" i="14"/>
  <c r="F34" i="14"/>
  <c r="F44" i="14"/>
  <c r="D118" i="14"/>
  <c r="D119" i="14"/>
  <c r="D120" i="14"/>
  <c r="D121" i="14"/>
  <c r="D122" i="14"/>
  <c r="D123" i="14"/>
  <c r="E118" i="14"/>
  <c r="E119" i="14"/>
  <c r="E120" i="14"/>
  <c r="E121" i="14"/>
  <c r="E122" i="14"/>
  <c r="E123" i="14"/>
  <c r="F118" i="14"/>
  <c r="F119" i="14"/>
  <c r="F120" i="14"/>
  <c r="F121" i="14"/>
  <c r="F122" i="14"/>
  <c r="F123" i="14"/>
  <c r="C119" i="14"/>
  <c r="C120" i="14"/>
  <c r="C121" i="14"/>
  <c r="C122" i="14"/>
  <c r="C123" i="14"/>
  <c r="C118" i="14"/>
  <c r="D109" i="14"/>
  <c r="E109" i="14"/>
  <c r="F109" i="14"/>
  <c r="D110" i="14"/>
  <c r="E110" i="14"/>
  <c r="F110" i="14"/>
  <c r="D114" i="14"/>
  <c r="E114" i="14"/>
  <c r="F114" i="14"/>
  <c r="C114" i="14"/>
  <c r="C110" i="14"/>
  <c r="C109" i="14"/>
  <c r="D19" i="11"/>
  <c r="D78" i="14"/>
  <c r="E78" i="14"/>
  <c r="F78" i="14"/>
  <c r="C78" i="14"/>
  <c r="D15" i="11"/>
  <c r="E137" i="2"/>
  <c r="E139" i="2"/>
  <c r="F136" i="2"/>
  <c r="F138" i="2"/>
  <c r="F137" i="2"/>
  <c r="F139" i="2"/>
  <c r="H135" i="2"/>
  <c r="G7" i="3"/>
  <c r="G8" i="3"/>
  <c r="H8" i="3"/>
  <c r="G9" i="3"/>
  <c r="H9" i="3"/>
  <c r="G10" i="3"/>
  <c r="H10" i="3"/>
  <c r="G11" i="3"/>
  <c r="H11" i="3"/>
  <c r="G12" i="3"/>
  <c r="H12" i="3"/>
  <c r="D6" i="3"/>
  <c r="E6" i="3"/>
  <c r="F6" i="3"/>
  <c r="C6" i="3"/>
  <c r="G8" i="18"/>
  <c r="G9" i="18"/>
  <c r="G10" i="18"/>
  <c r="G11" i="18"/>
  <c r="G14" i="18"/>
  <c r="G16" i="18"/>
  <c r="G17" i="18"/>
  <c r="G18" i="18"/>
  <c r="G19" i="18"/>
  <c r="G26" i="18"/>
  <c r="G27" i="18"/>
  <c r="G29" i="18"/>
  <c r="G30" i="18"/>
  <c r="G31" i="18"/>
  <c r="G33" i="18"/>
  <c r="H33" i="18"/>
  <c r="G34" i="18"/>
  <c r="H34" i="18"/>
  <c r="G35" i="18"/>
  <c r="G36" i="18"/>
  <c r="G37" i="18"/>
  <c r="H37" i="18"/>
  <c r="G39" i="18"/>
  <c r="H39" i="18"/>
  <c r="G40" i="18"/>
  <c r="G41" i="18"/>
  <c r="H41" i="18"/>
  <c r="G52" i="18"/>
  <c r="G53" i="18"/>
  <c r="H53" i="18"/>
  <c r="G61" i="18"/>
  <c r="G62" i="18"/>
  <c r="G63" i="18"/>
  <c r="G64" i="18"/>
  <c r="G66" i="18"/>
  <c r="G67" i="18"/>
  <c r="G68" i="18"/>
  <c r="G69" i="18"/>
  <c r="G70" i="18"/>
  <c r="G77" i="18"/>
  <c r="G79" i="18"/>
  <c r="G80" i="18"/>
  <c r="G81" i="18"/>
  <c r="G82" i="18"/>
  <c r="G94" i="18"/>
  <c r="H94" i="18"/>
  <c r="G95" i="18"/>
  <c r="F78" i="18"/>
  <c r="F86" i="18"/>
  <c r="E78" i="18"/>
  <c r="E86" i="18"/>
  <c r="D78" i="18"/>
  <c r="D76" i="18" s="1"/>
  <c r="D86" i="18"/>
  <c r="D84" i="18" s="1"/>
  <c r="G105" i="14"/>
  <c r="G100" i="14"/>
  <c r="D90" i="14"/>
  <c r="E90" i="14"/>
  <c r="F90" i="14"/>
  <c r="D91" i="14"/>
  <c r="E91" i="14"/>
  <c r="F91" i="14"/>
  <c r="D92" i="14"/>
  <c r="E92" i="14"/>
  <c r="F92" i="14"/>
  <c r="C90" i="14"/>
  <c r="D87" i="14"/>
  <c r="C88" i="14"/>
  <c r="D88" i="14"/>
  <c r="C89" i="14"/>
  <c r="D89" i="14"/>
  <c r="E89" i="14"/>
  <c r="F89" i="14"/>
  <c r="C85" i="14"/>
  <c r="C84" i="14" s="1"/>
  <c r="D85" i="14"/>
  <c r="D86" i="14"/>
  <c r="E85" i="14"/>
  <c r="E84" i="14" s="1"/>
  <c r="F85" i="14"/>
  <c r="F84" i="14" s="1"/>
  <c r="D83" i="14"/>
  <c r="E83" i="14"/>
  <c r="F83" i="14"/>
  <c r="C83" i="14"/>
  <c r="G24" i="19"/>
  <c r="H25" i="19"/>
  <c r="H26" i="19"/>
  <c r="H33" i="19"/>
  <c r="H37" i="19"/>
  <c r="H38" i="19"/>
  <c r="H46" i="19"/>
  <c r="H9" i="19"/>
  <c r="H10" i="19"/>
  <c r="H11" i="19"/>
  <c r="H12" i="19"/>
  <c r="H13" i="19"/>
  <c r="H14" i="19"/>
  <c r="H15" i="19"/>
  <c r="H16" i="19"/>
  <c r="H19" i="19"/>
  <c r="H7" i="19"/>
  <c r="D73" i="14"/>
  <c r="E73" i="14"/>
  <c r="F73" i="14"/>
  <c r="D74" i="14"/>
  <c r="E74" i="14"/>
  <c r="F74" i="14"/>
  <c r="D75" i="14"/>
  <c r="E75" i="14"/>
  <c r="F75" i="14"/>
  <c r="D77" i="14"/>
  <c r="E77" i="14"/>
  <c r="F77" i="14"/>
  <c r="D79" i="14"/>
  <c r="E79" i="14"/>
  <c r="F79" i="14"/>
  <c r="C74" i="14"/>
  <c r="C75" i="14"/>
  <c r="C77" i="14"/>
  <c r="C79" i="14"/>
  <c r="C73" i="14"/>
  <c r="D67" i="14"/>
  <c r="E67" i="14"/>
  <c r="F67" i="14"/>
  <c r="D68" i="14"/>
  <c r="E68" i="14"/>
  <c r="F68" i="14"/>
  <c r="C68" i="14"/>
  <c r="C67" i="14"/>
  <c r="D60" i="14"/>
  <c r="E60" i="14"/>
  <c r="F60" i="14"/>
  <c r="C60" i="14"/>
  <c r="C58" i="14"/>
  <c r="D58" i="14"/>
  <c r="E58" i="14"/>
  <c r="F58" i="14"/>
  <c r="D56" i="14"/>
  <c r="E56" i="14"/>
  <c r="F56" i="14"/>
  <c r="C56" i="14"/>
  <c r="D55" i="14"/>
  <c r="E55" i="14"/>
  <c r="F55" i="14"/>
  <c r="C55" i="14"/>
  <c r="D54" i="14"/>
  <c r="E54" i="14"/>
  <c r="F54" i="14"/>
  <c r="C54" i="14"/>
  <c r="D53" i="14"/>
  <c r="E53" i="14"/>
  <c r="F53" i="14"/>
  <c r="C53" i="14"/>
  <c r="C48" i="14"/>
  <c r="D48" i="14"/>
  <c r="E48" i="14"/>
  <c r="F48" i="14"/>
  <c r="C49" i="14"/>
  <c r="D49" i="14"/>
  <c r="E49" i="14"/>
  <c r="F49" i="14"/>
  <c r="C45" i="14"/>
  <c r="D45" i="14"/>
  <c r="E45" i="14"/>
  <c r="F45" i="14"/>
  <c r="C46" i="14"/>
  <c r="D46" i="14"/>
  <c r="E46" i="14"/>
  <c r="F46" i="14"/>
  <c r="G62" i="14"/>
  <c r="G63" i="14"/>
  <c r="G64" i="14"/>
  <c r="G65" i="14"/>
  <c r="G71" i="14"/>
  <c r="G72" i="14"/>
  <c r="C38" i="14"/>
  <c r="D38" i="14"/>
  <c r="E38" i="14"/>
  <c r="F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H97" i="14"/>
  <c r="H101" i="14"/>
  <c r="H62" i="14"/>
  <c r="H63" i="14"/>
  <c r="H64" i="14"/>
  <c r="H65" i="14"/>
  <c r="H71" i="14"/>
  <c r="H72" i="14"/>
  <c r="D34" i="14"/>
  <c r="C34" i="14"/>
  <c r="D139" i="2"/>
  <c r="C139" i="2"/>
  <c r="D138" i="2"/>
  <c r="E138" i="2"/>
  <c r="C138" i="2"/>
  <c r="E136" i="2"/>
  <c r="H143" i="2"/>
  <c r="H144" i="2"/>
  <c r="H145" i="2"/>
  <c r="H146" i="2"/>
  <c r="H147" i="2"/>
  <c r="H148" i="2"/>
  <c r="H142" i="2"/>
  <c r="F43" i="14"/>
  <c r="E43" i="14"/>
  <c r="H9" i="2"/>
  <c r="H10" i="2"/>
  <c r="H11" i="2"/>
  <c r="H12" i="2"/>
  <c r="H13" i="2"/>
  <c r="H14" i="2"/>
  <c r="H15" i="2"/>
  <c r="H16" i="2"/>
  <c r="H35" i="2"/>
  <c r="H37" i="2"/>
  <c r="H38" i="2"/>
  <c r="H39" i="2"/>
  <c r="H40" i="2"/>
  <c r="H41" i="2"/>
  <c r="H42" i="2"/>
  <c r="H43" i="2"/>
  <c r="H44" i="2"/>
  <c r="H48" i="2"/>
  <c r="H49" i="2"/>
  <c r="H54" i="2"/>
  <c r="H55" i="2"/>
  <c r="H56" i="2"/>
  <c r="H65" i="2"/>
  <c r="H66" i="2"/>
  <c r="H67" i="2"/>
  <c r="H68" i="2"/>
  <c r="H69" i="2"/>
  <c r="H118" i="2"/>
  <c r="H123" i="2"/>
  <c r="H128" i="2"/>
  <c r="H132" i="2"/>
  <c r="D124" i="14"/>
  <c r="C124" i="14"/>
  <c r="D154" i="14"/>
  <c r="D150" i="14"/>
  <c r="C150" i="14"/>
  <c r="D43" i="14"/>
  <c r="C43" i="14"/>
  <c r="D59" i="14"/>
  <c r="E59" i="14"/>
  <c r="F59" i="14"/>
  <c r="C59" i="14"/>
  <c r="D57" i="14"/>
  <c r="E57" i="14"/>
  <c r="F57" i="14"/>
  <c r="C57" i="14"/>
  <c r="D47" i="14"/>
  <c r="C47" i="14"/>
  <c r="D44" i="14"/>
  <c r="E44" i="14"/>
  <c r="C44" i="14"/>
  <c r="G132" i="2"/>
  <c r="G148" i="2"/>
  <c r="G147" i="2"/>
  <c r="G146" i="2"/>
  <c r="G145" i="2"/>
  <c r="G144" i="2"/>
  <c r="G143" i="2"/>
  <c r="G142" i="2"/>
  <c r="G98" i="14"/>
  <c r="G97" i="14"/>
  <c r="G88" i="14"/>
  <c r="D35" i="14"/>
  <c r="D37" i="14"/>
  <c r="E37" i="14"/>
  <c r="C37" i="14"/>
  <c r="G31" i="19"/>
  <c r="K60" i="10"/>
  <c r="G51" i="19"/>
  <c r="G46" i="19"/>
  <c r="G45" i="19"/>
  <c r="G44" i="19"/>
  <c r="G40" i="19"/>
  <c r="G33" i="19"/>
  <c r="G30" i="19"/>
  <c r="G29" i="19"/>
  <c r="G28" i="19"/>
  <c r="G27" i="19"/>
  <c r="G26" i="19"/>
  <c r="G25" i="19"/>
  <c r="G129" i="2"/>
  <c r="G16" i="2"/>
  <c r="G15" i="2"/>
  <c r="G14" i="2"/>
  <c r="G13" i="2"/>
  <c r="G12" i="2"/>
  <c r="G11" i="2"/>
  <c r="G10" i="2"/>
  <c r="G9" i="2"/>
  <c r="G135" i="2"/>
  <c r="F52" i="19"/>
  <c r="F107" i="14" s="1"/>
  <c r="G87" i="14"/>
  <c r="H86" i="14"/>
  <c r="E35" i="14"/>
  <c r="G96" i="14"/>
  <c r="G106" i="14"/>
  <c r="F23" i="10" l="1"/>
  <c r="H136" i="2"/>
  <c r="G122" i="14"/>
  <c r="H151" i="14"/>
  <c r="F150" i="14"/>
  <c r="G157" i="14"/>
  <c r="AF62" i="9"/>
  <c r="AC63" i="9"/>
  <c r="AB63" i="9"/>
  <c r="AB54" i="9"/>
  <c r="H123" i="14"/>
  <c r="G119" i="14"/>
  <c r="G152" i="14"/>
  <c r="H157" i="14"/>
  <c r="C163" i="14"/>
  <c r="G123" i="14"/>
  <c r="H152" i="14"/>
  <c r="H119" i="14"/>
  <c r="G151" i="14"/>
  <c r="G153" i="14"/>
  <c r="E154" i="14"/>
  <c r="G156" i="14"/>
  <c r="G91" i="14"/>
  <c r="F76" i="18"/>
  <c r="H78" i="18"/>
  <c r="E150" i="14"/>
  <c r="AA10" i="9"/>
  <c r="F84" i="18"/>
  <c r="H86" i="18"/>
  <c r="G120" i="14"/>
  <c r="H153" i="14"/>
  <c r="F154" i="14"/>
  <c r="G121" i="14"/>
  <c r="H6" i="3"/>
  <c r="H90" i="14"/>
  <c r="G118" i="14"/>
  <c r="W68" i="9"/>
  <c r="G86" i="18"/>
  <c r="G155" i="14"/>
  <c r="N76" i="10"/>
  <c r="H155" i="14"/>
  <c r="H120" i="14"/>
  <c r="D148" i="14"/>
  <c r="G145" i="14"/>
  <c r="H145" i="14"/>
  <c r="AA63" i="9"/>
  <c r="AD63" i="9"/>
  <c r="AA54" i="9"/>
  <c r="H118" i="14"/>
  <c r="L15" i="10"/>
  <c r="AE62" i="9"/>
  <c r="H165" i="14"/>
  <c r="G165" i="14"/>
  <c r="G166" i="14"/>
  <c r="H166" i="14"/>
  <c r="G167" i="14"/>
  <c r="H167" i="14"/>
  <c r="H121" i="14"/>
  <c r="H89" i="14"/>
  <c r="H137" i="2"/>
  <c r="G139" i="2"/>
  <c r="H139" i="2"/>
  <c r="H138" i="2"/>
  <c r="G34" i="14"/>
  <c r="H137" i="14"/>
  <c r="G137" i="14"/>
  <c r="M50" i="10"/>
  <c r="J50" i="10"/>
  <c r="E163" i="14"/>
  <c r="G163" i="14" s="1"/>
  <c r="E164" i="14"/>
  <c r="D52" i="19"/>
  <c r="D107" i="14" s="1"/>
  <c r="H106" i="14"/>
  <c r="E52" i="19"/>
  <c r="E107" i="14" s="1"/>
  <c r="G107" i="14" s="1"/>
  <c r="G36" i="19"/>
  <c r="C107" i="14"/>
  <c r="H104" i="14"/>
  <c r="H43" i="19"/>
  <c r="H24" i="19"/>
  <c r="G92" i="14"/>
  <c r="H98" i="14"/>
  <c r="G102" i="14"/>
  <c r="G89" i="14"/>
  <c r="H8" i="19"/>
  <c r="G15" i="18"/>
  <c r="H38" i="18"/>
  <c r="D92" i="18"/>
  <c r="D113" i="14" s="1"/>
  <c r="F111" i="14"/>
  <c r="H109" i="14"/>
  <c r="G110" i="14"/>
  <c r="D84" i="14"/>
  <c r="H88" i="14"/>
  <c r="H87" i="14"/>
  <c r="H102" i="14"/>
  <c r="G99" i="14"/>
  <c r="G101" i="14"/>
  <c r="G6" i="3"/>
  <c r="F117" i="14"/>
  <c r="D117" i="14"/>
  <c r="C159" i="14"/>
  <c r="C164" i="14" s="1"/>
  <c r="L26" i="10"/>
  <c r="N26" i="10"/>
  <c r="L25" i="10"/>
  <c r="L24" i="10"/>
  <c r="N15" i="10"/>
  <c r="N25" i="10"/>
  <c r="N11" i="10"/>
  <c r="N24" i="10"/>
  <c r="L11" i="10"/>
  <c r="G78" i="18"/>
  <c r="F112" i="14"/>
  <c r="D112" i="14"/>
  <c r="F37" i="14"/>
  <c r="H37" i="14" s="1"/>
  <c r="H68" i="14"/>
  <c r="G137" i="2"/>
  <c r="H76" i="14"/>
  <c r="H149" i="2"/>
  <c r="G76" i="14"/>
  <c r="G136" i="2"/>
  <c r="G46" i="14"/>
  <c r="G45" i="14"/>
  <c r="G49" i="14"/>
  <c r="H122" i="14"/>
  <c r="E117" i="14"/>
  <c r="H103" i="14"/>
  <c r="G103" i="14"/>
  <c r="H85" i="14"/>
  <c r="H83" i="14"/>
  <c r="G149" i="2"/>
  <c r="E47" i="14"/>
  <c r="E70" i="14" s="1"/>
  <c r="G8" i="2"/>
  <c r="H8" i="2"/>
  <c r="C117" i="14"/>
  <c r="D17" i="11" s="1"/>
  <c r="H114" i="14"/>
  <c r="D111" i="14"/>
  <c r="G38" i="18"/>
  <c r="F92" i="18"/>
  <c r="C112" i="14"/>
  <c r="G65" i="18"/>
  <c r="G60" i="18"/>
  <c r="E76" i="18"/>
  <c r="G76" i="18" s="1"/>
  <c r="G28" i="18"/>
  <c r="G109" i="14"/>
  <c r="G114" i="14"/>
  <c r="H110" i="14"/>
  <c r="G83" i="14"/>
  <c r="H91" i="14"/>
  <c r="H92" i="14"/>
  <c r="G85" i="14"/>
  <c r="H36" i="19"/>
  <c r="H100" i="14"/>
  <c r="H96" i="14"/>
  <c r="H105" i="14"/>
  <c r="G43" i="19"/>
  <c r="G86" i="14"/>
  <c r="G90" i="14"/>
  <c r="H99" i="14"/>
  <c r="H62" i="2"/>
  <c r="H34" i="2"/>
  <c r="C134" i="2"/>
  <c r="C35" i="14"/>
  <c r="C70" i="14" s="1"/>
  <c r="C133" i="14"/>
  <c r="D14" i="11"/>
  <c r="H84" i="14"/>
  <c r="G84" i="14"/>
  <c r="G104" i="14"/>
  <c r="E84" i="18"/>
  <c r="AD10" i="9"/>
  <c r="G78" i="14"/>
  <c r="AD54" i="9"/>
  <c r="AC54" i="9"/>
  <c r="AC56" i="9"/>
  <c r="AD23" i="9"/>
  <c r="H127" i="14"/>
  <c r="G127" i="14"/>
  <c r="G125" i="14"/>
  <c r="H125" i="14"/>
  <c r="G126" i="14"/>
  <c r="H126" i="14"/>
  <c r="N85" i="9"/>
  <c r="AE35" i="9"/>
  <c r="AE49" i="9"/>
  <c r="Z52" i="9"/>
  <c r="AD52" i="9" s="1"/>
  <c r="AE32" i="9"/>
  <c r="AA23" i="9"/>
  <c r="H48" i="14"/>
  <c r="H58" i="14"/>
  <c r="H77" i="14"/>
  <c r="G40" i="14"/>
  <c r="H56" i="14"/>
  <c r="G67" i="14"/>
  <c r="H73" i="14"/>
  <c r="H43" i="14"/>
  <c r="E134" i="2"/>
  <c r="E140" i="2" s="1"/>
  <c r="E51" i="14" s="1"/>
  <c r="H75" i="14"/>
  <c r="H34" i="14"/>
  <c r="F47" i="14"/>
  <c r="F80" i="14"/>
  <c r="H78" i="14"/>
  <c r="D69" i="14"/>
  <c r="D36" i="14"/>
  <c r="E7" i="11" s="1"/>
  <c r="G75" i="14"/>
  <c r="H53" i="14"/>
  <c r="H60" i="14"/>
  <c r="H67" i="14"/>
  <c r="C80" i="14"/>
  <c r="G79" i="14"/>
  <c r="H74" i="14"/>
  <c r="G73" i="14"/>
  <c r="F35" i="14"/>
  <c r="F36" i="14" s="1"/>
  <c r="G39" i="14"/>
  <c r="H38" i="14"/>
  <c r="D70" i="14"/>
  <c r="F69" i="14"/>
  <c r="H79" i="14"/>
  <c r="G60" i="14"/>
  <c r="H42" i="14"/>
  <c r="H39" i="14"/>
  <c r="E36" i="14"/>
  <c r="E69" i="14"/>
  <c r="G77" i="14"/>
  <c r="G57" i="14"/>
  <c r="G59" i="14"/>
  <c r="G42" i="14"/>
  <c r="H40" i="14"/>
  <c r="G38" i="14"/>
  <c r="G53" i="14"/>
  <c r="G54" i="14"/>
  <c r="H55" i="14"/>
  <c r="G56" i="14"/>
  <c r="E80" i="14"/>
  <c r="G43" i="14"/>
  <c r="D80" i="14"/>
  <c r="G74" i="14"/>
  <c r="H44" i="14"/>
  <c r="H49" i="14"/>
  <c r="H41" i="14"/>
  <c r="G55" i="14"/>
  <c r="G68" i="14"/>
  <c r="G44" i="14"/>
  <c r="H57" i="14"/>
  <c r="H59" i="14"/>
  <c r="C69" i="14"/>
  <c r="H46" i="14"/>
  <c r="G48" i="14"/>
  <c r="H54" i="14"/>
  <c r="H45" i="14"/>
  <c r="G58" i="14"/>
  <c r="G41" i="14"/>
  <c r="I19" i="10"/>
  <c r="Y52" i="9" l="1"/>
  <c r="AC52" i="9" s="1"/>
  <c r="I23" i="10"/>
  <c r="F164" i="14" s="1"/>
  <c r="G150" i="14"/>
  <c r="E14" i="11"/>
  <c r="G154" i="14"/>
  <c r="AF63" i="9"/>
  <c r="AB56" i="9"/>
  <c r="AB60" i="9"/>
  <c r="AF54" i="9"/>
  <c r="Y68" i="9"/>
  <c r="Z68" i="9"/>
  <c r="D133" i="14"/>
  <c r="H150" i="14"/>
  <c r="H148" i="14"/>
  <c r="G148" i="14"/>
  <c r="F113" i="14"/>
  <c r="F115" i="14" s="1"/>
  <c r="H84" i="18"/>
  <c r="H76" i="18"/>
  <c r="H154" i="14"/>
  <c r="H117" i="14"/>
  <c r="AE63" i="9"/>
  <c r="AD56" i="9"/>
  <c r="AF56" i="9" s="1"/>
  <c r="AA56" i="9"/>
  <c r="C140" i="2"/>
  <c r="C51" i="14" s="1"/>
  <c r="D8" i="11" s="1"/>
  <c r="AD60" i="9"/>
  <c r="AF60" i="9" s="1"/>
  <c r="AA60" i="9"/>
  <c r="E17" i="11"/>
  <c r="E18" i="11"/>
  <c r="G37" i="14"/>
  <c r="E50" i="14"/>
  <c r="H163" i="14"/>
  <c r="G52" i="19"/>
  <c r="H52" i="19"/>
  <c r="H107" i="14"/>
  <c r="C113" i="14"/>
  <c r="H32" i="18"/>
  <c r="D115" i="14"/>
  <c r="F93" i="18"/>
  <c r="F96" i="18" s="1"/>
  <c r="D93" i="18"/>
  <c r="D96" i="18" s="1"/>
  <c r="G131" i="2"/>
  <c r="C36" i="14"/>
  <c r="D7" i="11" s="1"/>
  <c r="G130" i="2"/>
  <c r="D140" i="2"/>
  <c r="G117" i="14"/>
  <c r="G74" i="18"/>
  <c r="E112" i="14"/>
  <c r="G112" i="14" s="1"/>
  <c r="H47" i="14"/>
  <c r="H130" i="2"/>
  <c r="H131" i="2"/>
  <c r="D18" i="11"/>
  <c r="G32" i="18"/>
  <c r="C111" i="14"/>
  <c r="G7" i="18"/>
  <c r="G84" i="18"/>
  <c r="E92" i="18"/>
  <c r="H92" i="18" s="1"/>
  <c r="G95" i="14"/>
  <c r="H95" i="14"/>
  <c r="AE54" i="9"/>
  <c r="D50" i="14"/>
  <c r="D61" i="14" s="1"/>
  <c r="D66" i="14" s="1"/>
  <c r="H80" i="14"/>
  <c r="G47" i="14"/>
  <c r="E52" i="14"/>
  <c r="H35" i="14"/>
  <c r="G35" i="14"/>
  <c r="F70" i="14"/>
  <c r="H70" i="14" s="1"/>
  <c r="F50" i="14"/>
  <c r="F61" i="14" s="1"/>
  <c r="F66" i="14" s="1"/>
  <c r="F134" i="2"/>
  <c r="G80" i="14"/>
  <c r="H69" i="14"/>
  <c r="G69" i="14"/>
  <c r="G36" i="14"/>
  <c r="H36" i="14"/>
  <c r="L19" i="10"/>
  <c r="N19" i="10"/>
  <c r="G164" i="14" l="1"/>
  <c r="H164" i="14"/>
  <c r="AB52" i="9"/>
  <c r="AE60" i="9"/>
  <c r="D13" i="11"/>
  <c r="C52" i="14"/>
  <c r="AE56" i="9"/>
  <c r="AB68" i="9"/>
  <c r="D132" i="14"/>
  <c r="E9" i="11"/>
  <c r="E10" i="11"/>
  <c r="E11" i="11"/>
  <c r="AC68" i="9"/>
  <c r="AA52" i="9"/>
  <c r="AA68" i="9" s="1"/>
  <c r="F128" i="14"/>
  <c r="F124" i="14" s="1"/>
  <c r="C115" i="14"/>
  <c r="D51" i="14"/>
  <c r="C50" i="14"/>
  <c r="C61" i="14" s="1"/>
  <c r="C66" i="14" s="1"/>
  <c r="C130" i="14" s="1"/>
  <c r="H112" i="14"/>
  <c r="G25" i="18"/>
  <c r="H25" i="18"/>
  <c r="G58" i="18"/>
  <c r="E111" i="14"/>
  <c r="H58" i="18"/>
  <c r="E93" i="18"/>
  <c r="E96" i="18" s="1"/>
  <c r="E113" i="14"/>
  <c r="G92" i="18"/>
  <c r="E128" i="14"/>
  <c r="E124" i="14" s="1"/>
  <c r="D130" i="14"/>
  <c r="D93" i="14"/>
  <c r="D131" i="14"/>
  <c r="G70" i="14"/>
  <c r="H122" i="2"/>
  <c r="G134" i="2"/>
  <c r="F140" i="2"/>
  <c r="H134" i="2"/>
  <c r="E61" i="14"/>
  <c r="G50" i="14"/>
  <c r="H50" i="14"/>
  <c r="F93" i="14"/>
  <c r="N23" i="10"/>
  <c r="L23" i="10"/>
  <c r="AD68" i="9" l="1"/>
  <c r="AF52" i="9"/>
  <c r="E13" i="11"/>
  <c r="E8" i="11"/>
  <c r="Y69" i="9"/>
  <c r="AE52" i="9"/>
  <c r="AE68" i="9" s="1"/>
  <c r="U69" i="9"/>
  <c r="Q69" i="9"/>
  <c r="M69" i="9"/>
  <c r="D52" i="14"/>
  <c r="C131" i="14"/>
  <c r="C132" i="14"/>
  <c r="D9" i="11"/>
  <c r="D11" i="11"/>
  <c r="D10" i="11"/>
  <c r="G124" i="14"/>
  <c r="H124" i="14"/>
  <c r="E115" i="14"/>
  <c r="H111" i="14"/>
  <c r="G111" i="14"/>
  <c r="H113" i="14"/>
  <c r="G113" i="14"/>
  <c r="H93" i="18"/>
  <c r="G93" i="18"/>
  <c r="H128" i="14"/>
  <c r="G128" i="14"/>
  <c r="F51" i="14"/>
  <c r="H140" i="2"/>
  <c r="G140" i="2"/>
  <c r="H127" i="2"/>
  <c r="E66" i="14"/>
  <c r="H61" i="14"/>
  <c r="G61" i="14"/>
  <c r="E130" i="14" l="1"/>
  <c r="E131" i="14"/>
  <c r="E132" i="14"/>
  <c r="AC69" i="9"/>
  <c r="V69" i="9"/>
  <c r="N69" i="9"/>
  <c r="R69" i="9"/>
  <c r="AF68" i="9"/>
  <c r="Z69" i="9"/>
  <c r="G115" i="14"/>
  <c r="H115" i="14"/>
  <c r="H96" i="18"/>
  <c r="G96" i="18"/>
  <c r="H22" i="19"/>
  <c r="F52" i="14"/>
  <c r="G51" i="14"/>
  <c r="H51" i="14"/>
  <c r="E93" i="14"/>
  <c r="G66" i="14"/>
  <c r="H66" i="14"/>
  <c r="AD69" i="9" l="1"/>
  <c r="H52" i="14"/>
  <c r="G52" i="14"/>
  <c r="G93" i="14"/>
  <c r="H93" i="14"/>
  <c r="C92" i="14" l="1"/>
  <c r="C91" i="14"/>
  <c r="C93" i="14" l="1"/>
</calcChain>
</file>

<file path=xl/sharedStrings.xml><?xml version="1.0" encoding="utf-8"?>
<sst xmlns="http://schemas.openxmlformats.org/spreadsheetml/2006/main" count="1035" uniqueCount="716">
  <si>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</si>
  <si>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</si>
  <si>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</si>
  <si>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</si>
  <si>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</si>
  <si>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</si>
  <si>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</si>
  <si>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</si>
  <si>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</si>
  <si>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</si>
  <si>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</si>
  <si>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</si>
  <si>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</si>
  <si>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</si>
  <si>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</si>
  <si>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</si>
  <si>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</si>
  <si>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</si>
  <si>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</si>
  <si>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</si>
  <si>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</si>
  <si>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</si>
  <si>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</si>
  <si>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</si>
  <si>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</si>
  <si>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</si>
  <si>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</si>
  <si>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</si>
  <si>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</si>
  <si>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</si>
  <si>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</si>
  <si>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</si>
  <si>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</si>
  <si>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</si>
  <si>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</si>
  <si>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</si>
  <si>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</si>
  <si>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</si>
  <si>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</si>
  <si>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</si>
  <si>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</si>
  <si>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</si>
  <si>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</si>
  <si>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</si>
  <si>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</si>
  <si>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</si>
  <si>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</si>
  <si>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</si>
  <si>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</si>
  <si>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</si>
  <si>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</si>
  <si>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</si>
  <si>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</si>
  <si>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</si>
  <si>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</si>
  <si>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</si>
  <si>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</si>
  <si>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</si>
  <si>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</si>
  <si>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</si>
  <si>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</si>
  <si>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</si>
  <si>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</si>
  <si>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</si>
  <si>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</si>
  <si>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</si>
  <si>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</si>
  <si>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</si>
  <si>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</si>
  <si>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</si>
  <si>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</si>
  <si>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</si>
  <si>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</si>
  <si>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</si>
  <si>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</si>
  <si>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</si>
  <si>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</si>
  <si>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</si>
  <si>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</si>
  <si>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</si>
  <si>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</si>
  <si>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</si>
  <si>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</si>
  <si>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</si>
  <si>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</si>
  <si>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</si>
  <si>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</si>
  <si>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</si>
  <si>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</si>
  <si>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</si>
  <si>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</si>
  <si>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</si>
  <si>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</si>
  <si>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</si>
  <si>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</si>
  <si>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</si>
  <si>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</si>
  <si>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</si>
  <si>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</si>
  <si>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</si>
  <si>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</si>
  <si>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</si>
  <si>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</si>
  <si>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</si>
  <si>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</si>
  <si>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</si>
  <si>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</si>
  <si>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</si>
  <si>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</si>
  <si>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</si>
  <si>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</si>
  <si>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</si>
  <si>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</si>
  <si>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</si>
  <si>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</si>
  <si>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</si>
  <si>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</si>
  <si>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</si>
  <si>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</si>
  <si>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</si>
  <si>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</si>
  <si>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</si>
  <si>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</si>
  <si>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</si>
  <si>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</si>
  <si>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</si>
  <si>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</si>
  <si>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</si>
  <si>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</si>
  <si>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</si>
  <si>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</si>
  <si>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</si>
  <si>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</si>
  <si>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</si>
  <si>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</si>
  <si>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</si>
  <si>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</si>
  <si>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</si>
  <si>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</si>
  <si>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</si>
  <si>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</si>
  <si>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</si>
  <si>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</si>
  <si>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</si>
  <si>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</si>
  <si>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</si>
  <si>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</si>
  <si>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</si>
  <si>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</si>
  <si>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</si>
  <si>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</si>
  <si>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</si>
  <si>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</si>
  <si>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</si>
  <si>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</si>
  <si>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</si>
  <si>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</si>
  <si>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</si>
  <si>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</si>
  <si>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</si>
  <si>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</si>
  <si>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</si>
  <si>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</si>
  <si>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</si>
  <si>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</si>
  <si>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</si>
  <si>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</si>
  <si>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</si>
  <si>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</si>
  <si>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</si>
  <si>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</si>
  <si>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</si>
  <si>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</si>
  <si>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</si>
  <si>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</si>
  <si>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</si>
  <si>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</si>
  <si>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</si>
  <si>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</si>
  <si>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</si>
  <si>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</si>
  <si>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</si>
  <si>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</si>
  <si>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</si>
  <si>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</si>
  <si>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</si>
  <si>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</si>
  <si>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</si>
  <si>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</si>
  <si>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</si>
  <si>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</si>
  <si>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</si>
  <si>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</si>
  <si>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</si>
  <si>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</si>
  <si>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</si>
  <si>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</si>
  <si>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</si>
  <si>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</si>
  <si>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</si>
  <si>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</si>
  <si>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</si>
  <si>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</si>
  <si>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</si>
  <si>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</si>
  <si>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</si>
  <si>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</si>
  <si>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</si>
  <si>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</si>
  <si>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</si>
  <si>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</si>
  <si>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</si>
  <si>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</si>
  <si>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</si>
  <si>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</si>
  <si>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</si>
  <si>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</si>
  <si>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 xml:space="preserve">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</si>
  <si>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</si>
  <si>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</si>
  <si>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</si>
  <si>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</si>
  <si>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</si>
  <si>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</si>
  <si>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</si>
  <si>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</si>
  <si>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</si>
  <si>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</si>
  <si>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</si>
  <si>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</si>
  <si>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</si>
  <si>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</si>
  <si>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</si>
  <si>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</si>
  <si>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</si>
  <si>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</si>
  <si>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</si>
  <si>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</si>
  <si>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</si>
  <si>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</si>
  <si>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</si>
  <si>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</si>
  <si>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</si>
  <si>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</si>
  <si>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</si>
  <si>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</si>
  <si>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</si>
  <si>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</si>
  <si>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</si>
  <si>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</si>
  <si>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</si>
  <si>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</si>
  <si>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</si>
  <si>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</si>
  <si>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</si>
  <si>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</si>
  <si>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</si>
  <si>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</si>
  <si>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</si>
  <si>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</si>
  <si>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</si>
  <si>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</si>
  <si>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</si>
  <si>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</si>
  <si>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</si>
  <si>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</si>
  <si>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</si>
  <si>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</si>
  <si>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</si>
  <si>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</si>
  <si>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</si>
  <si>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</si>
  <si>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</si>
  <si>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</si>
  <si>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</si>
  <si>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</si>
  <si>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</si>
  <si>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</si>
  <si>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</si>
  <si>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</si>
  <si>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</si>
  <si>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</si>
  <si>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</si>
  <si>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</si>
  <si>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</si>
  <si>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</si>
  <si>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</si>
  <si>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</si>
  <si>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</si>
  <si>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</si>
  <si>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</si>
  <si>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</si>
  <si>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</si>
  <si>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</si>
  <si>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</si>
  <si>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</si>
  <si>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</si>
  <si>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</si>
  <si>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</si>
  <si>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</si>
  <si>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</si>
  <si>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</si>
  <si>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</si>
  <si>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</si>
  <si>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</si>
  <si>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</si>
  <si>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</si>
  <si>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</si>
  <si>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</si>
  <si>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</si>
  <si>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</si>
  <si>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</si>
  <si>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</si>
  <si>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</si>
  <si>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</si>
  <si>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</si>
  <si>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</si>
  <si>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</si>
  <si>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</si>
  <si>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</si>
  <si>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</si>
  <si>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</si>
  <si>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</si>
  <si>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</si>
  <si>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</si>
  <si>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</si>
  <si>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</si>
  <si>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</si>
  <si>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</si>
  <si>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</si>
  <si>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</si>
  <si>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</si>
  <si>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</si>
  <si>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</si>
  <si>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</si>
  <si>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</si>
  <si>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</si>
  <si>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</si>
  <si>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</si>
  <si>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</si>
  <si>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</si>
  <si>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</si>
  <si>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</si>
  <si>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</si>
  <si>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</si>
  <si>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</si>
  <si>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</si>
  <si>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</si>
  <si>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</si>
  <si>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</si>
  <si>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</si>
  <si>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</si>
  <si>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</si>
  <si>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</si>
  <si>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</si>
  <si>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</si>
  <si>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</si>
  <si>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</si>
  <si>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</si>
  <si>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</si>
  <si>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</si>
  <si>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</si>
  <si>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</si>
  <si>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</si>
  <si>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</si>
  <si>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</si>
  <si>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</si>
  <si>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</si>
  <si>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</si>
  <si>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</si>
  <si>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</si>
  <si>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</si>
  <si>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</si>
  <si>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</si>
  <si>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</si>
  <si>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</si>
  <si>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</si>
  <si>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</si>
  <si>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</si>
  <si>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</si>
  <si>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</si>
  <si>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</si>
  <si>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</si>
  <si>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</si>
  <si>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</si>
  <si>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</si>
  <si>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</si>
  <si>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</si>
  <si>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</si>
  <si>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</si>
  <si>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</si>
  <si>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</si>
  <si>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</si>
  <si>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</si>
  <si>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</si>
  <si>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</si>
  <si>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</si>
  <si>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</si>
  <si>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</si>
  <si>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</si>
  <si>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</si>
  <si>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</si>
  <si>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</si>
  <si>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</si>
  <si>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</si>
  <si>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</si>
  <si>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</si>
  <si>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</si>
  <si>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</si>
  <si>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</si>
  <si>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</si>
  <si>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</si>
  <si>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</si>
  <si>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</si>
  <si>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</si>
  <si>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</si>
  <si>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</si>
  <si>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</si>
  <si>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</si>
  <si>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</si>
  <si>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</si>
  <si>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</si>
  <si>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</si>
  <si>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</si>
  <si>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</si>
  <si>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</si>
  <si>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</si>
  <si>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</si>
  <si>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</si>
  <si>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52.22</t>
  </si>
  <si>
    <t>Державне підприємство</t>
  </si>
  <si>
    <t>Миколаївська</t>
  </si>
  <si>
    <t>Міністерство інфраструктури України</t>
  </si>
  <si>
    <t>Морський транспорт</t>
  </si>
  <si>
    <t>Допоміжне обслуговування водного транспорту</t>
  </si>
  <si>
    <t>Державна</t>
  </si>
  <si>
    <t>а/с 170, м. Миколаїв, 54052, Україна</t>
  </si>
  <si>
    <t>інші доходи</t>
  </si>
  <si>
    <t>послуги з охорони, забезпечення відеоспостереження тощо</t>
  </si>
  <si>
    <t>1018/1</t>
  </si>
  <si>
    <t>послуги залізниці</t>
  </si>
  <si>
    <t>1018/2</t>
  </si>
  <si>
    <t>відрядження</t>
  </si>
  <si>
    <t>1018/3</t>
  </si>
  <si>
    <t>1018/4</t>
  </si>
  <si>
    <t>організаційно-технічні послуги</t>
  </si>
  <si>
    <t>1018/5</t>
  </si>
  <si>
    <t>страхування</t>
  </si>
  <si>
    <t>1018/6</t>
  </si>
  <si>
    <t>охорона навколишного середовища</t>
  </si>
  <si>
    <t>1018/7</t>
  </si>
  <si>
    <t>комунальні послуги</t>
  </si>
  <si>
    <t>1018/8</t>
  </si>
  <si>
    <t>підготовка кадрів</t>
  </si>
  <si>
    <t>1018/9</t>
  </si>
  <si>
    <t>охорона праці</t>
  </si>
  <si>
    <t>1018/10</t>
  </si>
  <si>
    <t>витрати на забезпечення відпусток</t>
  </si>
  <si>
    <t>1018/11</t>
  </si>
  <si>
    <t>1018/12</t>
  </si>
  <si>
    <t>1018/13</t>
  </si>
  <si>
    <t>використання техніки, інфраструктури та інших послуг сторонніх організацій</t>
  </si>
  <si>
    <t>1018/14</t>
  </si>
  <si>
    <t>оренда та (або) залучення плавзасобів, буксирів, кранів, земснарядів тощо</t>
  </si>
  <si>
    <t>1018/15</t>
  </si>
  <si>
    <t>інші</t>
  </si>
  <si>
    <t>1018/16</t>
  </si>
  <si>
    <t>доход від купівлі-продажу іноземної валюти</t>
  </si>
  <si>
    <t>від реалізації оборотних активів</t>
  </si>
  <si>
    <t>від операційної оренди активів</t>
  </si>
  <si>
    <t>суми штрафів, пені, неустойок та інших санкцій за порушення господарських договорів, які одержано від боржників за  рішенням судів</t>
  </si>
  <si>
    <t>відшкодування раніше списаних активів</t>
  </si>
  <si>
    <t>дохід від списання кредиторської заборгованості, щодо якої минув строк позиву</t>
  </si>
  <si>
    <t>відсотки по залишкам на поточних рахунках</t>
  </si>
  <si>
    <t>відшкодування вартості ресурсів сторонніми організаціями</t>
  </si>
  <si>
    <t>обов'язкові платежі та збори</t>
  </si>
  <si>
    <t>послуги банку</t>
  </si>
  <si>
    <t>утримання приміщень, комунальні послуги тощо</t>
  </si>
  <si>
    <t>обслуговування оргтехніки</t>
  </si>
  <si>
    <t>1051/1</t>
  </si>
  <si>
    <t>1051/2</t>
  </si>
  <si>
    <t>1051/3</t>
  </si>
  <si>
    <t>1051/4</t>
  </si>
  <si>
    <t>1051/5</t>
  </si>
  <si>
    <t>1067/1</t>
  </si>
  <si>
    <t>1067/2</t>
  </si>
  <si>
    <t>витрати на купівлю-продаж іноземної валюти</t>
  </si>
  <si>
    <t>собівартість реалізованих виробничих запасів</t>
  </si>
  <si>
    <t>штрафи, пені</t>
  </si>
  <si>
    <t>витрати на утримання, експлуатацію та забезпечення основної діяльності об'єктів соціальної інфраструктури</t>
  </si>
  <si>
    <t>витрати згідно з Колдоговором</t>
  </si>
  <si>
    <t>перерахування профкому</t>
  </si>
  <si>
    <t>матеріальна допомога непрацюючим пенсіонерам</t>
  </si>
  <si>
    <t>утримання представництва підприємства</t>
  </si>
  <si>
    <t>витрати на утримання основних засобів в оренді</t>
  </si>
  <si>
    <t>лікарняні (перші 5 днів)</t>
  </si>
  <si>
    <t>частка ПДВ, яка згідно ст.199 Податкового кодексу України не відноситься до податкового кредиту</t>
  </si>
  <si>
    <t>інші витрати</t>
  </si>
  <si>
    <t>1086/1</t>
  </si>
  <si>
    <t>1086/2</t>
  </si>
  <si>
    <t>1086/3</t>
  </si>
  <si>
    <t>1086/4</t>
  </si>
  <si>
    <t>1086/5</t>
  </si>
  <si>
    <t>1086/6</t>
  </si>
  <si>
    <t>1086/7</t>
  </si>
  <si>
    <t>1086/8</t>
  </si>
  <si>
    <t>1086/9</t>
  </si>
  <si>
    <t>1086/10</t>
  </si>
  <si>
    <t>1086/11</t>
  </si>
  <si>
    <t>1086/12</t>
  </si>
  <si>
    <t>сплата відсотків по кредиту</t>
  </si>
  <si>
    <t>від безоплатно одержаних активів</t>
  </si>
  <si>
    <t>1152/1</t>
  </si>
  <si>
    <t>інші доходи від звичайної діяльності</t>
  </si>
  <si>
    <t>1152/2</t>
  </si>
  <si>
    <t>від передачі та списання необоротних активів</t>
  </si>
  <si>
    <t>уцінка необоротних активів</t>
  </si>
  <si>
    <t>1162/1</t>
  </si>
  <si>
    <t>1162/2</t>
  </si>
  <si>
    <t>Допоміжне обслуговування водного транспорту 52.22</t>
  </si>
  <si>
    <t>52.22 Допоміжне обслуговування водного транспорту</t>
  </si>
  <si>
    <t>Toyota "Camry"</t>
  </si>
  <si>
    <t>службова</t>
  </si>
  <si>
    <t>Капітальне будівництво</t>
  </si>
  <si>
    <t>1.1</t>
  </si>
  <si>
    <t>Придбання основних засобів, у тому числі: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</si>
  <si>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</si>
  <si>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</si>
  <si>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</si>
  <si>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</si>
  <si>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</si>
  <si>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</si>
  <si>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</si>
  <si>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</si>
  <si>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</si>
  <si>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 xml:space="preserve">Придбання (виготовлення) інших необоротних  матеріальних активів </t>
  </si>
  <si>
    <t>4</t>
  </si>
  <si>
    <t>4.1</t>
  </si>
  <si>
    <t xml:space="preserve">Модернізація, модифікація (добудова, дообладнання, реконструкція) основних засобів </t>
  </si>
  <si>
    <t>5.1</t>
  </si>
  <si>
    <t>Модернізація портальних кранів</t>
  </si>
  <si>
    <t>5.4</t>
  </si>
  <si>
    <t>військовий збір</t>
  </si>
  <si>
    <t>3150/1</t>
  </si>
  <si>
    <t>3150/2</t>
  </si>
  <si>
    <t>єдиний внесок на загальнообовязкове соціальне страхування</t>
  </si>
  <si>
    <t>3150/3</t>
  </si>
  <si>
    <t>3150/4</t>
  </si>
  <si>
    <t>3280/1</t>
  </si>
  <si>
    <t>3280/2</t>
  </si>
  <si>
    <t xml:space="preserve"> надходження інших доходів</t>
  </si>
  <si>
    <t>3340/1</t>
  </si>
  <si>
    <t>Повернення фінансової допомоги</t>
  </si>
  <si>
    <t>2.9</t>
  </si>
  <si>
    <t>2.10</t>
  </si>
  <si>
    <t>2.11</t>
  </si>
  <si>
    <t>капітал у дооцінках</t>
  </si>
  <si>
    <t>2060/1</t>
  </si>
  <si>
    <t>3030/1</t>
  </si>
  <si>
    <t>3030/2</t>
  </si>
  <si>
    <t>модернізація основних засобів</t>
  </si>
  <si>
    <t>придбання (виготовлення) інших необоротних  матеріальних активів</t>
  </si>
  <si>
    <t>перерахування профспілкам</t>
  </si>
  <si>
    <t>аліменти</t>
  </si>
  <si>
    <t>комісія банка</t>
  </si>
  <si>
    <t>3170/1</t>
  </si>
  <si>
    <t>3170/2</t>
  </si>
  <si>
    <t>3170/3</t>
  </si>
  <si>
    <t>3170/4</t>
  </si>
  <si>
    <t>збір за користування радіочастотним ресурсом України</t>
  </si>
  <si>
    <t>податок на нерухоме майно, відмінне від земельної ділянки</t>
  </si>
  <si>
    <t>екологічний податок</t>
  </si>
  <si>
    <t>рентна плата за використання води</t>
  </si>
  <si>
    <t>штрафи та інші санкції</t>
  </si>
  <si>
    <t>3150/5</t>
  </si>
  <si>
    <t>3150/6</t>
  </si>
  <si>
    <t>3150/7</t>
  </si>
  <si>
    <t>3150/8</t>
  </si>
  <si>
    <t>3150/9</t>
  </si>
  <si>
    <t>інше</t>
  </si>
  <si>
    <t>відсотки одержані від банківських установ</t>
  </si>
  <si>
    <t>лікарняні</t>
  </si>
  <si>
    <t>фонд матеріального заохочення</t>
  </si>
  <si>
    <t>фонд соціального розвитку</t>
  </si>
  <si>
    <t>2050/1</t>
  </si>
  <si>
    <t>2050/2</t>
  </si>
  <si>
    <t>2060/2</t>
  </si>
  <si>
    <t>2119/1</t>
  </si>
  <si>
    <t>2119/2</t>
  </si>
  <si>
    <t>2124/1</t>
  </si>
  <si>
    <t>2124/2</t>
  </si>
  <si>
    <t>2134/1</t>
  </si>
  <si>
    <t>6</t>
  </si>
  <si>
    <t>5.2</t>
  </si>
  <si>
    <t>5.3</t>
  </si>
  <si>
    <t>6.1</t>
  </si>
  <si>
    <t>6.2</t>
  </si>
  <si>
    <t>6.3</t>
  </si>
  <si>
    <t>6.4</t>
  </si>
  <si>
    <t>6.5</t>
  </si>
  <si>
    <r>
      <t>Керівник</t>
    </r>
    <r>
      <rPr>
        <sz val="14"/>
        <rFont val="Times New Roman"/>
        <family val="1"/>
        <charset val="204"/>
      </rPr>
      <t xml:space="preserve">   _____</t>
    </r>
    <r>
      <rPr>
        <u/>
        <sz val="14"/>
        <rFont val="Times New Roman"/>
        <family val="1"/>
        <charset val="204"/>
      </rPr>
      <t>в.о. директора</t>
    </r>
    <r>
      <rPr>
        <sz val="14"/>
        <rFont val="Times New Roman"/>
        <family val="1"/>
        <charset val="204"/>
      </rPr>
      <t>__________</t>
    </r>
  </si>
  <si>
    <t>1073/1</t>
  </si>
  <si>
    <t>1073/2</t>
  </si>
  <si>
    <t>1073/3</t>
  </si>
  <si>
    <t>1073/4</t>
  </si>
  <si>
    <t>1073/5</t>
  </si>
  <si>
    <t>1073/6</t>
  </si>
  <si>
    <t>1073/7</t>
  </si>
  <si>
    <t>1073/8</t>
  </si>
  <si>
    <t>1073/9</t>
  </si>
  <si>
    <t>3060/1</t>
  </si>
  <si>
    <t>3060/2</t>
  </si>
  <si>
    <t>3060/3</t>
  </si>
  <si>
    <t>3060/4</t>
  </si>
  <si>
    <t>3060/5</t>
  </si>
  <si>
    <t>у тому числі за основними видами діяльності за КВЕД 52.22 Допоміжне обслуговування водного транспорту</t>
  </si>
  <si>
    <t xml:space="preserve">        (ініціали, прізвище)    </t>
  </si>
  <si>
    <t xml:space="preserve">                               (посада)</t>
  </si>
  <si>
    <t xml:space="preserve">                                          (посада)</t>
  </si>
  <si>
    <t xml:space="preserve">                              (посада)</t>
  </si>
  <si>
    <t>сплата сервітуту (доступ до причалу)</t>
  </si>
  <si>
    <t>витрати на обслуговування оргтехніки і зв'язку</t>
  </si>
  <si>
    <t>3280/3</t>
  </si>
  <si>
    <t>Автобус міського типу - 1 од.</t>
  </si>
  <si>
    <t>2.12</t>
  </si>
  <si>
    <t>Придбання (створення) нематеріальних активів (проектні роботи і програмне забезпечення)</t>
  </si>
  <si>
    <t>5.5</t>
  </si>
  <si>
    <t>Капітальний ремонт основних засобів</t>
  </si>
  <si>
    <t>6.6</t>
  </si>
  <si>
    <t>6.7</t>
  </si>
  <si>
    <t>Власні кошти (амортизаційні відрахування, чистий прибуток, нерозподілений прибуток минулих періодів)</t>
  </si>
  <si>
    <t xml:space="preserve"> Олейник Р.М.</t>
  </si>
  <si>
    <t>Олейник Р.М.</t>
  </si>
  <si>
    <t>x</t>
  </si>
  <si>
    <t>Державне підприємство "Стивідорна компанія "Ольвія"</t>
  </si>
  <si>
    <t>Збільшилась кількість і вартість канцелярських товарів</t>
  </si>
  <si>
    <t>3150/10</t>
  </si>
  <si>
    <t>Нараховано відповідно до вимог п.4 П(С)БУ №10 та постанови КМУ №1673</t>
  </si>
  <si>
    <t>(0512) 77-61-05</t>
  </si>
  <si>
    <t>підвищення кваліфікації</t>
  </si>
  <si>
    <t>1067/3</t>
  </si>
  <si>
    <t xml:space="preserve">Капітальний ремонт автомашин </t>
  </si>
  <si>
    <t>5.6</t>
  </si>
  <si>
    <t>Ремонт складських будівель порту, покрівлі складів, навісів</t>
  </si>
  <si>
    <t>Збільшились за рахунок придбання оргтехніки</t>
  </si>
  <si>
    <t>Зменшились у зв'язку із неузгодженістю вартості послуг з використання галузевої комп'ютерної системи ІАЛС МРТ</t>
  </si>
  <si>
    <t>1.2</t>
  </si>
  <si>
    <t>Будівництво автомобільних ваг</t>
  </si>
  <si>
    <t>Будівництво залізничної колії в тилу допоміжного причала</t>
  </si>
  <si>
    <t>5.7</t>
  </si>
  <si>
    <t>1162/3</t>
  </si>
  <si>
    <t>Зменшилась кількість розробок нормативної природоохоронної документації через відсутність нових вантажопотоків</t>
  </si>
  <si>
    <t xml:space="preserve">                                   (посада)</t>
  </si>
  <si>
    <t>Звітний період (2018 рік)</t>
  </si>
  <si>
    <t>Рік 2018</t>
  </si>
  <si>
    <r>
      <t xml:space="preserve">до звіту про виконання фінансового плану </t>
    </r>
    <r>
      <rPr>
        <b/>
        <u/>
        <sz val="14"/>
        <rFont val="Times New Roman"/>
        <family val="1"/>
        <charset val="204"/>
      </rPr>
      <t>на 2018 рік</t>
    </r>
  </si>
  <si>
    <t>Зменшились внаслідок зниження обсягів переробки вантажів</t>
  </si>
  <si>
    <t>Зменшилась кількість послуг</t>
  </si>
  <si>
    <t>Збільшилась кількість відряджень керівництва підприємства</t>
  </si>
  <si>
    <t>Збільшилась кількість позовних заяв про стягнення заборгованості і, відповідно, збільшився судовий збір</t>
  </si>
  <si>
    <t>Збільшились у зв'язку з навчанням керівного складу бухгалтерії Міжнародним стандартам фінзвітності</t>
  </si>
  <si>
    <t>Збільшився обсяг послуг з водопостачання</t>
  </si>
  <si>
    <t xml:space="preserve">Зросли за рахунок призначення доплат за покладання обов'язків, які не передбачені посадовою інструкцією  </t>
  </si>
  <si>
    <t>Зменшились за рахунок зменшення площі оренди виробництва громадського харчування в 3 рази</t>
  </si>
  <si>
    <t>Збільшився обсяг наданих послуг, що відшкодовано доходами (рядок 1073/5, 1073/8)</t>
  </si>
  <si>
    <t>Збільшилась кількість лікарняних</t>
  </si>
  <si>
    <t xml:space="preserve">Збільшилась кількість об'єктів списання (оприбутковання запчастин зруйнованих портальних кранів внаслідок негоди) </t>
  </si>
  <si>
    <t>Серверне обладнання, обчислювальна техніка</t>
  </si>
  <si>
    <t>Грейфер для портального крану - 4 од.</t>
  </si>
  <si>
    <t>Автонавантажувач в/п 1,5 тн. - 4 од.</t>
  </si>
  <si>
    <t xml:space="preserve">Залізобетонні панелі – 300 од. </t>
  </si>
  <si>
    <t>Колонки для АЗС</t>
  </si>
  <si>
    <t>Операційна система</t>
  </si>
  <si>
    <t>Паспортизація будівель (первинна) та проектні роботи з реконструкції</t>
  </si>
  <si>
    <t>Капітальний ремонт портальних кранів - 4 од.</t>
  </si>
  <si>
    <t>Капітальний ремонт прожекторних щогл - 10 од.</t>
  </si>
  <si>
    <t>Капітальний ремонт електропостачання кранових колонок (3,4 причал)</t>
  </si>
  <si>
    <t>Утеплення фасаду та покрівлі будівель</t>
  </si>
  <si>
    <t>Доковий ремонт м/б "Капитан Гисич"</t>
  </si>
  <si>
    <t>Доставка портальних кранів - 2 од.</t>
  </si>
  <si>
    <t>Естакада для автомобілів в/п 30 тн</t>
  </si>
  <si>
    <t>Інші ОЗ</t>
  </si>
  <si>
    <t>Гідравлічний перевантажувач "TEREX FUCHS" MHL 360 D - 1 од.</t>
  </si>
  <si>
    <t>Лотки для навалювального вантажу в/п 15 т</t>
  </si>
  <si>
    <t>Твердопаливний котел - 3 од.</t>
  </si>
  <si>
    <t>Дообладнання системи обліку електроустаткування</t>
  </si>
  <si>
    <t>Модернізація обладнання</t>
  </si>
  <si>
    <t>Реконструкція навісного складу під критий склад підлогового зберігання</t>
  </si>
  <si>
    <t>Реконструкція вагонних залізничних ваг</t>
  </si>
  <si>
    <t>Toyota "High Lander"</t>
  </si>
  <si>
    <t>4.2</t>
  </si>
  <si>
    <t>Дозвіл на спец.водокористування</t>
  </si>
  <si>
    <t>Реконструкція БСТБ-70</t>
  </si>
  <si>
    <t>за _______ 2018 р._________</t>
  </si>
  <si>
    <t>638 осіб</t>
  </si>
  <si>
    <t>Збільшились витрати на послуги, які не пов'язані з виробничою діяльністю (вирубування дерев, судекспертиза, топографічна зйомка меж земельних ділянок ДП "СК "Ольвія" та філіїї "Октябрьск" ДП "АМПУ")</t>
  </si>
  <si>
    <t>Реалізація металобрухту та запчастин зруйнованих портальних кранів внаслідок негоди 06.08.2017 р.</t>
  </si>
  <si>
    <t>Реалізація металобрухту та запчастин зруйнованих портальних кранів внаслідок негоди</t>
  </si>
  <si>
    <t>Збільшився дохід від нарахування пені та штрафів у зв'язку з виконанням рішень судових органів</t>
  </si>
  <si>
    <t>Збільшились за рахунок стягнення основного боргу з клієнта за Постановою Верховного Суду</t>
  </si>
  <si>
    <t>Зменшились залишки на поточних рахунках</t>
  </si>
  <si>
    <t>Збільшились внаслідок зростання обсягів переробки чорних металів</t>
  </si>
  <si>
    <t>Збільшилась кількість відряджень, пов'язаних з підвищенням кваліфікації</t>
  </si>
  <si>
    <t>Зменшилась внаслідок зниження обсягів переробки вантажів та курсу долара США</t>
  </si>
  <si>
    <t>Був задіяний 1 легковий автомобіль</t>
  </si>
  <si>
    <t>Зменшились через зміни в податковому законодавстві в частині ставок податку на нерухоме майно та земельного податку</t>
  </si>
  <si>
    <t>Залишкова вартість необоротних активів при списанні зруйнованих портальних кранів</t>
  </si>
  <si>
    <t>Зросли внаслідок збільшення чисельності працівників через переведення працівників філії "Октябрьск" ДП "АМПУ" до ДП "СК "Ольвія"</t>
  </si>
  <si>
    <t>Збільшилась внаслідок передачі майна філії "Октябрьск" ДП "АМПУ" на баланс ДП "СК "Ольвія"</t>
  </si>
  <si>
    <t>Збільшились внаслідок зростання вартості послуг та позапланового навчання робітників бухгалтерії у зв'язку зі змінами в пенсійному законодавстві</t>
  </si>
  <si>
    <t>Зменшився внаслідок зниження обсягів переробки вантажів на 8,2% та курсу долара США - на 7,2%</t>
  </si>
  <si>
    <t>За підсумками проведених торгів договір на аудит фінзвітності укладено на меншу суму</t>
  </si>
  <si>
    <t>Збільшились за рахунок нарахування відшкодування судового збору та компенсації витрат по виплатам за участь у навчальних зборах</t>
  </si>
  <si>
    <t>Збільшилась кількість працівників, яких призвано на строкову військову службу</t>
  </si>
  <si>
    <t>Збільшились у зв'язку з безоплатною передачею основних засобів Філії "Октябрьск" ДП "АМПУ" на баланс ДП "СК "Ольвія"</t>
  </si>
  <si>
    <t>Зменшились у зв'язку з проведенням капітального ремонту перевантажувальної техніки замість поточного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</si>
</sst>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_);_(* \(#,##0\);_(* &quot;-&quot;??_);_(@_)"/>
    <numFmt numFmtId="177" formatCode="_(* #,##0.0_);_(* \(#,##0.0\);_(* &quot;-&quot;??_);_(@_)"/>
    <numFmt numFmtId="178" formatCode="_(* #,##0.0_);_(* \(#,##0.0\);_(* &quot;-&quot;_);_(@_)"/>
    <numFmt numFmtId="179" formatCode="0.0;;&quot;-&quot;"/>
  </numFmts>
  <fonts count="8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FFA7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9FEDE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6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0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1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5" fontId="69" fillId="22" borderId="12" applyFill="0" applyBorder="0">
      <alignment horizontal="center" vertical="center" wrapText="1"/>
      <protection locked="0"/>
    </xf>
    <xf numFmtId="170" fontId="70" fillId="0" borderId="0">
      <alignment wrapText="1"/>
    </xf>
    <xf numFmtId="170" fontId="37" fillId="0" borderId="0">
      <alignment wrapText="1"/>
    </xf>
    <xf numFmtId="0" fontId="12" fillId="0" borderId="0"/>
    <xf numFmtId="0" fontId="12" fillId="0" borderId="0"/>
  </cellStyleXfs>
  <cellXfs count="51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9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6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2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72" fontId="5" fillId="0" borderId="19" xfId="0" applyNumberFormat="1" applyFont="1" applyFill="1" applyBorder="1" applyAlignment="1">
      <alignment horizontal="center" vertical="center" wrapText="1"/>
    </xf>
    <xf numFmtId="172" fontId="4" fillId="27" borderId="3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7" fillId="0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2" fontId="5" fillId="27" borderId="3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2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8" fontId="5" fillId="0" borderId="19" xfId="0" applyNumberFormat="1" applyFont="1" applyFill="1" applyBorder="1" applyAlignment="1">
      <alignment horizontal="center" vertical="center" wrapText="1"/>
    </xf>
    <xf numFmtId="168" fontId="5" fillId="0" borderId="3" xfId="291" applyNumberFormat="1" applyFont="1" applyFill="1" applyBorder="1" applyAlignment="1">
      <alignment horizontal="right" vertical="center" wrapText="1"/>
    </xf>
    <xf numFmtId="172" fontId="5" fillId="30" borderId="3" xfId="0" applyNumberFormat="1" applyFont="1" applyFill="1" applyBorder="1" applyAlignment="1">
      <alignment horizontal="center" vertical="center" wrapText="1"/>
    </xf>
    <xf numFmtId="168" fontId="4" fillId="0" borderId="3" xfId="291" applyNumberFormat="1" applyFont="1" applyFill="1" applyBorder="1" applyAlignment="1">
      <alignment horizontal="right" vertical="center" wrapText="1"/>
    </xf>
    <xf numFmtId="172" fontId="4" fillId="26" borderId="3" xfId="0" applyNumberFormat="1" applyFont="1" applyFill="1" applyBorder="1" applyAlignment="1">
      <alignment horizontal="center" vertical="center" wrapText="1"/>
    </xf>
    <xf numFmtId="172" fontId="4" fillId="29" borderId="3" xfId="0" applyNumberFormat="1" applyFont="1" applyFill="1" applyBorder="1" applyAlignment="1">
      <alignment horizontal="center" vertical="center" wrapText="1"/>
    </xf>
    <xf numFmtId="172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5" fillId="0" borderId="19" xfId="0" applyNumberFormat="1" applyFont="1" applyFill="1" applyBorder="1" applyAlignment="1">
      <alignment horizontal="right" vertical="center" wrapText="1"/>
    </xf>
    <xf numFmtId="169" fontId="4" fillId="0" borderId="19" xfId="0" applyNumberFormat="1" applyFont="1" applyFill="1" applyBorder="1" applyAlignment="1">
      <alignment horizontal="right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2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69" fontId="5" fillId="30" borderId="3" xfId="237" applyNumberFormat="1" applyFont="1" applyFill="1" applyBorder="1" applyAlignment="1">
      <alignment horizontal="center" vertical="center" wrapText="1"/>
    </xf>
    <xf numFmtId="178" fontId="5" fillId="29" borderId="19" xfId="0" applyNumberFormat="1" applyFont="1" applyFill="1" applyBorder="1" applyAlignment="1">
      <alignment horizontal="center" vertical="center" wrapText="1"/>
    </xf>
    <xf numFmtId="178" fontId="5" fillId="29" borderId="15" xfId="0" applyNumberFormat="1" applyFont="1" applyFill="1" applyBorder="1" applyAlignment="1">
      <alignment horizontal="center" vertical="center" wrapText="1"/>
    </xf>
    <xf numFmtId="176" fontId="5" fillId="3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6" fontId="4" fillId="3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169" fontId="5" fillId="30" borderId="3" xfId="0" applyNumberFormat="1" applyFont="1" applyFill="1" applyBorder="1" applyAlignment="1">
      <alignment horizontal="center" vertical="center" wrapText="1"/>
    </xf>
    <xf numFmtId="169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8" fontId="5" fillId="29" borderId="20" xfId="0" applyNumberFormat="1" applyFont="1" applyFill="1" applyBorder="1" applyAlignment="1">
      <alignment horizontal="center" vertical="center" wrapText="1"/>
    </xf>
    <xf numFmtId="172" fontId="5" fillId="31" borderId="19" xfId="0" applyNumberFormat="1" applyFont="1" applyFill="1" applyBorder="1" applyAlignment="1">
      <alignment horizontal="center" vertical="center" wrapText="1"/>
    </xf>
    <xf numFmtId="172" fontId="5" fillId="31" borderId="20" xfId="0" applyNumberFormat="1" applyFont="1" applyFill="1" applyBorder="1" applyAlignment="1">
      <alignment horizontal="center" vertical="center" wrapText="1"/>
    </xf>
    <xf numFmtId="172" fontId="4" fillId="31" borderId="19" xfId="0" applyNumberFormat="1" applyFont="1" applyFill="1" applyBorder="1" applyAlignment="1">
      <alignment horizontal="center" vertical="center" wrapText="1"/>
    </xf>
    <xf numFmtId="172" fontId="5" fillId="31" borderId="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172" fontId="4" fillId="32" borderId="19" xfId="0" applyNumberFormat="1" applyFont="1" applyFill="1" applyBorder="1" applyAlignment="1">
      <alignment horizontal="center" vertical="center" wrapText="1"/>
    </xf>
    <xf numFmtId="0" fontId="5" fillId="0" borderId="3" xfId="354" applyNumberFormat="1" applyFont="1" applyFill="1" applyBorder="1" applyAlignment="1">
      <alignment horizontal="left" wrapText="1"/>
    </xf>
    <xf numFmtId="0" fontId="5" fillId="0" borderId="3" xfId="354" applyNumberFormat="1" applyFont="1" applyFill="1" applyBorder="1" applyAlignment="1">
      <alignment horizontal="center" vertical="center" wrapText="1"/>
    </xf>
    <xf numFmtId="172" fontId="5" fillId="33" borderId="3" xfId="0" applyNumberFormat="1" applyFont="1" applyFill="1" applyBorder="1" applyAlignment="1">
      <alignment horizontal="center" vertical="center" wrapText="1"/>
    </xf>
    <xf numFmtId="0" fontId="5" fillId="0" borderId="3" xfId="354" applyNumberFormat="1" applyFont="1" applyFill="1" applyBorder="1" applyAlignment="1">
      <alignment horizontal="left" vertical="center" wrapText="1"/>
    </xf>
    <xf numFmtId="0" fontId="5" fillId="0" borderId="15" xfId="354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176" fontId="5" fillId="34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176" fontId="5" fillId="35" borderId="3" xfId="0" applyNumberFormat="1" applyFont="1" applyFill="1" applyBorder="1" applyAlignment="1">
      <alignment horizontal="center" vertical="center" wrapText="1"/>
    </xf>
    <xf numFmtId="176" fontId="4" fillId="33" borderId="3" xfId="0" applyNumberFormat="1" applyFont="1" applyFill="1" applyBorder="1" applyAlignment="1">
      <alignment horizontal="center" vertical="center" wrapText="1"/>
    </xf>
    <xf numFmtId="176" fontId="5" fillId="33" borderId="3" xfId="0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74" fillId="0" borderId="3" xfId="354" applyNumberFormat="1" applyFont="1" applyFill="1" applyBorder="1" applyAlignment="1">
      <alignment horizontal="center" vertical="center" wrapText="1"/>
    </xf>
    <xf numFmtId="0" fontId="74" fillId="0" borderId="15" xfId="354" applyNumberFormat="1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2" fontId="75" fillId="0" borderId="2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/>
    </xf>
    <xf numFmtId="169" fontId="76" fillId="0" borderId="3" xfId="237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left" vertical="center" wrapText="1"/>
    </xf>
    <xf numFmtId="0" fontId="5" fillId="33" borderId="3" xfId="0" quotePrefix="1" applyFont="1" applyFill="1" applyBorder="1" applyAlignment="1">
      <alignment horizontal="center" vertical="center"/>
    </xf>
    <xf numFmtId="0" fontId="5" fillId="33" borderId="3" xfId="0" applyFont="1" applyFill="1" applyBorder="1" applyAlignment="1">
      <alignment horizontal="left" vertical="center" wrapText="1" shrinkToFit="1"/>
    </xf>
    <xf numFmtId="172" fontId="5" fillId="36" borderId="3" xfId="0" applyNumberFormat="1" applyFont="1" applyFill="1" applyBorder="1" applyAlignment="1">
      <alignment horizontal="center" vertical="center" wrapText="1"/>
    </xf>
    <xf numFmtId="169" fontId="77" fillId="0" borderId="19" xfId="0" applyNumberFormat="1" applyFont="1" applyFill="1" applyBorder="1" applyAlignment="1">
      <alignment horizontal="right" vertical="center" wrapText="1"/>
    </xf>
    <xf numFmtId="169" fontId="78" fillId="0" borderId="19" xfId="0" applyNumberFormat="1" applyFont="1" applyFill="1" applyBorder="1" applyAlignment="1">
      <alignment horizontal="right" vertical="center" wrapText="1"/>
    </xf>
    <xf numFmtId="169" fontId="77" fillId="0" borderId="20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2" fontId="5" fillId="37" borderId="3" xfId="0" applyNumberFormat="1" applyFont="1" applyFill="1" applyBorder="1" applyAlignment="1">
      <alignment horizontal="center" vertical="center" wrapText="1"/>
    </xf>
    <xf numFmtId="172" fontId="5" fillId="38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355" applyNumberFormat="1" applyFont="1" applyFill="1" applyBorder="1" applyAlignment="1">
      <alignment horizontal="left" wrapText="1"/>
    </xf>
    <xf numFmtId="168" fontId="77" fillId="0" borderId="3" xfId="291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vertical="center"/>
    </xf>
    <xf numFmtId="168" fontId="77" fillId="0" borderId="3" xfId="0" applyNumberFormat="1" applyFont="1" applyFill="1" applyBorder="1" applyAlignment="1">
      <alignment horizontal="center" vertical="center"/>
    </xf>
    <xf numFmtId="176" fontId="77" fillId="0" borderId="3" xfId="0" applyNumberFormat="1" applyFont="1" applyFill="1" applyBorder="1" applyAlignment="1">
      <alignment horizontal="center" vertical="center" wrapText="1"/>
    </xf>
    <xf numFmtId="177" fontId="7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5" fillId="39" borderId="3" xfId="0" applyNumberFormat="1" applyFont="1" applyFill="1" applyBorder="1" applyAlignment="1">
      <alignment horizontal="center" vertical="center" wrapText="1"/>
    </xf>
    <xf numFmtId="172" fontId="7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6" fontId="5" fillId="38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6" fontId="5" fillId="36" borderId="3" xfId="0" applyNumberFormat="1" applyFont="1" applyFill="1" applyBorder="1" applyAlignment="1">
      <alignment horizontal="center" vertical="center" wrapText="1"/>
    </xf>
    <xf numFmtId="176" fontId="5" fillId="39" borderId="3" xfId="0" applyNumberFormat="1" applyFont="1" applyFill="1" applyBorder="1" applyAlignment="1">
      <alignment horizontal="center" vertical="center" wrapText="1"/>
    </xf>
    <xf numFmtId="176" fontId="5" fillId="40" borderId="3" xfId="0" applyNumberFormat="1" applyFont="1" applyFill="1" applyBorder="1" applyAlignment="1">
      <alignment horizontal="center" vertical="center" wrapText="1"/>
    </xf>
    <xf numFmtId="169" fontId="78" fillId="0" borderId="3" xfId="0" applyNumberFormat="1" applyFont="1" applyFill="1" applyBorder="1" applyAlignment="1">
      <alignment horizontal="right" vertical="center" wrapText="1"/>
    </xf>
    <xf numFmtId="176" fontId="4" fillId="4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5" fillId="0" borderId="2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72" fontId="5" fillId="39" borderId="3" xfId="0" applyNumberFormat="1" applyFont="1" applyFill="1" applyBorder="1" applyAlignment="1">
      <alignment horizontal="center" vertical="center" wrapText="1"/>
    </xf>
    <xf numFmtId="179" fontId="5" fillId="30" borderId="3" xfId="0" applyNumberFormat="1" applyFont="1" applyFill="1" applyBorder="1" applyAlignment="1">
      <alignment horizontal="center" vertical="center" wrapText="1"/>
    </xf>
    <xf numFmtId="179" fontId="5" fillId="0" borderId="3" xfId="291" applyNumberFormat="1" applyFont="1" applyFill="1" applyBorder="1" applyAlignment="1">
      <alignment horizontal="right" vertical="center" wrapText="1"/>
    </xf>
    <xf numFmtId="0" fontId="5" fillId="39" borderId="3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right" vertical="center"/>
    </xf>
    <xf numFmtId="0" fontId="11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0" quotePrefix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80" fillId="3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36" xfId="0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9" fontId="5" fillId="0" borderId="0" xfId="291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237" applyNumberFormat="1" applyFont="1" applyFill="1" applyBorder="1" applyAlignment="1">
      <alignment horizontal="center" vertical="center" wrapText="1"/>
    </xf>
    <xf numFmtId="0" fontId="4" fillId="0" borderId="25" xfId="237" applyNumberFormat="1" applyFont="1" applyFill="1" applyBorder="1" applyAlignment="1">
      <alignment horizontal="center" vertical="center" wrapText="1"/>
    </xf>
    <xf numFmtId="0" fontId="4" fillId="0" borderId="26" xfId="237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 wrapText="1"/>
    </xf>
    <xf numFmtId="176" fontId="4" fillId="30" borderId="14" xfId="0" applyNumberFormat="1" applyFont="1" applyFill="1" applyBorder="1" applyAlignment="1">
      <alignment horizontal="center" vertical="center" wrapText="1"/>
    </xf>
    <xf numFmtId="176" fontId="4" fillId="30" borderId="17" xfId="0" applyNumberFormat="1" applyFont="1" applyFill="1" applyBorder="1" applyAlignment="1">
      <alignment horizontal="center" vertical="center" wrapText="1"/>
    </xf>
    <xf numFmtId="176" fontId="4" fillId="30" borderId="16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4" xfId="291" applyNumberFormat="1" applyFont="1" applyFill="1" applyBorder="1" applyAlignment="1">
      <alignment horizontal="right" vertical="center" wrapText="1"/>
    </xf>
    <xf numFmtId="177" fontId="5" fillId="0" borderId="16" xfId="291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39" borderId="0" xfId="0" applyFont="1" applyFill="1" applyBorder="1" applyAlignment="1">
      <alignment horizontal="justify" vertical="center" wrapText="1" shrinkToFit="1"/>
    </xf>
    <xf numFmtId="0" fontId="5" fillId="0" borderId="17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14" xfId="291" applyNumberFormat="1" applyFont="1" applyFill="1" applyBorder="1" applyAlignment="1">
      <alignment horizontal="right" vertical="center" wrapText="1"/>
    </xf>
    <xf numFmtId="177" fontId="4" fillId="0" borderId="16" xfId="291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30" borderId="14" xfId="0" applyNumberFormat="1" applyFont="1" applyFill="1" applyBorder="1" applyAlignment="1">
      <alignment horizontal="center" vertical="center" wrapText="1"/>
    </xf>
    <xf numFmtId="176" fontId="5" fillId="30" borderId="17" xfId="0" applyNumberFormat="1" applyFont="1" applyFill="1" applyBorder="1" applyAlignment="1">
      <alignment horizontal="center" vertical="center" wrapText="1"/>
    </xf>
    <xf numFmtId="176" fontId="5" fillId="3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76" fontId="4" fillId="3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169" fontId="5" fillId="0" borderId="13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left" vertical="center" wrapText="1" shrinkToFit="1"/>
    </xf>
    <xf numFmtId="3" fontId="4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79" fillId="0" borderId="14" xfId="0" applyNumberFormat="1" applyFont="1" applyFill="1" applyBorder="1" applyAlignment="1">
      <alignment horizontal="center" vertical="center" wrapText="1"/>
    </xf>
    <xf numFmtId="176" fontId="79" fillId="0" borderId="17" xfId="0" applyNumberFormat="1" applyFont="1" applyFill="1" applyBorder="1" applyAlignment="1">
      <alignment horizontal="center" vertical="center" wrapText="1"/>
    </xf>
    <xf numFmtId="176" fontId="79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7" fontId="77" fillId="0" borderId="14" xfId="0" applyNumberFormat="1" applyFont="1" applyFill="1" applyBorder="1" applyAlignment="1">
      <alignment horizontal="center" vertical="center" wrapText="1"/>
    </xf>
    <xf numFmtId="177" fontId="77" fillId="0" borderId="17" xfId="0" applyNumberFormat="1" applyFont="1" applyFill="1" applyBorder="1" applyAlignment="1">
      <alignment horizontal="center" vertical="center" wrapText="1"/>
    </xf>
    <xf numFmtId="177" fontId="77" fillId="0" borderId="16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77" fontId="78" fillId="0" borderId="14" xfId="0" applyNumberFormat="1" applyFont="1" applyFill="1" applyBorder="1" applyAlignment="1">
      <alignment horizontal="center" vertical="center" wrapText="1"/>
    </xf>
    <xf numFmtId="177" fontId="78" fillId="0" borderId="17" xfId="0" applyNumberFormat="1" applyFont="1" applyFill="1" applyBorder="1" applyAlignment="1">
      <alignment horizontal="center" vertical="center" wrapText="1"/>
    </xf>
    <xf numFmtId="177" fontId="78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I. Фін результат" xfId="354"/>
    <cellStyle name="Обычный_ІІІ. Рух грош. коштів" xfId="355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colors>
    <mruColors>
      <color rgb="FFFFFFA7"/>
      <color rgb="FFFFFFCC"/>
      <color rgb="FFFFFFEF"/>
      <color rgb="FFFFFFEB"/>
      <color rgb="FFFF99FF"/>
      <color rgb="FFF9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99"/>
  <sheetViews>
    <sheetView tabSelected="1" topLeftCell="A7" zoomScale="70" zoomScaleNormal="70" workbookViewId="0">
      <selection activeCell="C148" sqref="C148"/>
    </sheetView>
  </sheetViews>
  <sheetFormatPr defaultRowHeight="18.75"/>
  <cols>
    <col min="1" max="1" width="86.140625" style="3" customWidth="1"/>
    <col min="2" max="2" width="17.140625" style="25" customWidth="1"/>
    <col min="3" max="6" width="30.7109375" style="25" customWidth="1"/>
    <col min="7" max="7" width="25.7109375" style="25" customWidth="1"/>
    <col min="8" max="8" width="21.7109375" style="25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B1" s="22"/>
      <c r="C1" s="22"/>
      <c r="D1" s="22"/>
      <c r="E1" s="3"/>
      <c r="F1" s="342" t="s">
        <v>162</v>
      </c>
      <c r="G1" s="342"/>
      <c r="H1" s="342"/>
      <c r="I1" s="115"/>
      <c r="J1" s="115"/>
      <c r="K1" s="115"/>
      <c r="L1" s="115"/>
    </row>
    <row r="2" spans="1:12" ht="18.75" customHeight="1">
      <c r="A2" s="77"/>
      <c r="E2" s="3"/>
      <c r="F2" s="342" t="s">
        <v>96</v>
      </c>
      <c r="G2" s="342"/>
      <c r="H2" s="342"/>
      <c r="I2" s="115"/>
      <c r="J2" s="115"/>
      <c r="K2" s="115"/>
      <c r="L2" s="115"/>
    </row>
    <row r="3" spans="1:12" ht="18.75" customHeight="1">
      <c r="A3" s="25"/>
      <c r="E3" s="76"/>
      <c r="F3" s="342" t="s">
        <v>177</v>
      </c>
      <c r="G3" s="342"/>
      <c r="H3" s="342"/>
      <c r="I3" s="115"/>
      <c r="J3" s="115"/>
      <c r="K3" s="115"/>
      <c r="L3" s="115"/>
    </row>
    <row r="4" spans="1:12" ht="18.75" customHeight="1">
      <c r="A4" s="25"/>
      <c r="E4" s="76"/>
      <c r="F4" s="342" t="s">
        <v>178</v>
      </c>
      <c r="G4" s="342"/>
      <c r="H4" s="342"/>
      <c r="I4" s="115"/>
      <c r="J4" s="115"/>
      <c r="K4" s="115"/>
      <c r="L4" s="115"/>
    </row>
    <row r="5" spans="1:12" ht="18.75" customHeight="1">
      <c r="A5" s="25"/>
      <c r="E5" s="76"/>
      <c r="F5" s="107" t="s">
        <v>223</v>
      </c>
      <c r="G5" s="76"/>
      <c r="H5" s="76"/>
      <c r="I5" s="115"/>
      <c r="J5" s="115"/>
      <c r="K5" s="115"/>
      <c r="L5" s="115"/>
    </row>
    <row r="6" spans="1:12" ht="18.75" customHeight="1">
      <c r="A6" s="25"/>
      <c r="E6" s="76"/>
      <c r="F6" s="76"/>
      <c r="G6" s="76"/>
      <c r="H6" s="76"/>
      <c r="I6" s="115"/>
      <c r="J6" s="115"/>
      <c r="K6" s="115"/>
      <c r="L6" s="115"/>
    </row>
    <row r="7" spans="1:12" ht="18.75" customHeight="1">
      <c r="A7" s="25"/>
      <c r="E7" s="76"/>
      <c r="F7" s="76"/>
      <c r="G7" s="76"/>
      <c r="H7" s="76"/>
      <c r="I7" s="115"/>
      <c r="J7" s="115"/>
      <c r="K7" s="115"/>
      <c r="L7" s="115"/>
    </row>
    <row r="8" spans="1:12">
      <c r="B8" s="4"/>
      <c r="C8" s="4"/>
      <c r="D8" s="4"/>
      <c r="F8" s="107"/>
    </row>
    <row r="9" spans="1:12" ht="20.100000000000001" customHeight="1">
      <c r="A9" s="73"/>
      <c r="B9" s="337"/>
      <c r="C9" s="337"/>
      <c r="D9" s="337"/>
      <c r="E9" s="337"/>
      <c r="F9" s="74"/>
      <c r="G9" s="41" t="s">
        <v>654</v>
      </c>
      <c r="H9" s="6" t="s">
        <v>180</v>
      </c>
    </row>
    <row r="10" spans="1:12" ht="20.100000000000001" customHeight="1">
      <c r="A10" s="78" t="s">
        <v>14</v>
      </c>
      <c r="B10" s="337" t="s">
        <v>634</v>
      </c>
      <c r="C10" s="337"/>
      <c r="D10" s="337"/>
      <c r="E10" s="337"/>
      <c r="F10" s="337"/>
      <c r="G10" s="15" t="s">
        <v>114</v>
      </c>
      <c r="H10" s="6">
        <v>19290012</v>
      </c>
    </row>
    <row r="11" spans="1:12" ht="20.100000000000001" customHeight="1">
      <c r="A11" s="73" t="s">
        <v>15</v>
      </c>
      <c r="B11" s="337" t="s">
        <v>430</v>
      </c>
      <c r="C11" s="337"/>
      <c r="D11" s="337"/>
      <c r="E11" s="337"/>
      <c r="F11" s="337"/>
      <c r="G11" s="15" t="s">
        <v>113</v>
      </c>
      <c r="H11" s="6">
        <v>140</v>
      </c>
    </row>
    <row r="12" spans="1:12" ht="20.100000000000001" customHeight="1">
      <c r="A12" s="73" t="s">
        <v>20</v>
      </c>
      <c r="B12" s="337" t="s">
        <v>431</v>
      </c>
      <c r="C12" s="337"/>
      <c r="D12" s="337"/>
      <c r="E12" s="337"/>
      <c r="F12" s="337"/>
      <c r="G12" s="15" t="s">
        <v>112</v>
      </c>
      <c r="H12" s="6">
        <v>4810136600</v>
      </c>
    </row>
    <row r="13" spans="1:12" ht="20.100000000000001" customHeight="1">
      <c r="A13" s="78" t="s">
        <v>67</v>
      </c>
      <c r="B13" s="337" t="s">
        <v>432</v>
      </c>
      <c r="C13" s="337"/>
      <c r="D13" s="337"/>
      <c r="E13" s="337"/>
      <c r="F13" s="337"/>
      <c r="G13" s="15" t="s">
        <v>9</v>
      </c>
      <c r="H13" s="6">
        <v>7214</v>
      </c>
    </row>
    <row r="14" spans="1:12" ht="20.100000000000001" customHeight="1">
      <c r="A14" s="78" t="s">
        <v>17</v>
      </c>
      <c r="B14" s="337" t="s">
        <v>433</v>
      </c>
      <c r="C14" s="337"/>
      <c r="D14" s="337"/>
      <c r="E14" s="337"/>
      <c r="F14" s="337"/>
      <c r="G14" s="15" t="s">
        <v>8</v>
      </c>
      <c r="H14" s="6">
        <v>51210</v>
      </c>
    </row>
    <row r="15" spans="1:12" ht="20.100000000000001" customHeight="1">
      <c r="A15" s="78" t="s">
        <v>16</v>
      </c>
      <c r="B15" s="337" t="s">
        <v>434</v>
      </c>
      <c r="C15" s="337"/>
      <c r="D15" s="337"/>
      <c r="E15" s="337"/>
      <c r="F15" s="337"/>
      <c r="G15" s="15" t="s">
        <v>10</v>
      </c>
      <c r="H15" s="6" t="s">
        <v>429</v>
      </c>
    </row>
    <row r="16" spans="1:12" ht="20.100000000000001" customHeight="1">
      <c r="A16" s="78" t="s">
        <v>384</v>
      </c>
      <c r="B16" s="337"/>
      <c r="C16" s="337"/>
      <c r="D16" s="337"/>
      <c r="E16" s="337"/>
      <c r="F16" s="337" t="s">
        <v>137</v>
      </c>
      <c r="G16" s="343"/>
      <c r="H16" s="12"/>
    </row>
    <row r="17" spans="1:8" ht="20.100000000000001" customHeight="1">
      <c r="A17" s="78" t="s">
        <v>21</v>
      </c>
      <c r="B17" s="337" t="s">
        <v>435</v>
      </c>
      <c r="C17" s="337"/>
      <c r="D17" s="337"/>
      <c r="E17" s="337"/>
      <c r="F17" s="337" t="s">
        <v>138</v>
      </c>
      <c r="G17" s="338"/>
      <c r="H17" s="12"/>
    </row>
    <row r="18" spans="1:8" ht="20.100000000000001" customHeight="1">
      <c r="A18" s="78" t="s">
        <v>95</v>
      </c>
      <c r="B18" s="337" t="s">
        <v>694</v>
      </c>
      <c r="C18" s="337"/>
      <c r="D18" s="337"/>
      <c r="E18" s="337"/>
      <c r="F18" s="337"/>
      <c r="G18" s="79"/>
      <c r="H18" s="79"/>
    </row>
    <row r="19" spans="1:8" ht="20.100000000000001" customHeight="1">
      <c r="A19" s="73" t="s">
        <v>11</v>
      </c>
      <c r="B19" s="337" t="s">
        <v>436</v>
      </c>
      <c r="C19" s="337"/>
      <c r="D19" s="337"/>
      <c r="E19" s="337"/>
      <c r="F19" s="337"/>
      <c r="G19" s="75"/>
      <c r="H19" s="75"/>
    </row>
    <row r="20" spans="1:8" ht="20.100000000000001" customHeight="1">
      <c r="A20" s="78" t="s">
        <v>12</v>
      </c>
      <c r="B20" s="337" t="s">
        <v>638</v>
      </c>
      <c r="C20" s="337"/>
      <c r="D20" s="337"/>
      <c r="E20" s="337"/>
      <c r="F20" s="337"/>
      <c r="G20" s="79"/>
      <c r="H20" s="79"/>
    </row>
    <row r="21" spans="1:8" ht="20.100000000000001" customHeight="1">
      <c r="A21" s="73" t="s">
        <v>13</v>
      </c>
      <c r="B21" s="339" t="s">
        <v>632</v>
      </c>
      <c r="C21" s="339"/>
      <c r="D21" s="339"/>
      <c r="E21" s="339"/>
      <c r="F21" s="339"/>
      <c r="G21" s="75"/>
      <c r="H21" s="75"/>
    </row>
    <row r="22" spans="1:8" ht="19.5" customHeight="1">
      <c r="A22" s="76"/>
      <c r="B22" s="3"/>
      <c r="C22" s="3"/>
      <c r="D22" s="3"/>
      <c r="E22" s="3"/>
      <c r="F22" s="3"/>
      <c r="G22" s="3"/>
      <c r="H22" s="3"/>
    </row>
    <row r="23" spans="1:8" ht="19.5" customHeight="1">
      <c r="A23" s="334" t="s">
        <v>163</v>
      </c>
      <c r="B23" s="334"/>
      <c r="C23" s="334"/>
      <c r="D23" s="334"/>
      <c r="E23" s="334"/>
      <c r="F23" s="334"/>
      <c r="G23" s="334"/>
      <c r="H23" s="334"/>
    </row>
    <row r="24" spans="1:8">
      <c r="A24" s="334" t="s">
        <v>164</v>
      </c>
      <c r="B24" s="334"/>
      <c r="C24" s="334"/>
      <c r="D24" s="334"/>
      <c r="E24" s="334"/>
      <c r="F24" s="334"/>
      <c r="G24" s="334"/>
      <c r="H24" s="334"/>
    </row>
    <row r="25" spans="1:8">
      <c r="A25" s="336" t="s">
        <v>693</v>
      </c>
      <c r="B25" s="336"/>
      <c r="C25" s="336"/>
      <c r="D25" s="336"/>
      <c r="E25" s="336"/>
      <c r="F25" s="336"/>
      <c r="G25" s="336"/>
      <c r="H25" s="336"/>
    </row>
    <row r="26" spans="1:8">
      <c r="A26" s="321" t="s">
        <v>165</v>
      </c>
      <c r="B26" s="321"/>
      <c r="C26" s="321"/>
      <c r="D26" s="321"/>
      <c r="E26" s="321"/>
      <c r="F26" s="321"/>
      <c r="G26" s="321"/>
      <c r="H26" s="321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334" t="s">
        <v>144</v>
      </c>
      <c r="B28" s="334"/>
      <c r="C28" s="334"/>
      <c r="D28" s="334"/>
      <c r="E28" s="334"/>
      <c r="F28" s="334"/>
      <c r="G28" s="334"/>
      <c r="H28" s="334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340" t="s">
        <v>196</v>
      </c>
      <c r="B30" s="335" t="s">
        <v>18</v>
      </c>
      <c r="C30" s="335" t="s">
        <v>160</v>
      </c>
      <c r="D30" s="335"/>
      <c r="E30" s="341" t="s">
        <v>653</v>
      </c>
      <c r="F30" s="341"/>
      <c r="G30" s="341"/>
      <c r="H30" s="341"/>
    </row>
    <row r="31" spans="1:8" ht="44.25" customHeight="1">
      <c r="A31" s="340"/>
      <c r="B31" s="335"/>
      <c r="C31" s="7" t="s">
        <v>183</v>
      </c>
      <c r="D31" s="7" t="s">
        <v>184</v>
      </c>
      <c r="E31" s="71" t="s">
        <v>185</v>
      </c>
      <c r="F31" s="71" t="s">
        <v>172</v>
      </c>
      <c r="G31" s="71" t="s">
        <v>191</v>
      </c>
      <c r="H31" s="71" t="s">
        <v>192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322" t="s">
        <v>88</v>
      </c>
      <c r="B33" s="323"/>
      <c r="C33" s="323"/>
      <c r="D33" s="323"/>
      <c r="E33" s="323"/>
      <c r="F33" s="323"/>
      <c r="G33" s="323"/>
      <c r="H33" s="324"/>
    </row>
    <row r="34" spans="1:8" s="5" customFormat="1" ht="20.100000000000001" customHeight="1">
      <c r="A34" s="116" t="s">
        <v>145</v>
      </c>
      <c r="B34" s="112">
        <v>1000</v>
      </c>
      <c r="C34" s="117">
        <f>'I. Фін результат'!C7</f>
        <v>380322</v>
      </c>
      <c r="D34" s="117">
        <f>'I. Фін результат'!D7</f>
        <v>331666</v>
      </c>
      <c r="E34" s="117">
        <f>'I. Фін результат'!E7</f>
        <v>399351</v>
      </c>
      <c r="F34" s="117">
        <f>'I. Фін результат'!F7</f>
        <v>331666</v>
      </c>
      <c r="G34" s="117">
        <f>F34-E34</f>
        <v>-67685</v>
      </c>
      <c r="H34" s="167">
        <f>(F34/E34)*100</f>
        <v>83.1</v>
      </c>
    </row>
    <row r="35" spans="1:8" s="5" customFormat="1" ht="20.100000000000001" customHeight="1">
      <c r="A35" s="84" t="s">
        <v>129</v>
      </c>
      <c r="B35" s="7">
        <v>1010</v>
      </c>
      <c r="C35" s="117">
        <f>'I. Фін результат'!C8</f>
        <v>-230005</v>
      </c>
      <c r="D35" s="117">
        <f>'I. Фін результат'!D8</f>
        <v>-242772</v>
      </c>
      <c r="E35" s="117">
        <f>'I. Фін результат'!E8</f>
        <v>-252060</v>
      </c>
      <c r="F35" s="117">
        <f>'I. Фін результат'!F8</f>
        <v>-242772</v>
      </c>
      <c r="G35" s="109">
        <f>F35-E35</f>
        <v>9288</v>
      </c>
      <c r="H35" s="167">
        <f t="shared" ref="H35:H80" si="0">(F35/E35)*100</f>
        <v>96.3</v>
      </c>
    </row>
    <row r="36" spans="1:8" s="5" customFormat="1" ht="20.100000000000001" customHeight="1">
      <c r="A36" s="85" t="s">
        <v>186</v>
      </c>
      <c r="B36" s="7">
        <v>1020</v>
      </c>
      <c r="C36" s="118">
        <f>SUM(C34:C35)</f>
        <v>150317</v>
      </c>
      <c r="D36" s="118">
        <f>SUM(D34:D35)</f>
        <v>88894</v>
      </c>
      <c r="E36" s="118">
        <f>SUM(E34:E35)</f>
        <v>147291</v>
      </c>
      <c r="F36" s="118">
        <f>SUM(F34:F35)</f>
        <v>88894</v>
      </c>
      <c r="G36" s="119">
        <f t="shared" ref="G36:G80" si="1">F36-E36</f>
        <v>-58397</v>
      </c>
      <c r="H36" s="168">
        <f t="shared" si="0"/>
        <v>60.4</v>
      </c>
    </row>
    <row r="37" spans="1:8" s="5" customFormat="1" ht="20.100000000000001" customHeight="1">
      <c r="A37" s="84" t="s">
        <v>155</v>
      </c>
      <c r="B37" s="9">
        <v>1030</v>
      </c>
      <c r="C37" s="117">
        <f>'I. Фін результат'!C34</f>
        <v>-20962</v>
      </c>
      <c r="D37" s="117">
        <f>'I. Фін результат'!D34</f>
        <v>-20067</v>
      </c>
      <c r="E37" s="117">
        <f>'I. Фін результат'!E34</f>
        <v>-22026</v>
      </c>
      <c r="F37" s="117">
        <f>'I. Фін результат'!F34</f>
        <v>-20067</v>
      </c>
      <c r="G37" s="109">
        <f t="shared" si="1"/>
        <v>1959</v>
      </c>
      <c r="H37" s="167">
        <f t="shared" si="0"/>
        <v>91.1</v>
      </c>
    </row>
    <row r="38" spans="1:8" s="5" customFormat="1" ht="20.100000000000001" customHeight="1">
      <c r="A38" s="8" t="s">
        <v>97</v>
      </c>
      <c r="B38" s="9">
        <v>1031</v>
      </c>
      <c r="C38" s="117">
        <f>'I. Фін результат'!C35</f>
        <v>-566</v>
      </c>
      <c r="D38" s="117">
        <f>'I. Фін результат'!D35</f>
        <v>-276</v>
      </c>
      <c r="E38" s="117">
        <f>'I. Фін результат'!E35</f>
        <v>-532</v>
      </c>
      <c r="F38" s="117">
        <f>'I. Фін результат'!F35</f>
        <v>-276</v>
      </c>
      <c r="G38" s="109">
        <f t="shared" si="1"/>
        <v>256</v>
      </c>
      <c r="H38" s="167">
        <f t="shared" si="0"/>
        <v>51.9</v>
      </c>
    </row>
    <row r="39" spans="1:8" s="5" customFormat="1" ht="20.100000000000001" customHeight="1">
      <c r="A39" s="8" t="s">
        <v>147</v>
      </c>
      <c r="B39" s="9">
        <v>1032</v>
      </c>
      <c r="C39" s="117">
        <f>'I. Фін результат'!C36</f>
        <v>0</v>
      </c>
      <c r="D39" s="117">
        <f>'I. Фін результат'!D36</f>
        <v>0</v>
      </c>
      <c r="E39" s="117">
        <f>'I. Фін результат'!E36</f>
        <v>0</v>
      </c>
      <c r="F39" s="117">
        <f>'I. Фін результат'!F36</f>
        <v>0</v>
      </c>
      <c r="G39" s="109">
        <f t="shared" si="1"/>
        <v>0</v>
      </c>
      <c r="H39" s="220" t="e">
        <f t="shared" si="0"/>
        <v>#DIV/0!</v>
      </c>
    </row>
    <row r="40" spans="1:8" s="5" customFormat="1" ht="20.100000000000001" customHeight="1">
      <c r="A40" s="8" t="s">
        <v>58</v>
      </c>
      <c r="B40" s="9">
        <v>1033</v>
      </c>
      <c r="C40" s="117">
        <f>'I. Фін результат'!C37</f>
        <v>-172</v>
      </c>
      <c r="D40" s="117">
        <f>'I. Фін результат'!D37</f>
        <v>-130</v>
      </c>
      <c r="E40" s="117">
        <f>'I. Фін результат'!E37</f>
        <v>-220</v>
      </c>
      <c r="F40" s="117">
        <f>'I. Фін результат'!F37</f>
        <v>-130</v>
      </c>
      <c r="G40" s="109">
        <f t="shared" si="1"/>
        <v>90</v>
      </c>
      <c r="H40" s="167">
        <f t="shared" si="0"/>
        <v>59.1</v>
      </c>
    </row>
    <row r="41" spans="1:8" s="5" customFormat="1" ht="20.100000000000001" customHeight="1">
      <c r="A41" s="8" t="s">
        <v>22</v>
      </c>
      <c r="B41" s="9">
        <v>1034</v>
      </c>
      <c r="C41" s="117">
        <f>'I. Фін результат'!C38</f>
        <v>0</v>
      </c>
      <c r="D41" s="117">
        <f>'I. Фін результат'!D38</f>
        <v>0</v>
      </c>
      <c r="E41" s="117">
        <f>'I. Фін результат'!E38</f>
        <v>0</v>
      </c>
      <c r="F41" s="117">
        <f>'I. Фін результат'!F38</f>
        <v>0</v>
      </c>
      <c r="G41" s="109">
        <f t="shared" si="1"/>
        <v>0</v>
      </c>
      <c r="H41" s="220" t="e">
        <f t="shared" si="0"/>
        <v>#DIV/0!</v>
      </c>
    </row>
    <row r="42" spans="1:8" s="5" customFormat="1" ht="20.100000000000001" customHeight="1">
      <c r="A42" s="8" t="s">
        <v>23</v>
      </c>
      <c r="B42" s="9">
        <v>1035</v>
      </c>
      <c r="C42" s="117">
        <f>'I. Фін результат'!C39</f>
        <v>-244</v>
      </c>
      <c r="D42" s="117">
        <f>'I. Фін результат'!D39</f>
        <v>-179</v>
      </c>
      <c r="E42" s="117">
        <f>'I. Фін результат'!E39</f>
        <v>-1540</v>
      </c>
      <c r="F42" s="117">
        <f>'I. Фін результат'!F39</f>
        <v>-179</v>
      </c>
      <c r="G42" s="109">
        <f t="shared" si="1"/>
        <v>1361</v>
      </c>
      <c r="H42" s="167">
        <f t="shared" si="0"/>
        <v>11.6</v>
      </c>
    </row>
    <row r="43" spans="1:8" s="5" customFormat="1" ht="20.100000000000001" customHeight="1">
      <c r="A43" s="84" t="s">
        <v>118</v>
      </c>
      <c r="B43" s="7">
        <v>1060</v>
      </c>
      <c r="C43" s="117">
        <f>'I. Фін результат'!C62</f>
        <v>-731</v>
      </c>
      <c r="D43" s="117">
        <f>'I. Фін результат'!D62</f>
        <v>-807</v>
      </c>
      <c r="E43" s="117">
        <f>'I. Фін результат'!E62</f>
        <v>-600</v>
      </c>
      <c r="F43" s="117">
        <f>'I. Фін результат'!F62</f>
        <v>-807</v>
      </c>
      <c r="G43" s="109">
        <f t="shared" si="1"/>
        <v>-207</v>
      </c>
      <c r="H43" s="167">
        <f t="shared" si="0"/>
        <v>134.5</v>
      </c>
    </row>
    <row r="44" spans="1:8" s="5" customFormat="1" ht="20.100000000000001" customHeight="1">
      <c r="A44" s="8" t="s">
        <v>233</v>
      </c>
      <c r="B44" s="9">
        <v>1070</v>
      </c>
      <c r="C44" s="117">
        <f>'I. Фін результат'!C73</f>
        <v>13937</v>
      </c>
      <c r="D44" s="117">
        <f>'I. Фін результат'!D73</f>
        <v>12594</v>
      </c>
      <c r="E44" s="117">
        <f>'I. Фін результат'!E73</f>
        <v>4332</v>
      </c>
      <c r="F44" s="117">
        <f>'I. Фін результат'!F73</f>
        <v>12594</v>
      </c>
      <c r="G44" s="109">
        <f t="shared" si="1"/>
        <v>8262</v>
      </c>
      <c r="H44" s="167">
        <f t="shared" si="0"/>
        <v>290.7</v>
      </c>
    </row>
    <row r="45" spans="1:8" s="5" customFormat="1" ht="20.100000000000001" customHeight="1">
      <c r="A45" s="8" t="s">
        <v>152</v>
      </c>
      <c r="B45" s="9">
        <v>1071</v>
      </c>
      <c r="C45" s="117">
        <f>'I. Фін результат'!C74</f>
        <v>4730</v>
      </c>
      <c r="D45" s="117">
        <f>'I. Фін результат'!D74</f>
        <v>4282</v>
      </c>
      <c r="E45" s="117">
        <f>'I. Фін результат'!E74</f>
        <v>0</v>
      </c>
      <c r="F45" s="117">
        <f>'I. Фін результат'!F74</f>
        <v>4282</v>
      </c>
      <c r="G45" s="109">
        <f t="shared" si="1"/>
        <v>4282</v>
      </c>
      <c r="H45" s="220" t="e">
        <f t="shared" si="0"/>
        <v>#DIV/0!</v>
      </c>
    </row>
    <row r="46" spans="1:8" s="5" customFormat="1" ht="20.100000000000001" customHeight="1">
      <c r="A46" s="8" t="s">
        <v>234</v>
      </c>
      <c r="B46" s="9">
        <v>1072</v>
      </c>
      <c r="C46" s="117">
        <f>'I. Фін результат'!C75</f>
        <v>0</v>
      </c>
      <c r="D46" s="117">
        <f>'I. Фін результат'!D75</f>
        <v>0</v>
      </c>
      <c r="E46" s="117">
        <f>'I. Фін результат'!E75</f>
        <v>0</v>
      </c>
      <c r="F46" s="117">
        <f>'I. Фін результат'!F75</f>
        <v>0</v>
      </c>
      <c r="G46" s="109">
        <f t="shared" si="1"/>
        <v>0</v>
      </c>
      <c r="H46" s="220" t="e">
        <f t="shared" si="0"/>
        <v>#DIV/0!</v>
      </c>
    </row>
    <row r="47" spans="1:8" s="5" customFormat="1" ht="20.100000000000001" customHeight="1">
      <c r="A47" s="89" t="s">
        <v>235</v>
      </c>
      <c r="B47" s="9">
        <v>1080</v>
      </c>
      <c r="C47" s="117">
        <f>'I. Фін результат'!C86</f>
        <v>-15796</v>
      </c>
      <c r="D47" s="117">
        <f>'I. Фін результат'!D86</f>
        <v>-22247</v>
      </c>
      <c r="E47" s="117">
        <f>'I. Фін результат'!E86</f>
        <v>-10728</v>
      </c>
      <c r="F47" s="117">
        <f>'I. Фін результат'!F86</f>
        <v>-22247</v>
      </c>
      <c r="G47" s="109">
        <f t="shared" si="1"/>
        <v>-11519</v>
      </c>
      <c r="H47" s="167">
        <f t="shared" si="0"/>
        <v>207.4</v>
      </c>
    </row>
    <row r="48" spans="1:8" s="5" customFormat="1" ht="20.100000000000001" customHeight="1">
      <c r="A48" s="8" t="s">
        <v>152</v>
      </c>
      <c r="B48" s="9">
        <v>1081</v>
      </c>
      <c r="C48" s="117">
        <f>'I. Фін результат'!C87</f>
        <v>-2322</v>
      </c>
      <c r="D48" s="117">
        <f>'I. Фін результат'!D87</f>
        <v>-5905</v>
      </c>
      <c r="E48" s="117">
        <f>'I. Фін результат'!E87</f>
        <v>0</v>
      </c>
      <c r="F48" s="117">
        <f>'I. Фін результат'!F87</f>
        <v>-5905</v>
      </c>
      <c r="G48" s="109">
        <f t="shared" si="1"/>
        <v>-5905</v>
      </c>
      <c r="H48" s="220" t="e">
        <f t="shared" si="0"/>
        <v>#DIV/0!</v>
      </c>
    </row>
    <row r="49" spans="1:8" s="5" customFormat="1" ht="20.100000000000001" customHeight="1">
      <c r="A49" s="8" t="s">
        <v>236</v>
      </c>
      <c r="B49" s="9">
        <v>1082</v>
      </c>
      <c r="C49" s="117">
        <f>'I. Фін результат'!C88</f>
        <v>0</v>
      </c>
      <c r="D49" s="117">
        <f>'I. Фін результат'!D88</f>
        <v>0</v>
      </c>
      <c r="E49" s="117">
        <f>'I. Фін результат'!E88</f>
        <v>0</v>
      </c>
      <c r="F49" s="117">
        <f>'I. Фін результат'!F88</f>
        <v>0</v>
      </c>
      <c r="G49" s="109">
        <f t="shared" si="1"/>
        <v>0</v>
      </c>
      <c r="H49" s="220" t="e">
        <f t="shared" si="0"/>
        <v>#DIV/0!</v>
      </c>
    </row>
    <row r="50" spans="1:8" s="5" customFormat="1" ht="20.100000000000001" customHeight="1">
      <c r="A50" s="10" t="s">
        <v>4</v>
      </c>
      <c r="B50" s="7">
        <v>1100</v>
      </c>
      <c r="C50" s="118">
        <f>SUM(C36,C37,C43,C44,C47)</f>
        <v>126765</v>
      </c>
      <c r="D50" s="118">
        <f>SUM(D36,D37,D43,D44,D47)</f>
        <v>58367</v>
      </c>
      <c r="E50" s="118">
        <f>SUM(E36,E37,E43,E44,E47)</f>
        <v>118269</v>
      </c>
      <c r="F50" s="118">
        <f>SUM(F36,F37,F43,F44,F47)</f>
        <v>58367</v>
      </c>
      <c r="G50" s="119">
        <f t="shared" si="1"/>
        <v>-59902</v>
      </c>
      <c r="H50" s="168">
        <f t="shared" si="0"/>
        <v>49.4</v>
      </c>
    </row>
    <row r="51" spans="1:8" s="5" customFormat="1" ht="20.100000000000001" customHeight="1">
      <c r="A51" s="86" t="s">
        <v>119</v>
      </c>
      <c r="B51" s="7">
        <v>1310</v>
      </c>
      <c r="C51" s="119">
        <f>'I. Фін результат'!C140</f>
        <v>156960</v>
      </c>
      <c r="D51" s="119">
        <f>'I. Фін результат'!D140</f>
        <v>99844</v>
      </c>
      <c r="E51" s="119">
        <f>'I. Фін результат'!E140</f>
        <v>155425</v>
      </c>
      <c r="F51" s="119">
        <f>'I. Фін результат'!F140</f>
        <v>99844</v>
      </c>
      <c r="G51" s="119">
        <f t="shared" si="1"/>
        <v>-55581</v>
      </c>
      <c r="H51" s="168">
        <f t="shared" si="0"/>
        <v>64.2</v>
      </c>
    </row>
    <row r="52" spans="1:8" s="5" customFormat="1">
      <c r="A52" s="86" t="s">
        <v>157</v>
      </c>
      <c r="B52" s="7">
        <v>5010</v>
      </c>
      <c r="C52" s="169">
        <f>(C51/C34)*100</f>
        <v>41.3</v>
      </c>
      <c r="D52" s="169">
        <f>(D51/D34)*100</f>
        <v>30.1</v>
      </c>
      <c r="E52" s="169">
        <f>(E51/E34)*100</f>
        <v>38.9</v>
      </c>
      <c r="F52" s="169">
        <f>(F51/F34)*100</f>
        <v>30.1</v>
      </c>
      <c r="G52" s="119">
        <f t="shared" si="1"/>
        <v>-9</v>
      </c>
      <c r="H52" s="168">
        <f t="shared" si="0"/>
        <v>77.400000000000006</v>
      </c>
    </row>
    <row r="53" spans="1:8" s="5" customFormat="1" ht="20.100000000000001" customHeight="1">
      <c r="A53" s="8" t="s">
        <v>237</v>
      </c>
      <c r="B53" s="9">
        <v>1110</v>
      </c>
      <c r="C53" s="117">
        <f>'I. Фін результат'!C106</f>
        <v>0</v>
      </c>
      <c r="D53" s="117">
        <f>'I. Фін результат'!D106</f>
        <v>0</v>
      </c>
      <c r="E53" s="117">
        <f>'I. Фін результат'!E106</f>
        <v>0</v>
      </c>
      <c r="F53" s="117">
        <f>'I. Фін результат'!F106</f>
        <v>0</v>
      </c>
      <c r="G53" s="109">
        <f t="shared" si="1"/>
        <v>0</v>
      </c>
      <c r="H53" s="220" t="e">
        <f t="shared" si="0"/>
        <v>#DIV/0!</v>
      </c>
    </row>
    <row r="54" spans="1:8" s="5" customFormat="1">
      <c r="A54" s="8" t="s">
        <v>238</v>
      </c>
      <c r="B54" s="9">
        <v>1120</v>
      </c>
      <c r="C54" s="117">
        <f>'I. Фін результат'!C107</f>
        <v>0</v>
      </c>
      <c r="D54" s="117">
        <f>'I. Фін результат'!D107</f>
        <v>0</v>
      </c>
      <c r="E54" s="117">
        <f>'I. Фін результат'!E107</f>
        <v>0</v>
      </c>
      <c r="F54" s="117">
        <f>'I. Фін результат'!F107</f>
        <v>0</v>
      </c>
      <c r="G54" s="109">
        <f t="shared" si="1"/>
        <v>0</v>
      </c>
      <c r="H54" s="220" t="e">
        <f t="shared" si="0"/>
        <v>#DIV/0!</v>
      </c>
    </row>
    <row r="55" spans="1:8" s="5" customFormat="1" ht="20.100000000000001" customHeight="1">
      <c r="A55" s="8" t="s">
        <v>239</v>
      </c>
      <c r="B55" s="9">
        <v>1130</v>
      </c>
      <c r="C55" s="117">
        <f>'I. Фін результат'!C108</f>
        <v>0</v>
      </c>
      <c r="D55" s="117">
        <f>'I. Фін результат'!D108</f>
        <v>0</v>
      </c>
      <c r="E55" s="117">
        <f>'I. Фін результат'!E108</f>
        <v>0</v>
      </c>
      <c r="F55" s="117">
        <f>'I. Фін результат'!F108</f>
        <v>0</v>
      </c>
      <c r="G55" s="109">
        <f t="shared" si="1"/>
        <v>0</v>
      </c>
      <c r="H55" s="220" t="e">
        <f t="shared" si="0"/>
        <v>#DIV/0!</v>
      </c>
    </row>
    <row r="56" spans="1:8" s="5" customFormat="1" ht="20.100000000000001" customHeight="1">
      <c r="A56" s="8" t="s">
        <v>240</v>
      </c>
      <c r="B56" s="9">
        <v>1140</v>
      </c>
      <c r="C56" s="117">
        <f>'I. Фін результат'!C109</f>
        <v>0</v>
      </c>
      <c r="D56" s="117">
        <f>'I. Фін результат'!D109</f>
        <v>0</v>
      </c>
      <c r="E56" s="117">
        <f>'I. Фін результат'!E109</f>
        <v>0</v>
      </c>
      <c r="F56" s="117">
        <f>'I. Фін результат'!F109</f>
        <v>0</v>
      </c>
      <c r="G56" s="109">
        <f t="shared" si="1"/>
        <v>0</v>
      </c>
      <c r="H56" s="220" t="e">
        <f t="shared" si="0"/>
        <v>#DIV/0!</v>
      </c>
    </row>
    <row r="57" spans="1:8" s="5" customFormat="1" ht="20.100000000000001" customHeight="1">
      <c r="A57" s="8" t="s">
        <v>257</v>
      </c>
      <c r="B57" s="9">
        <v>1150</v>
      </c>
      <c r="C57" s="117">
        <f>'I. Фін результат'!C111</f>
        <v>497</v>
      </c>
      <c r="D57" s="117">
        <f>'I. Фін результат'!D111</f>
        <v>7172</v>
      </c>
      <c r="E57" s="117">
        <f>'I. Фін результат'!E111</f>
        <v>1939</v>
      </c>
      <c r="F57" s="117">
        <f>'I. Фін результат'!F111</f>
        <v>7172</v>
      </c>
      <c r="G57" s="109">
        <f t="shared" si="1"/>
        <v>5233</v>
      </c>
      <c r="H57" s="167">
        <f t="shared" si="0"/>
        <v>369.9</v>
      </c>
    </row>
    <row r="58" spans="1:8" s="5" customFormat="1" ht="20.100000000000001" customHeight="1">
      <c r="A58" s="8" t="s">
        <v>152</v>
      </c>
      <c r="B58" s="9">
        <v>1151</v>
      </c>
      <c r="C58" s="117">
        <f>'I. Фін результат'!C112</f>
        <v>0</v>
      </c>
      <c r="D58" s="117">
        <f>'I. Фін результат'!D112</f>
        <v>0</v>
      </c>
      <c r="E58" s="117">
        <f>'I. Фін результат'!E112</f>
        <v>0</v>
      </c>
      <c r="F58" s="117">
        <f>'I. Фін результат'!F112</f>
        <v>0</v>
      </c>
      <c r="G58" s="109">
        <f t="shared" si="1"/>
        <v>0</v>
      </c>
      <c r="H58" s="220" t="e">
        <f t="shared" si="0"/>
        <v>#DIV/0!</v>
      </c>
    </row>
    <row r="59" spans="1:8" s="5" customFormat="1" ht="20.100000000000001" customHeight="1">
      <c r="A59" s="8" t="s">
        <v>259</v>
      </c>
      <c r="B59" s="9">
        <v>1160</v>
      </c>
      <c r="C59" s="117">
        <f>'I. Фін результат'!C116</f>
        <v>-919</v>
      </c>
      <c r="D59" s="117">
        <f>'I. Фін результат'!D116</f>
        <v>-966</v>
      </c>
      <c r="E59" s="117">
        <f>'I. Фін результат'!E116</f>
        <v>0</v>
      </c>
      <c r="F59" s="117">
        <f>'I. Фін результат'!F116</f>
        <v>-966</v>
      </c>
      <c r="G59" s="109">
        <f t="shared" si="1"/>
        <v>-966</v>
      </c>
      <c r="H59" s="220" t="e">
        <f t="shared" si="0"/>
        <v>#DIV/0!</v>
      </c>
    </row>
    <row r="60" spans="1:8" s="5" customFormat="1" ht="20.100000000000001" customHeight="1">
      <c r="A60" s="8" t="s">
        <v>152</v>
      </c>
      <c r="B60" s="9">
        <v>1161</v>
      </c>
      <c r="C60" s="117">
        <f>'I. Фін результат'!C117</f>
        <v>0</v>
      </c>
      <c r="D60" s="117">
        <f>'I. Фін результат'!D117</f>
        <v>0</v>
      </c>
      <c r="E60" s="117">
        <f>'I. Фін результат'!E117</f>
        <v>0</v>
      </c>
      <c r="F60" s="117">
        <f>'I. Фін результат'!F117</f>
        <v>0</v>
      </c>
      <c r="G60" s="243">
        <f t="shared" si="1"/>
        <v>0</v>
      </c>
      <c r="H60" s="220" t="e">
        <f t="shared" si="0"/>
        <v>#DIV/0!</v>
      </c>
    </row>
    <row r="61" spans="1:8" s="5" customFormat="1" ht="20.100000000000001" customHeight="1">
      <c r="A61" s="86" t="s">
        <v>87</v>
      </c>
      <c r="B61" s="113">
        <v>1170</v>
      </c>
      <c r="C61" s="118">
        <f>SUM(C50,C53:C57,C59)</f>
        <v>126343</v>
      </c>
      <c r="D61" s="118">
        <f>SUM(D50,D53:D57,D59)</f>
        <v>64573</v>
      </c>
      <c r="E61" s="118">
        <f>SUM(E50,E53:E57,E59)</f>
        <v>120208</v>
      </c>
      <c r="F61" s="118">
        <f>SUM(F50,F53:F57,F59)</f>
        <v>64573</v>
      </c>
      <c r="G61" s="119">
        <f t="shared" si="1"/>
        <v>-55635</v>
      </c>
      <c r="H61" s="168">
        <f t="shared" si="0"/>
        <v>53.7</v>
      </c>
    </row>
    <row r="62" spans="1:8" s="5" customFormat="1" ht="20.100000000000001" customHeight="1">
      <c r="A62" s="8" t="s">
        <v>250</v>
      </c>
      <c r="B62" s="7">
        <v>1180</v>
      </c>
      <c r="C62" s="117">
        <f>'I. Фін результат'!C123</f>
        <v>-24785</v>
      </c>
      <c r="D62" s="117">
        <f>'I. Фін результат'!D123</f>
        <v>-13526</v>
      </c>
      <c r="E62" s="117">
        <f>'I. Фін результат'!E123</f>
        <v>-23795</v>
      </c>
      <c r="F62" s="117">
        <f>'I. Фін результат'!F123</f>
        <v>-13526</v>
      </c>
      <c r="G62" s="109">
        <f t="shared" si="1"/>
        <v>10269</v>
      </c>
      <c r="H62" s="167">
        <f t="shared" si="0"/>
        <v>56.8</v>
      </c>
    </row>
    <row r="63" spans="1:8" s="5" customFormat="1" ht="20.100000000000001" customHeight="1">
      <c r="A63" s="8" t="s">
        <v>251</v>
      </c>
      <c r="B63" s="7">
        <v>1181</v>
      </c>
      <c r="C63" s="117">
        <f>'I. Фін результат'!C124</f>
        <v>0</v>
      </c>
      <c r="D63" s="117">
        <f>'I. Фін результат'!D124</f>
        <v>0</v>
      </c>
      <c r="E63" s="117">
        <f>'I. Фін результат'!E124</f>
        <v>0</v>
      </c>
      <c r="F63" s="117">
        <f>'I. Фін результат'!F124</f>
        <v>0</v>
      </c>
      <c r="G63" s="109">
        <f t="shared" si="1"/>
        <v>0</v>
      </c>
      <c r="H63" s="220" t="e">
        <f t="shared" si="0"/>
        <v>#DIV/0!</v>
      </c>
    </row>
    <row r="64" spans="1:8" s="5" customFormat="1" ht="20.100000000000001" customHeight="1">
      <c r="A64" s="8" t="s">
        <v>252</v>
      </c>
      <c r="B64" s="9">
        <v>1190</v>
      </c>
      <c r="C64" s="117">
        <f>'I. Фін результат'!C125</f>
        <v>0</v>
      </c>
      <c r="D64" s="117">
        <f>'I. Фін результат'!D125</f>
        <v>0</v>
      </c>
      <c r="E64" s="117">
        <f>'I. Фін результат'!E125</f>
        <v>0</v>
      </c>
      <c r="F64" s="117">
        <f>'I. Фін результат'!F125</f>
        <v>0</v>
      </c>
      <c r="G64" s="109">
        <f t="shared" si="1"/>
        <v>0</v>
      </c>
      <c r="H64" s="220" t="e">
        <f t="shared" si="0"/>
        <v>#DIV/0!</v>
      </c>
    </row>
    <row r="65" spans="1:8" s="5" customFormat="1" ht="20.100000000000001" customHeight="1">
      <c r="A65" s="8" t="s">
        <v>253</v>
      </c>
      <c r="B65" s="6">
        <v>1191</v>
      </c>
      <c r="C65" s="117">
        <f>'I. Фін результат'!C126</f>
        <v>0</v>
      </c>
      <c r="D65" s="117">
        <f>'I. Фін результат'!D126</f>
        <v>0</v>
      </c>
      <c r="E65" s="117">
        <f>'I. Фін результат'!E126</f>
        <v>0</v>
      </c>
      <c r="F65" s="117">
        <f>'I. Фін результат'!F126</f>
        <v>0</v>
      </c>
      <c r="G65" s="243">
        <f t="shared" si="1"/>
        <v>0</v>
      </c>
      <c r="H65" s="220" t="e">
        <f t="shared" si="0"/>
        <v>#DIV/0!</v>
      </c>
    </row>
    <row r="66" spans="1:8" s="5" customFormat="1" ht="20.100000000000001" customHeight="1">
      <c r="A66" s="10" t="s">
        <v>293</v>
      </c>
      <c r="B66" s="9">
        <v>1200</v>
      </c>
      <c r="C66" s="118">
        <f>SUM(C61:C65)</f>
        <v>101558</v>
      </c>
      <c r="D66" s="118">
        <f>SUM(D61:D65)</f>
        <v>51047</v>
      </c>
      <c r="E66" s="118">
        <f>SUM(E61:E65)</f>
        <v>96413</v>
      </c>
      <c r="F66" s="118">
        <f>SUM(F61:F65)</f>
        <v>51047</v>
      </c>
      <c r="G66" s="119">
        <f t="shared" si="1"/>
        <v>-45366</v>
      </c>
      <c r="H66" s="168">
        <f t="shared" si="0"/>
        <v>52.9</v>
      </c>
    </row>
    <row r="67" spans="1:8" s="5" customFormat="1" ht="20.100000000000001" customHeight="1">
      <c r="A67" s="8" t="s">
        <v>422</v>
      </c>
      <c r="B67" s="6">
        <v>1201</v>
      </c>
      <c r="C67" s="117">
        <f>'I. Фін результат'!C128</f>
        <v>101558</v>
      </c>
      <c r="D67" s="117">
        <f>'I. Фін результат'!D128</f>
        <v>52572</v>
      </c>
      <c r="E67" s="117">
        <f>'I. Фін результат'!E128</f>
        <v>96413</v>
      </c>
      <c r="F67" s="117">
        <f>'I. Фін результат'!F128</f>
        <v>52572</v>
      </c>
      <c r="G67" s="109">
        <f t="shared" si="1"/>
        <v>-43841</v>
      </c>
      <c r="H67" s="167">
        <f t="shared" si="0"/>
        <v>54.5</v>
      </c>
    </row>
    <row r="68" spans="1:8" s="5" customFormat="1" ht="20.100000000000001" customHeight="1">
      <c r="A68" s="8" t="s">
        <v>423</v>
      </c>
      <c r="B68" s="6">
        <v>1202</v>
      </c>
      <c r="C68" s="117">
        <f>'I. Фін результат'!C129</f>
        <v>0</v>
      </c>
      <c r="D68" s="117">
        <f>'I. Фін результат'!D129</f>
        <v>-1525</v>
      </c>
      <c r="E68" s="117">
        <f>'I. Фін результат'!E129</f>
        <v>0</v>
      </c>
      <c r="F68" s="117">
        <f>'I. Фін результат'!F129</f>
        <v>-1525</v>
      </c>
      <c r="G68" s="109">
        <f t="shared" si="1"/>
        <v>-1525</v>
      </c>
      <c r="H68" s="220" t="e">
        <f t="shared" si="0"/>
        <v>#DIV/0!</v>
      </c>
    </row>
    <row r="69" spans="1:8" s="5" customFormat="1" ht="20.100000000000001" customHeight="1">
      <c r="A69" s="10" t="s">
        <v>19</v>
      </c>
      <c r="B69" s="9">
        <v>1210</v>
      </c>
      <c r="C69" s="160">
        <f>SUM(C34,C44,C53,C55,C57,C63,C64)</f>
        <v>394756</v>
      </c>
      <c r="D69" s="160">
        <f>SUM(D34,D44,D53,D55,D57,D63,D64)</f>
        <v>351432</v>
      </c>
      <c r="E69" s="160">
        <f>SUM(E34,E44,E53,E55,E57,E63,E64)</f>
        <v>405622</v>
      </c>
      <c r="F69" s="160">
        <f>SUM(F34,F44,F53,F55,F57,F63,F64)</f>
        <v>351432</v>
      </c>
      <c r="G69" s="119">
        <f t="shared" si="1"/>
        <v>-54190</v>
      </c>
      <c r="H69" s="168">
        <f t="shared" si="0"/>
        <v>86.6</v>
      </c>
    </row>
    <row r="70" spans="1:8" s="5" customFormat="1" ht="20.100000000000001" customHeight="1">
      <c r="A70" s="10" t="s">
        <v>105</v>
      </c>
      <c r="B70" s="9">
        <v>1220</v>
      </c>
      <c r="C70" s="160">
        <f>SUM(C35,C37,C43,C47,C54,C56,C59,C62,C65)</f>
        <v>-293198</v>
      </c>
      <c r="D70" s="160">
        <f>SUM(D35,D37,D43,D47,D54,D56,D59,D62,D65)</f>
        <v>-300385</v>
      </c>
      <c r="E70" s="160">
        <f>SUM(E35,E37,E43,E47,E54,E56,E59,E62,E65)</f>
        <v>-309209</v>
      </c>
      <c r="F70" s="160">
        <f>SUM(F35,F37,F43,F47,F54,F56,F59,F62,F65)</f>
        <v>-300385</v>
      </c>
      <c r="G70" s="119">
        <f t="shared" si="1"/>
        <v>8824</v>
      </c>
      <c r="H70" s="168">
        <f t="shared" si="0"/>
        <v>97.1</v>
      </c>
    </row>
    <row r="71" spans="1:8" s="5" customFormat="1" ht="20.100000000000001" customHeight="1">
      <c r="A71" s="8" t="s">
        <v>182</v>
      </c>
      <c r="B71" s="9">
        <v>1230</v>
      </c>
      <c r="C71" s="117">
        <f>'I. Фін результат'!C132</f>
        <v>0</v>
      </c>
      <c r="D71" s="117">
        <f>'I. Фін результат'!D132</f>
        <v>0</v>
      </c>
      <c r="E71" s="117">
        <f>'I. Фін результат'!E132</f>
        <v>0</v>
      </c>
      <c r="F71" s="117">
        <f>'I. Фін результат'!F132</f>
        <v>0</v>
      </c>
      <c r="G71" s="109">
        <f t="shared" si="1"/>
        <v>0</v>
      </c>
      <c r="H71" s="220" t="e">
        <f t="shared" si="0"/>
        <v>#DIV/0!</v>
      </c>
    </row>
    <row r="72" spans="1:8" s="5" customFormat="1" ht="20.100000000000001" customHeight="1">
      <c r="A72" s="10" t="s">
        <v>159</v>
      </c>
      <c r="B72" s="9"/>
      <c r="C72" s="137"/>
      <c r="D72" s="138"/>
      <c r="E72" s="138"/>
      <c r="F72" s="138"/>
      <c r="G72" s="109">
        <f t="shared" si="1"/>
        <v>0</v>
      </c>
      <c r="H72" s="220" t="e">
        <f t="shared" si="0"/>
        <v>#DIV/0!</v>
      </c>
    </row>
    <row r="73" spans="1:8" s="5" customFormat="1" ht="20.100000000000001" customHeight="1">
      <c r="A73" s="8" t="s">
        <v>194</v>
      </c>
      <c r="B73" s="9">
        <v>1400</v>
      </c>
      <c r="C73" s="117">
        <f>'I. Фін результат'!C142</f>
        <v>23559</v>
      </c>
      <c r="D73" s="117">
        <f>'I. Фін результат'!D142</f>
        <v>29157</v>
      </c>
      <c r="E73" s="117">
        <f>'I. Фін результат'!E142</f>
        <v>28685</v>
      </c>
      <c r="F73" s="117">
        <f>'I. Фін результат'!F142</f>
        <v>29157</v>
      </c>
      <c r="G73" s="109">
        <f t="shared" si="1"/>
        <v>472</v>
      </c>
      <c r="H73" s="167">
        <f t="shared" si="0"/>
        <v>101.6</v>
      </c>
    </row>
    <row r="74" spans="1:8" s="5" customFormat="1" ht="20.100000000000001" customHeight="1">
      <c r="A74" s="8" t="s">
        <v>195</v>
      </c>
      <c r="B74" s="40">
        <v>1401</v>
      </c>
      <c r="C74" s="117">
        <f>'I. Фін результат'!C143</f>
        <v>8595</v>
      </c>
      <c r="D74" s="117">
        <f>'I. Фін результат'!D143</f>
        <v>11847</v>
      </c>
      <c r="E74" s="117">
        <f>'I. Фін результат'!E143</f>
        <v>10252</v>
      </c>
      <c r="F74" s="117">
        <f>'I. Фін результат'!F143</f>
        <v>11847</v>
      </c>
      <c r="G74" s="109">
        <f t="shared" si="1"/>
        <v>1595</v>
      </c>
      <c r="H74" s="167">
        <f t="shared" si="0"/>
        <v>115.6</v>
      </c>
    </row>
    <row r="75" spans="1:8" s="5" customFormat="1" ht="20.100000000000001" customHeight="1">
      <c r="A75" s="8" t="s">
        <v>28</v>
      </c>
      <c r="B75" s="40">
        <v>1402</v>
      </c>
      <c r="C75" s="117">
        <f>'I. Фін результат'!C144</f>
        <v>14964</v>
      </c>
      <c r="D75" s="117">
        <f>'I. Фін результат'!D144</f>
        <v>17310</v>
      </c>
      <c r="E75" s="117">
        <f>'I. Фін результат'!E144</f>
        <v>18433</v>
      </c>
      <c r="F75" s="117">
        <f>'I. Фін результат'!F144</f>
        <v>17310</v>
      </c>
      <c r="G75" s="109">
        <f t="shared" si="1"/>
        <v>-1123</v>
      </c>
      <c r="H75" s="167">
        <f t="shared" si="0"/>
        <v>93.9</v>
      </c>
    </row>
    <row r="76" spans="1:8" s="5" customFormat="1" ht="20.100000000000001" customHeight="1">
      <c r="A76" s="8" t="s">
        <v>5</v>
      </c>
      <c r="B76" s="14">
        <v>1410</v>
      </c>
      <c r="C76" s="117">
        <f>'I. Фін результат'!C145</f>
        <v>114703</v>
      </c>
      <c r="D76" s="117">
        <f>'I. Фін результат'!D145</f>
        <v>122879</v>
      </c>
      <c r="E76" s="117">
        <f>'I. Фін результат'!E145</f>
        <v>126604</v>
      </c>
      <c r="F76" s="117">
        <f>'I. Фін результат'!F145</f>
        <v>122879</v>
      </c>
      <c r="G76" s="109">
        <f t="shared" si="1"/>
        <v>-3725</v>
      </c>
      <c r="H76" s="167">
        <f t="shared" si="0"/>
        <v>97.1</v>
      </c>
    </row>
    <row r="77" spans="1:8" s="5" customFormat="1" ht="20.100000000000001" customHeight="1">
      <c r="A77" s="8" t="s">
        <v>6</v>
      </c>
      <c r="B77" s="14">
        <v>1420</v>
      </c>
      <c r="C77" s="117">
        <f>'I. Фін результат'!C146</f>
        <v>24606</v>
      </c>
      <c r="D77" s="117">
        <f>'I. Фін результат'!D146</f>
        <v>26513</v>
      </c>
      <c r="E77" s="117">
        <f>'I. Фін результат'!E146</f>
        <v>27232</v>
      </c>
      <c r="F77" s="117">
        <f>'I. Фін результат'!F146</f>
        <v>26513</v>
      </c>
      <c r="G77" s="109">
        <f t="shared" si="1"/>
        <v>-719</v>
      </c>
      <c r="H77" s="167">
        <f t="shared" si="0"/>
        <v>97.4</v>
      </c>
    </row>
    <row r="78" spans="1:8" s="5" customFormat="1" ht="20.100000000000001" customHeight="1">
      <c r="A78" s="8" t="s">
        <v>7</v>
      </c>
      <c r="B78" s="14">
        <v>1430</v>
      </c>
      <c r="C78" s="117">
        <f>'I. Фін результат'!C147</f>
        <v>32603</v>
      </c>
      <c r="D78" s="117">
        <f>'I. Фін результат'!D147</f>
        <v>39854</v>
      </c>
      <c r="E78" s="117">
        <f>'I. Фін результат'!E147</f>
        <v>37156</v>
      </c>
      <c r="F78" s="117">
        <f>'I. Фін результат'!F147</f>
        <v>39854</v>
      </c>
      <c r="G78" s="109">
        <f t="shared" si="1"/>
        <v>2698</v>
      </c>
      <c r="H78" s="167">
        <f t="shared" si="0"/>
        <v>107.3</v>
      </c>
    </row>
    <row r="79" spans="1:8" s="5" customFormat="1" ht="20.100000000000001" customHeight="1">
      <c r="A79" s="8" t="s">
        <v>29</v>
      </c>
      <c r="B79" s="14">
        <v>1440</v>
      </c>
      <c r="C79" s="117">
        <f>'I. Фін результат'!C148</f>
        <v>71897</v>
      </c>
      <c r="D79" s="117">
        <f>'I. Фін результат'!D148</f>
        <v>66131</v>
      </c>
      <c r="E79" s="117">
        <f>'I. Фін результат'!E148</f>
        <v>65598</v>
      </c>
      <c r="F79" s="117">
        <f>'I. Фін результат'!F148</f>
        <v>66131</v>
      </c>
      <c r="G79" s="109">
        <f t="shared" si="1"/>
        <v>533</v>
      </c>
      <c r="H79" s="167">
        <f t="shared" si="0"/>
        <v>100.8</v>
      </c>
    </row>
    <row r="80" spans="1:8" s="5" customFormat="1" ht="20.100000000000001" customHeight="1" thickBot="1">
      <c r="A80" s="10" t="s">
        <v>53</v>
      </c>
      <c r="B80" s="14">
        <v>1450</v>
      </c>
      <c r="C80" s="118">
        <f>SUM(C73,C76,C77,C78,C79)</f>
        <v>267368</v>
      </c>
      <c r="D80" s="118">
        <f>SUM(D73,D76,D77,D78,D79)</f>
        <v>284534</v>
      </c>
      <c r="E80" s="118">
        <f>SUM(E73,E76,E77,E78,E79)</f>
        <v>285275</v>
      </c>
      <c r="F80" s="118">
        <f>SUM(F73,F76,F77,F78,F79)</f>
        <v>284534</v>
      </c>
      <c r="G80" s="119">
        <f t="shared" si="1"/>
        <v>-741</v>
      </c>
      <c r="H80" s="168">
        <f t="shared" si="0"/>
        <v>99.7</v>
      </c>
    </row>
    <row r="81" spans="1:8" s="5" customFormat="1" ht="19.5" thickBot="1">
      <c r="A81" s="322" t="s">
        <v>122</v>
      </c>
      <c r="B81" s="323"/>
      <c r="C81" s="323"/>
      <c r="D81" s="323"/>
      <c r="E81" s="323"/>
      <c r="F81" s="323"/>
      <c r="G81" s="323"/>
      <c r="H81" s="324"/>
    </row>
    <row r="82" spans="1:8" s="5" customFormat="1">
      <c r="A82" s="331" t="s">
        <v>121</v>
      </c>
      <c r="B82" s="332"/>
      <c r="C82" s="332"/>
      <c r="D82" s="332"/>
      <c r="E82" s="332"/>
      <c r="F82" s="332"/>
      <c r="G82" s="332"/>
      <c r="H82" s="333"/>
    </row>
    <row r="83" spans="1:8" s="5" customFormat="1" ht="37.5" customHeight="1">
      <c r="A83" s="146" t="s">
        <v>55</v>
      </c>
      <c r="B83" s="131">
        <v>2000</v>
      </c>
      <c r="C83" s="117">
        <f>'ІІ. Розр. з бюджетом'!C7</f>
        <v>76418</v>
      </c>
      <c r="D83" s="117">
        <f>'ІІ. Розр. з бюджетом'!D7</f>
        <v>2105</v>
      </c>
      <c r="E83" s="117">
        <f>'ІІ. Розр. з бюджетом'!E7</f>
        <v>18220</v>
      </c>
      <c r="F83" s="117">
        <f>'ІІ. Розр. з бюджетом'!F7</f>
        <v>2105</v>
      </c>
      <c r="G83" s="117">
        <f t="shared" ref="G83:G93" si="2">F83-E83</f>
        <v>-16115</v>
      </c>
      <c r="H83" s="167">
        <f t="shared" ref="H83:H128" si="3">(F83/E83)*100</f>
        <v>11.6</v>
      </c>
    </row>
    <row r="84" spans="1:8" s="5" customFormat="1" ht="39.75" customHeight="1">
      <c r="A84" s="47" t="s">
        <v>260</v>
      </c>
      <c r="B84" s="6">
        <v>2010</v>
      </c>
      <c r="C84" s="170">
        <f>SUM(C85:C86)</f>
        <v>-84969</v>
      </c>
      <c r="D84" s="170">
        <f>SUM(D85:D86)</f>
        <v>-45880</v>
      </c>
      <c r="E84" s="170">
        <f>SUM(E85:E86)</f>
        <v>-79810</v>
      </c>
      <c r="F84" s="170">
        <f>SUM(F85:F86)</f>
        <v>-45880</v>
      </c>
      <c r="G84" s="109">
        <f t="shared" si="2"/>
        <v>33930</v>
      </c>
      <c r="H84" s="167">
        <f t="shared" si="3"/>
        <v>57.5</v>
      </c>
    </row>
    <row r="85" spans="1:8" s="5" customFormat="1" ht="37.5" customHeight="1">
      <c r="A85" s="8" t="s">
        <v>146</v>
      </c>
      <c r="B85" s="6">
        <v>2011</v>
      </c>
      <c r="C85" s="117">
        <f>'ІІ. Розр. з бюджетом'!C9</f>
        <v>-84969</v>
      </c>
      <c r="D85" s="117">
        <f>'ІІ. Розр. з бюджетом'!D9</f>
        <v>-45880</v>
      </c>
      <c r="E85" s="117">
        <f>'ІІ. Розр. з бюджетом'!E9</f>
        <v>-79810</v>
      </c>
      <c r="F85" s="117">
        <f>'ІІ. Розр. з бюджетом'!F9</f>
        <v>-45880</v>
      </c>
      <c r="G85" s="109">
        <f t="shared" si="2"/>
        <v>33930</v>
      </c>
      <c r="H85" s="167">
        <f t="shared" si="3"/>
        <v>57.5</v>
      </c>
    </row>
    <row r="86" spans="1:8" s="5" customFormat="1" ht="39.75" customHeight="1">
      <c r="A86" s="8" t="s">
        <v>385</v>
      </c>
      <c r="B86" s="6">
        <v>2012</v>
      </c>
      <c r="C86" s="117">
        <f>'ІІ. Розр. з бюджетом'!C10</f>
        <v>0</v>
      </c>
      <c r="D86" s="117">
        <f>'ІІ. Розр. з бюджетом'!D10</f>
        <v>0</v>
      </c>
      <c r="E86" s="117">
        <f>'ІІ. Розр. з бюджетом'!E10</f>
        <v>0</v>
      </c>
      <c r="F86" s="117">
        <f>'ІІ. Розр. з бюджетом'!F10</f>
        <v>0</v>
      </c>
      <c r="G86" s="109">
        <f t="shared" si="2"/>
        <v>0</v>
      </c>
      <c r="H86" s="220" t="e">
        <f t="shared" si="3"/>
        <v>#DIV/0!</v>
      </c>
    </row>
    <row r="87" spans="1:8" s="5" customFormat="1">
      <c r="A87" s="8" t="s">
        <v>130</v>
      </c>
      <c r="B87" s="6" t="s">
        <v>153</v>
      </c>
      <c r="C87" s="117">
        <f>'ІІ. Розр. з бюджетом'!C11</f>
        <v>0</v>
      </c>
      <c r="D87" s="117">
        <f>'ІІ. Розр. з бюджетом'!D11</f>
        <v>0</v>
      </c>
      <c r="E87" s="117">
        <f>'ІІ. Розр. з бюджетом'!E11</f>
        <v>0</v>
      </c>
      <c r="F87" s="117">
        <f>'ІІ. Розр. з бюджетом'!F11</f>
        <v>0</v>
      </c>
      <c r="G87" s="120">
        <f t="shared" si="2"/>
        <v>0</v>
      </c>
      <c r="H87" s="220" t="e">
        <f t="shared" si="3"/>
        <v>#DIV/0!</v>
      </c>
    </row>
    <row r="88" spans="1:8" s="5" customFormat="1">
      <c r="A88" s="8" t="s">
        <v>139</v>
      </c>
      <c r="B88" s="6">
        <v>2020</v>
      </c>
      <c r="C88" s="117">
        <f>'ІІ. Розр. з бюджетом'!C12</f>
        <v>0</v>
      </c>
      <c r="D88" s="117">
        <f>'ІІ. Розр. з бюджетом'!D12</f>
        <v>0</v>
      </c>
      <c r="E88" s="117">
        <f>'ІІ. Розр. з бюджетом'!E12</f>
        <v>0</v>
      </c>
      <c r="F88" s="117">
        <f>'ІІ. Розр. з бюджетом'!F12</f>
        <v>0</v>
      </c>
      <c r="G88" s="109">
        <f t="shared" si="2"/>
        <v>0</v>
      </c>
      <c r="H88" s="220" t="e">
        <f t="shared" si="3"/>
        <v>#DIV/0!</v>
      </c>
    </row>
    <row r="89" spans="1:8" s="5" customFormat="1">
      <c r="A89" s="47" t="s">
        <v>65</v>
      </c>
      <c r="B89" s="6">
        <v>2030</v>
      </c>
      <c r="C89" s="117">
        <f>'ІІ. Розр. з бюджетом'!C13</f>
        <v>-38287</v>
      </c>
      <c r="D89" s="117">
        <f>'ІІ. Розр. з бюджетом'!D13</f>
        <v>-6587</v>
      </c>
      <c r="E89" s="117">
        <f>'ІІ. Розр. з бюджетом'!E13</f>
        <v>-12442</v>
      </c>
      <c r="F89" s="117">
        <f>'ІІ. Розр. з бюджетом'!F13</f>
        <v>-6587</v>
      </c>
      <c r="G89" s="109">
        <f t="shared" si="2"/>
        <v>5855</v>
      </c>
      <c r="H89" s="167">
        <f t="shared" si="3"/>
        <v>52.9</v>
      </c>
    </row>
    <row r="90" spans="1:8" s="5" customFormat="1">
      <c r="A90" s="47" t="s">
        <v>27</v>
      </c>
      <c r="B90" s="6">
        <v>2040</v>
      </c>
      <c r="C90" s="117">
        <f>'ІІ. Розр. з бюджетом'!C15</f>
        <v>0</v>
      </c>
      <c r="D90" s="117">
        <f>'ІІ. Розр. з бюджетом'!D15</f>
        <v>0</v>
      </c>
      <c r="E90" s="117">
        <f>'ІІ. Розр. з бюджетом'!E15</f>
        <v>0</v>
      </c>
      <c r="F90" s="117">
        <f>'ІІ. Розр. з бюджетом'!F15</f>
        <v>0</v>
      </c>
      <c r="G90" s="109">
        <f t="shared" si="2"/>
        <v>0</v>
      </c>
      <c r="H90" s="220" t="e">
        <f t="shared" si="3"/>
        <v>#DIV/0!</v>
      </c>
    </row>
    <row r="91" spans="1:8" s="5" customFormat="1">
      <c r="A91" s="47" t="s">
        <v>241</v>
      </c>
      <c r="B91" s="6">
        <v>2050</v>
      </c>
      <c r="C91" s="117">
        <f>'ІІ. Розр. з бюджетом'!C16</f>
        <v>-440</v>
      </c>
      <c r="D91" s="117">
        <f>'ІІ. Розр. з бюджетом'!D16</f>
        <v>-1970</v>
      </c>
      <c r="E91" s="117">
        <f>'ІІ. Розр. з бюджетом'!E16</f>
        <v>-4161</v>
      </c>
      <c r="F91" s="117">
        <f>'ІІ. Розр. з бюджетом'!F16</f>
        <v>-1970</v>
      </c>
      <c r="G91" s="109">
        <f t="shared" si="2"/>
        <v>2191</v>
      </c>
      <c r="H91" s="167">
        <f t="shared" si="3"/>
        <v>47.3</v>
      </c>
    </row>
    <row r="92" spans="1:8" s="5" customFormat="1">
      <c r="A92" s="47" t="s">
        <v>242</v>
      </c>
      <c r="B92" s="6">
        <v>2060</v>
      </c>
      <c r="C92" s="117">
        <f>'ІІ. Розр. з бюджетом'!C19</f>
        <v>-52175</v>
      </c>
      <c r="D92" s="117">
        <f>'ІІ. Розр. з бюджетом'!D19</f>
        <v>10084</v>
      </c>
      <c r="E92" s="117">
        <f>'ІІ. Розр. з бюджетом'!E19</f>
        <v>10000</v>
      </c>
      <c r="F92" s="117">
        <f>'ІІ. Розр. з бюджетом'!F19</f>
        <v>10084</v>
      </c>
      <c r="G92" s="109">
        <f t="shared" si="2"/>
        <v>84</v>
      </c>
      <c r="H92" s="167">
        <f t="shared" si="3"/>
        <v>100.8</v>
      </c>
    </row>
    <row r="93" spans="1:8" s="5" customFormat="1" ht="41.25" customHeight="1">
      <c r="A93" s="47" t="s">
        <v>56</v>
      </c>
      <c r="B93" s="6">
        <v>2070</v>
      </c>
      <c r="C93" s="123">
        <f>SUM(C83,C84,C88,C89,C90,C91,C92)+C66</f>
        <v>2105</v>
      </c>
      <c r="D93" s="123">
        <f>SUM(D83,D84,D88,D89,D90,D91,D92)+D66</f>
        <v>8799</v>
      </c>
      <c r="E93" s="123">
        <f>SUM(E83,E84,E88,E89,E90,E91,E92)+E66</f>
        <v>28220</v>
      </c>
      <c r="F93" s="123">
        <f>SUM(F83,F84,F88,F89,F90,F91,F92)+F66</f>
        <v>8799</v>
      </c>
      <c r="G93" s="109">
        <f t="shared" si="2"/>
        <v>-19421</v>
      </c>
      <c r="H93" s="167">
        <f t="shared" si="3"/>
        <v>31.2</v>
      </c>
    </row>
    <row r="94" spans="1:8" s="5" customFormat="1" ht="21.75" customHeight="1">
      <c r="A94" s="328" t="s">
        <v>371</v>
      </c>
      <c r="B94" s="329"/>
      <c r="C94" s="329"/>
      <c r="D94" s="329"/>
      <c r="E94" s="329"/>
      <c r="F94" s="329"/>
      <c r="G94" s="329"/>
      <c r="H94" s="330"/>
    </row>
    <row r="95" spans="1:8" s="5" customFormat="1" ht="41.25" customHeight="1">
      <c r="A95" s="72" t="s">
        <v>363</v>
      </c>
      <c r="B95" s="6">
        <v>2110</v>
      </c>
      <c r="C95" s="119">
        <f>'ІІ. Розр. з бюджетом'!C24</f>
        <v>154865</v>
      </c>
      <c r="D95" s="119">
        <f>'ІІ. Розр. з бюджетом'!D24</f>
        <v>116767</v>
      </c>
      <c r="E95" s="119">
        <f>'ІІ. Розр. з бюджетом'!E24</f>
        <v>151714</v>
      </c>
      <c r="F95" s="119">
        <f>'ІІ. Розр. з бюджетом'!F24</f>
        <v>116767</v>
      </c>
      <c r="G95" s="119">
        <f t="shared" ref="G95:G107" si="4">F95-E95</f>
        <v>-34947</v>
      </c>
      <c r="H95" s="168">
        <f t="shared" si="3"/>
        <v>77</v>
      </c>
    </row>
    <row r="96" spans="1:8" s="5" customFormat="1">
      <c r="A96" s="8" t="s">
        <v>267</v>
      </c>
      <c r="B96" s="6">
        <v>2111</v>
      </c>
      <c r="C96" s="109">
        <f>'ІІ. Розр. з бюджетом'!C25</f>
        <v>16525</v>
      </c>
      <c r="D96" s="109">
        <f>'ІІ. Розр. з бюджетом'!D25</f>
        <v>11373</v>
      </c>
      <c r="E96" s="109">
        <f>'ІІ. Розр. з бюджетом'!E25</f>
        <v>31775</v>
      </c>
      <c r="F96" s="109">
        <f>'ІІ. Розр. з бюджетом'!F25</f>
        <v>11373</v>
      </c>
      <c r="G96" s="109">
        <f t="shared" si="4"/>
        <v>-20402</v>
      </c>
      <c r="H96" s="167">
        <f t="shared" si="3"/>
        <v>35.799999999999997</v>
      </c>
    </row>
    <row r="97" spans="1:8" s="5" customFormat="1" ht="24.75" customHeight="1">
      <c r="A97" s="8" t="s">
        <v>364</v>
      </c>
      <c r="B97" s="6">
        <v>2112</v>
      </c>
      <c r="C97" s="109">
        <f>'ІІ. Розр. з бюджетом'!C26</f>
        <v>46395</v>
      </c>
      <c r="D97" s="109">
        <f>'ІІ. Розр. з бюджетом'!D26</f>
        <v>42062</v>
      </c>
      <c r="E97" s="109">
        <f>'ІІ. Розр. з бюджетом'!E26</f>
        <v>53376</v>
      </c>
      <c r="F97" s="109">
        <f>'ІІ. Розр. з бюджетом'!F26</f>
        <v>42062</v>
      </c>
      <c r="G97" s="109">
        <f t="shared" si="4"/>
        <v>-11314</v>
      </c>
      <c r="H97" s="167">
        <f t="shared" si="3"/>
        <v>78.8</v>
      </c>
    </row>
    <row r="98" spans="1:8" s="5" customFormat="1" ht="37.5">
      <c r="A98" s="47" t="s">
        <v>365</v>
      </c>
      <c r="B98" s="7">
        <v>2113</v>
      </c>
      <c r="C98" s="109">
        <f>'ІІ. Розр. з бюджетом'!C27</f>
        <v>0</v>
      </c>
      <c r="D98" s="109">
        <f>'ІІ. Розр. з бюджетом'!D27</f>
        <v>0</v>
      </c>
      <c r="E98" s="109">
        <f>'ІІ. Розр. з бюджетом'!E27</f>
        <v>0</v>
      </c>
      <c r="F98" s="109">
        <f>'ІІ. Розр. з бюджетом'!F27</f>
        <v>0</v>
      </c>
      <c r="G98" s="109">
        <f t="shared" si="4"/>
        <v>0</v>
      </c>
      <c r="H98" s="220" t="e">
        <f t="shared" si="3"/>
        <v>#DIV/0!</v>
      </c>
    </row>
    <row r="99" spans="1:8" s="5" customFormat="1">
      <c r="A99" s="47" t="s">
        <v>77</v>
      </c>
      <c r="B99" s="7">
        <v>2114</v>
      </c>
      <c r="C99" s="109">
        <f>'ІІ. Розр. з бюджетом'!C28</f>
        <v>0</v>
      </c>
      <c r="D99" s="109">
        <f>'ІІ. Розр. з бюджетом'!D28</f>
        <v>0</v>
      </c>
      <c r="E99" s="109">
        <f>'ІІ. Розр. з бюджетом'!E28</f>
        <v>0</v>
      </c>
      <c r="F99" s="109">
        <f>'ІІ. Розр. з бюджетом'!F28</f>
        <v>0</v>
      </c>
      <c r="G99" s="109">
        <f t="shared" si="4"/>
        <v>0</v>
      </c>
      <c r="H99" s="220" t="e">
        <f t="shared" si="3"/>
        <v>#DIV/0!</v>
      </c>
    </row>
    <row r="100" spans="1:8" s="5" customFormat="1" ht="37.5">
      <c r="A100" s="47" t="s">
        <v>366</v>
      </c>
      <c r="B100" s="7">
        <v>2115</v>
      </c>
      <c r="C100" s="109">
        <f>'ІІ. Розр. з бюджетом'!C29</f>
        <v>91806</v>
      </c>
      <c r="D100" s="109">
        <f>'ІІ. Розр. з бюджетом'!D29</f>
        <v>63182</v>
      </c>
      <c r="E100" s="109">
        <f>'ІІ. Розр. з бюджетом'!E29</f>
        <v>66421</v>
      </c>
      <c r="F100" s="109">
        <f>'ІІ. Розр. з бюджетом'!F29</f>
        <v>63182</v>
      </c>
      <c r="G100" s="109">
        <f t="shared" si="4"/>
        <v>-3239</v>
      </c>
      <c r="H100" s="167">
        <f t="shared" si="3"/>
        <v>95.1</v>
      </c>
    </row>
    <row r="101" spans="1:8" s="5" customFormat="1">
      <c r="A101" s="47" t="s">
        <v>93</v>
      </c>
      <c r="B101" s="7">
        <v>2116</v>
      </c>
      <c r="C101" s="109">
        <f>'ІІ. Розр. з бюджетом'!C30</f>
        <v>0</v>
      </c>
      <c r="D101" s="109">
        <f>'ІІ. Розр. з бюджетом'!D30</f>
        <v>0</v>
      </c>
      <c r="E101" s="109">
        <f>'ІІ. Розр. з бюджетом'!E30</f>
        <v>0</v>
      </c>
      <c r="F101" s="109">
        <f>'ІІ. Розр. з бюджетом'!F30</f>
        <v>0</v>
      </c>
      <c r="G101" s="109">
        <f t="shared" si="4"/>
        <v>0</v>
      </c>
      <c r="H101" s="220" t="e">
        <f t="shared" si="3"/>
        <v>#DIV/0!</v>
      </c>
    </row>
    <row r="102" spans="1:8" s="5" customFormat="1">
      <c r="A102" s="47" t="s">
        <v>386</v>
      </c>
      <c r="B102" s="7">
        <v>2117</v>
      </c>
      <c r="C102" s="109">
        <f>'ІІ. Розр. з бюджетом'!C31</f>
        <v>0</v>
      </c>
      <c r="D102" s="109">
        <f>'ІІ. Розр. з бюджетом'!D31</f>
        <v>0</v>
      </c>
      <c r="E102" s="109">
        <f>'ІІ. Розр. з бюджетом'!E31</f>
        <v>0</v>
      </c>
      <c r="F102" s="109">
        <f>'ІІ. Розр. з бюджетом'!F31</f>
        <v>0</v>
      </c>
      <c r="G102" s="109">
        <f t="shared" si="4"/>
        <v>0</v>
      </c>
      <c r="H102" s="220" t="e">
        <f t="shared" si="3"/>
        <v>#DIV/0!</v>
      </c>
    </row>
    <row r="103" spans="1:8" s="5" customFormat="1" ht="42.75" customHeight="1">
      <c r="A103" s="72" t="s">
        <v>367</v>
      </c>
      <c r="B103" s="53">
        <v>2120</v>
      </c>
      <c r="C103" s="139">
        <f>'ІІ. Розр. з бюджетом'!C36</f>
        <v>26443</v>
      </c>
      <c r="D103" s="139">
        <f>'ІІ. Розр. з бюджетом'!D36</f>
        <v>28809</v>
      </c>
      <c r="E103" s="139">
        <f>'ІІ. Розр. з бюджетом'!E36</f>
        <v>29243</v>
      </c>
      <c r="F103" s="139">
        <f>'ІІ. Розр. з бюджетом'!F36</f>
        <v>28809</v>
      </c>
      <c r="G103" s="119">
        <f t="shared" si="4"/>
        <v>-434</v>
      </c>
      <c r="H103" s="168">
        <f t="shared" si="3"/>
        <v>98.5</v>
      </c>
    </row>
    <row r="104" spans="1:8" s="5" customFormat="1" ht="37.5">
      <c r="A104" s="72" t="s">
        <v>368</v>
      </c>
      <c r="B104" s="53">
        <v>2130</v>
      </c>
      <c r="C104" s="139">
        <f>'ІІ. Розр. з бюджетом'!C43</f>
        <v>25591</v>
      </c>
      <c r="D104" s="139">
        <f>'ІІ. Розр. з бюджетом'!D43</f>
        <v>28149</v>
      </c>
      <c r="E104" s="139">
        <f>'ІІ. Розр. з бюджетом'!E43</f>
        <v>28719</v>
      </c>
      <c r="F104" s="139">
        <f>'ІІ. Розр. з бюджетом'!F43</f>
        <v>28149</v>
      </c>
      <c r="G104" s="119">
        <f t="shared" si="4"/>
        <v>-570</v>
      </c>
      <c r="H104" s="168">
        <f t="shared" si="3"/>
        <v>98</v>
      </c>
    </row>
    <row r="105" spans="1:8" s="5" customFormat="1" ht="60.75" customHeight="1">
      <c r="A105" s="87" t="s">
        <v>387</v>
      </c>
      <c r="B105" s="7">
        <v>2131</v>
      </c>
      <c r="C105" s="117">
        <f>'ІІ. Розр. з бюджетом'!C44</f>
        <v>0</v>
      </c>
      <c r="D105" s="117">
        <f>'ІІ. Розр. з бюджетом'!D44</f>
        <v>0</v>
      </c>
      <c r="E105" s="117">
        <f>'ІІ. Розр. з бюджетом'!E44</f>
        <v>0</v>
      </c>
      <c r="F105" s="117">
        <f>'ІІ. Розр. з бюджетом'!F44</f>
        <v>0</v>
      </c>
      <c r="G105" s="109">
        <f t="shared" si="4"/>
        <v>0</v>
      </c>
      <c r="H105" s="220" t="e">
        <f t="shared" si="3"/>
        <v>#DIV/0!</v>
      </c>
    </row>
    <row r="106" spans="1:8" s="5" customFormat="1" ht="19.5" customHeight="1">
      <c r="A106" s="87" t="s">
        <v>369</v>
      </c>
      <c r="B106" s="7">
        <v>2133</v>
      </c>
      <c r="C106" s="117">
        <f>'ІІ. Розр. з бюджетом'!C46</f>
        <v>23766</v>
      </c>
      <c r="D106" s="117">
        <f>'ІІ. Розр. з бюджетом'!D46</f>
        <v>26257</v>
      </c>
      <c r="E106" s="117">
        <f>'ІІ. Розр. з бюджетом'!E46</f>
        <v>26816</v>
      </c>
      <c r="F106" s="117">
        <f>'ІІ. Розр. з бюджетом'!F46</f>
        <v>26257</v>
      </c>
      <c r="G106" s="109">
        <f t="shared" si="4"/>
        <v>-559</v>
      </c>
      <c r="H106" s="167">
        <f t="shared" si="3"/>
        <v>97.9</v>
      </c>
    </row>
    <row r="107" spans="1:8" s="5" customFormat="1" ht="22.5" customHeight="1" thickBot="1">
      <c r="A107" s="86" t="s">
        <v>370</v>
      </c>
      <c r="B107" s="7">
        <v>2200</v>
      </c>
      <c r="C107" s="139">
        <f>'ІІ. Розр. з бюджетом'!C52</f>
        <v>206899</v>
      </c>
      <c r="D107" s="139">
        <f>'ІІ. Розр. з бюджетом'!D52</f>
        <v>173725</v>
      </c>
      <c r="E107" s="139">
        <f>'ІІ. Розр. з бюджетом'!E52</f>
        <v>209676</v>
      </c>
      <c r="F107" s="139">
        <f>'ІІ. Розр. з бюджетом'!F52</f>
        <v>173725</v>
      </c>
      <c r="G107" s="119">
        <f t="shared" si="4"/>
        <v>-35951</v>
      </c>
      <c r="H107" s="168">
        <f t="shared" si="3"/>
        <v>82.9</v>
      </c>
    </row>
    <row r="108" spans="1:8" s="5" customFormat="1" ht="19.5" thickBot="1">
      <c r="A108" s="322" t="s">
        <v>302</v>
      </c>
      <c r="B108" s="323"/>
      <c r="C108" s="323"/>
      <c r="D108" s="323"/>
      <c r="E108" s="323"/>
      <c r="F108" s="323"/>
      <c r="G108" s="323"/>
      <c r="H108" s="324"/>
    </row>
    <row r="109" spans="1:8" s="5" customFormat="1" ht="20.100000000000001" customHeight="1">
      <c r="A109" s="125" t="s">
        <v>299</v>
      </c>
      <c r="B109" s="9">
        <v>3405</v>
      </c>
      <c r="C109" s="139">
        <f>'ІІІ. Рух грош. коштів'!C94</f>
        <v>87146</v>
      </c>
      <c r="D109" s="139">
        <f>'ІІІ. Рух грош. коштів'!D94</f>
        <v>91035</v>
      </c>
      <c r="E109" s="139">
        <f>'ІІІ. Рух грош. коштів'!E94</f>
        <v>1437</v>
      </c>
      <c r="F109" s="139">
        <f>'ІІІ. Рух грош. коштів'!F94</f>
        <v>91035</v>
      </c>
      <c r="G109" s="119">
        <f t="shared" ref="G109:G115" si="5">F109-E109</f>
        <v>89598</v>
      </c>
      <c r="H109" s="168">
        <f t="shared" si="3"/>
        <v>6335.1</v>
      </c>
    </row>
    <row r="110" spans="1:8" s="5" customFormat="1" ht="20.100000000000001" customHeight="1">
      <c r="A110" s="87" t="s">
        <v>360</v>
      </c>
      <c r="B110" s="145">
        <v>3030</v>
      </c>
      <c r="C110" s="117">
        <f>'ІІІ. Рух грош. коштів'!C11</f>
        <v>2605</v>
      </c>
      <c r="D110" s="117">
        <f>'ІІІ. Рух грош. коштів'!D11</f>
        <v>2304</v>
      </c>
      <c r="E110" s="117">
        <f>'ІІІ. Рух грош. коштів'!E11</f>
        <v>1065</v>
      </c>
      <c r="F110" s="117">
        <f>'ІІІ. Рух грош. коштів'!F11</f>
        <v>2304</v>
      </c>
      <c r="G110" s="109">
        <f t="shared" si="5"/>
        <v>1239</v>
      </c>
      <c r="H110" s="167">
        <f t="shared" si="3"/>
        <v>216.3</v>
      </c>
    </row>
    <row r="111" spans="1:8" s="5" customFormat="1">
      <c r="A111" s="87" t="s">
        <v>291</v>
      </c>
      <c r="B111" s="145">
        <v>3195</v>
      </c>
      <c r="C111" s="117">
        <f>'ІІІ. Рух грош. коштів'!C58</f>
        <v>87180</v>
      </c>
      <c r="D111" s="117">
        <f>'ІІІ. Рух грош. коштів'!D58</f>
        <v>34318</v>
      </c>
      <c r="E111" s="117">
        <f>'ІІІ. Рух грош. коштів'!E58</f>
        <v>69563</v>
      </c>
      <c r="F111" s="117">
        <f>'ІІІ. Рух грош. коштів'!F58</f>
        <v>34318</v>
      </c>
      <c r="G111" s="109">
        <f t="shared" si="5"/>
        <v>-35245</v>
      </c>
      <c r="H111" s="167">
        <f t="shared" si="3"/>
        <v>49.3</v>
      </c>
    </row>
    <row r="112" spans="1:8">
      <c r="A112" s="87" t="s">
        <v>123</v>
      </c>
      <c r="B112" s="145">
        <v>3295</v>
      </c>
      <c r="C112" s="117">
        <f>'ІІІ. Рух грош. коштів'!C74</f>
        <v>-85530</v>
      </c>
      <c r="D112" s="117">
        <f>'ІІІ. Рух грош. коштів'!D74</f>
        <v>-48526</v>
      </c>
      <c r="E112" s="117">
        <f>'ІІІ. Рух грош. коштів'!E74</f>
        <v>-57554</v>
      </c>
      <c r="F112" s="117">
        <f>'ІІІ. Рух грош. коштів'!F74</f>
        <v>-48526</v>
      </c>
      <c r="G112" s="109">
        <f t="shared" si="5"/>
        <v>9028</v>
      </c>
      <c r="H112" s="167">
        <f t="shared" si="3"/>
        <v>84.3</v>
      </c>
    </row>
    <row r="113" spans="1:8" s="5" customFormat="1">
      <c r="A113" s="87" t="s">
        <v>301</v>
      </c>
      <c r="B113" s="9">
        <v>3395</v>
      </c>
      <c r="C113" s="117">
        <f>'ІІІ. Рух грош. коштів'!C92</f>
        <v>0</v>
      </c>
      <c r="D113" s="117">
        <f>'ІІІ. Рух грош. коштів'!D92</f>
        <v>0</v>
      </c>
      <c r="E113" s="117">
        <f>'ІІІ. Рух грош. коштів'!E92</f>
        <v>500</v>
      </c>
      <c r="F113" s="117">
        <f>'ІІІ. Рух грош. коштів'!F92</f>
        <v>0</v>
      </c>
      <c r="G113" s="109">
        <f t="shared" si="5"/>
        <v>-500</v>
      </c>
      <c r="H113" s="220">
        <f t="shared" si="3"/>
        <v>0</v>
      </c>
    </row>
    <row r="114" spans="1:8" s="5" customFormat="1">
      <c r="A114" s="87" t="s">
        <v>126</v>
      </c>
      <c r="B114" s="9">
        <v>3410</v>
      </c>
      <c r="C114" s="117">
        <f>'ІІІ. Рух грош. коштів'!C95</f>
        <v>2239</v>
      </c>
      <c r="D114" s="117">
        <f>'ІІІ. Рух грош. коштів'!D95</f>
        <v>-1800</v>
      </c>
      <c r="E114" s="117">
        <f>'ІІІ. Рух грош. коштів'!E95</f>
        <v>0</v>
      </c>
      <c r="F114" s="117">
        <f>'ІІІ. Рух грош. коштів'!F95</f>
        <v>-1800</v>
      </c>
      <c r="G114" s="109">
        <f t="shared" si="5"/>
        <v>-1800</v>
      </c>
      <c r="H114" s="220" t="e">
        <f t="shared" si="3"/>
        <v>#DIV/0!</v>
      </c>
    </row>
    <row r="115" spans="1:8" s="5" customFormat="1" ht="19.5" thickBot="1">
      <c r="A115" s="126" t="s">
        <v>300</v>
      </c>
      <c r="B115" s="9">
        <v>3415</v>
      </c>
      <c r="C115" s="118">
        <f>SUM(C109,C111:C114)</f>
        <v>91035</v>
      </c>
      <c r="D115" s="118">
        <f>SUM(D109,D111:D114)</f>
        <v>75027</v>
      </c>
      <c r="E115" s="118">
        <f>SUM(E109,E111:E114)</f>
        <v>13946</v>
      </c>
      <c r="F115" s="118">
        <f>SUM(F109,F111:F114)</f>
        <v>75027</v>
      </c>
      <c r="G115" s="119">
        <f t="shared" si="5"/>
        <v>61081</v>
      </c>
      <c r="H115" s="168">
        <f t="shared" si="3"/>
        <v>538</v>
      </c>
    </row>
    <row r="116" spans="1:8" s="5" customFormat="1" ht="19.5" thickBot="1">
      <c r="A116" s="314" t="s">
        <v>303</v>
      </c>
      <c r="B116" s="315"/>
      <c r="C116" s="315"/>
      <c r="D116" s="315"/>
      <c r="E116" s="315"/>
      <c r="F116" s="315"/>
      <c r="G116" s="315"/>
      <c r="H116" s="316"/>
    </row>
    <row r="117" spans="1:8" s="5" customFormat="1" ht="20.100000000000001" customHeight="1">
      <c r="A117" s="125" t="s">
        <v>243</v>
      </c>
      <c r="B117" s="127">
        <v>4000</v>
      </c>
      <c r="C117" s="128">
        <f>SUM(C118:C123)</f>
        <v>78910</v>
      </c>
      <c r="D117" s="128">
        <f>SUM(D118:D123)</f>
        <v>37309</v>
      </c>
      <c r="E117" s="128">
        <f>SUM(E118:E123)</f>
        <v>48095</v>
      </c>
      <c r="F117" s="128">
        <f>SUM(F118:F123)</f>
        <v>37309</v>
      </c>
      <c r="G117" s="119">
        <f t="shared" ref="G117:G123" si="6">F117-E117</f>
        <v>-10786</v>
      </c>
      <c r="H117" s="168">
        <f t="shared" si="3"/>
        <v>77.599999999999994</v>
      </c>
    </row>
    <row r="118" spans="1:8" s="5" customFormat="1" ht="20.100000000000001" customHeight="1">
      <c r="A118" s="8" t="s">
        <v>1</v>
      </c>
      <c r="B118" s="67" t="s">
        <v>154</v>
      </c>
      <c r="C118" s="117">
        <f>'IV. Кап. інвестиції'!C7</f>
        <v>54</v>
      </c>
      <c r="D118" s="117">
        <f>'IV. Кап. інвестиції'!D7</f>
        <v>325</v>
      </c>
      <c r="E118" s="117">
        <f>'IV. Кап. інвестиції'!E7</f>
        <v>3900</v>
      </c>
      <c r="F118" s="117">
        <f>'IV. Кап. інвестиції'!F7</f>
        <v>325</v>
      </c>
      <c r="G118" s="109">
        <f t="shared" si="6"/>
        <v>-3575</v>
      </c>
      <c r="H118" s="167">
        <f t="shared" si="3"/>
        <v>8.3000000000000007</v>
      </c>
    </row>
    <row r="119" spans="1:8" s="5" customFormat="1" ht="20.100000000000001" customHeight="1">
      <c r="A119" s="8" t="s">
        <v>2</v>
      </c>
      <c r="B119" s="66">
        <v>4020</v>
      </c>
      <c r="C119" s="117">
        <f>'IV. Кап. інвестиції'!C8</f>
        <v>62780</v>
      </c>
      <c r="D119" s="117">
        <f>'IV. Кап. інвестиції'!D8</f>
        <v>22261</v>
      </c>
      <c r="E119" s="117">
        <f>'IV. Кап. інвестиції'!E8</f>
        <v>22950</v>
      </c>
      <c r="F119" s="117">
        <f>'IV. Кап. інвестиції'!F8</f>
        <v>22261</v>
      </c>
      <c r="G119" s="109">
        <f t="shared" si="6"/>
        <v>-689</v>
      </c>
      <c r="H119" s="167">
        <f t="shared" si="3"/>
        <v>97</v>
      </c>
    </row>
    <row r="120" spans="1:8" s="5" customFormat="1" ht="20.100000000000001" customHeight="1">
      <c r="A120" s="8" t="s">
        <v>30</v>
      </c>
      <c r="B120" s="67">
        <v>4030</v>
      </c>
      <c r="C120" s="117">
        <f>'IV. Кап. інвестиції'!C9</f>
        <v>655</v>
      </c>
      <c r="D120" s="117">
        <f>'IV. Кап. інвестиції'!D9</f>
        <v>565</v>
      </c>
      <c r="E120" s="117">
        <f>'IV. Кап. інвестиції'!E9</f>
        <v>350</v>
      </c>
      <c r="F120" s="117">
        <f>'IV. Кап. інвестиції'!F9</f>
        <v>565</v>
      </c>
      <c r="G120" s="109">
        <f t="shared" si="6"/>
        <v>215</v>
      </c>
      <c r="H120" s="167">
        <f t="shared" si="3"/>
        <v>161.4</v>
      </c>
    </row>
    <row r="121" spans="1:8" s="5" customFormat="1">
      <c r="A121" s="8" t="s">
        <v>3</v>
      </c>
      <c r="B121" s="66">
        <v>4040</v>
      </c>
      <c r="C121" s="117">
        <f>'IV. Кап. інвестиції'!C10</f>
        <v>4813</v>
      </c>
      <c r="D121" s="117">
        <f>'IV. Кап. інвестиції'!D10</f>
        <v>164</v>
      </c>
      <c r="E121" s="117">
        <f>'IV. Кап. інвестиції'!E10</f>
        <v>800</v>
      </c>
      <c r="F121" s="117">
        <f>'IV. Кап. інвестиції'!F10</f>
        <v>164</v>
      </c>
      <c r="G121" s="109">
        <f t="shared" si="6"/>
        <v>-636</v>
      </c>
      <c r="H121" s="167">
        <f t="shared" si="3"/>
        <v>20.5</v>
      </c>
    </row>
    <row r="122" spans="1:8" s="5" customFormat="1" ht="37.5">
      <c r="A122" s="8" t="s">
        <v>64</v>
      </c>
      <c r="B122" s="67">
        <v>4050</v>
      </c>
      <c r="C122" s="117">
        <f>'IV. Кап. інвестиції'!C11</f>
        <v>4175</v>
      </c>
      <c r="D122" s="117">
        <f>'IV. Кап. інвестиції'!D11</f>
        <v>2835</v>
      </c>
      <c r="E122" s="117">
        <f>'IV. Кап. інвестиції'!E11</f>
        <v>3300</v>
      </c>
      <c r="F122" s="117">
        <f>'IV. Кап. інвестиції'!F11</f>
        <v>2835</v>
      </c>
      <c r="G122" s="109">
        <f t="shared" si="6"/>
        <v>-465</v>
      </c>
      <c r="H122" s="167">
        <f t="shared" si="3"/>
        <v>85.9</v>
      </c>
    </row>
    <row r="123" spans="1:8" s="5" customFormat="1">
      <c r="A123" s="8" t="s">
        <v>254</v>
      </c>
      <c r="B123" s="67">
        <v>4060</v>
      </c>
      <c r="C123" s="117">
        <f>'IV. Кап. інвестиції'!C12</f>
        <v>6433</v>
      </c>
      <c r="D123" s="117">
        <f>'IV. Кап. інвестиції'!D12</f>
        <v>11159</v>
      </c>
      <c r="E123" s="117">
        <f>'IV. Кап. інвестиції'!E12</f>
        <v>16795</v>
      </c>
      <c r="F123" s="117">
        <f>'IV. Кап. інвестиції'!F12</f>
        <v>11159</v>
      </c>
      <c r="G123" s="109">
        <f t="shared" si="6"/>
        <v>-5636</v>
      </c>
      <c r="H123" s="167">
        <f t="shared" si="3"/>
        <v>66.400000000000006</v>
      </c>
    </row>
    <row r="124" spans="1:8" s="5" customFormat="1" ht="20.100000000000001" customHeight="1">
      <c r="A124" s="86" t="s">
        <v>244</v>
      </c>
      <c r="B124" s="127">
        <v>4000</v>
      </c>
      <c r="C124" s="118">
        <f>SUM(C125:C128)</f>
        <v>78910</v>
      </c>
      <c r="D124" s="118">
        <f>SUM(D125:D128)</f>
        <v>37309</v>
      </c>
      <c r="E124" s="118">
        <f>SUM(E125:E128)</f>
        <v>48095</v>
      </c>
      <c r="F124" s="118">
        <f>SUM(F125:F128)</f>
        <v>37309</v>
      </c>
      <c r="G124" s="119">
        <f>F124-E124</f>
        <v>-10786</v>
      </c>
      <c r="H124" s="168">
        <f t="shared" si="3"/>
        <v>77.599999999999994</v>
      </c>
    </row>
    <row r="125" spans="1:8" s="5" customFormat="1" ht="20.100000000000001" customHeight="1">
      <c r="A125" s="47" t="s">
        <v>388</v>
      </c>
      <c r="B125" s="129" t="s">
        <v>245</v>
      </c>
      <c r="C125" s="185">
        <v>0</v>
      </c>
      <c r="D125" s="185">
        <v>0</v>
      </c>
      <c r="E125" s="117">
        <f>'6.2. Інша інфо_2'!M68</f>
        <v>0</v>
      </c>
      <c r="F125" s="117">
        <f>'6.2. Інша інфо_2'!N68</f>
        <v>0</v>
      </c>
      <c r="G125" s="109">
        <f>F125-E125</f>
        <v>0</v>
      </c>
      <c r="H125" s="220" t="e">
        <f t="shared" si="3"/>
        <v>#DIV/0!</v>
      </c>
    </row>
    <row r="126" spans="1:8" s="5" customFormat="1" ht="20.100000000000001" customHeight="1">
      <c r="A126" s="47" t="s">
        <v>389</v>
      </c>
      <c r="B126" s="129" t="s">
        <v>246</v>
      </c>
      <c r="C126" s="185">
        <v>0</v>
      </c>
      <c r="D126" s="185">
        <v>0</v>
      </c>
      <c r="E126" s="117">
        <f>'6.2. Інша інфо_2'!Q68</f>
        <v>0</v>
      </c>
      <c r="F126" s="117">
        <f>'6.2. Інша інфо_2'!R68</f>
        <v>0</v>
      </c>
      <c r="G126" s="109">
        <f>F126-E126</f>
        <v>0</v>
      </c>
      <c r="H126" s="220" t="e">
        <f t="shared" si="3"/>
        <v>#DIV/0!</v>
      </c>
    </row>
    <row r="127" spans="1:8" s="5" customFormat="1" ht="20.100000000000001" customHeight="1">
      <c r="A127" s="47" t="s">
        <v>205</v>
      </c>
      <c r="B127" s="129" t="s">
        <v>247</v>
      </c>
      <c r="C127" s="185">
        <v>78910</v>
      </c>
      <c r="D127" s="185">
        <v>37309</v>
      </c>
      <c r="E127" s="117">
        <v>48095</v>
      </c>
      <c r="F127" s="117">
        <v>37309</v>
      </c>
      <c r="G127" s="109">
        <f>F127-E127</f>
        <v>-10786</v>
      </c>
      <c r="H127" s="167">
        <f t="shared" si="3"/>
        <v>77.599999999999994</v>
      </c>
    </row>
    <row r="128" spans="1:8" s="5" customFormat="1" ht="20.100000000000001" customHeight="1" thickBot="1">
      <c r="A128" s="149" t="s">
        <v>390</v>
      </c>
      <c r="B128" s="150" t="s">
        <v>248</v>
      </c>
      <c r="C128" s="186">
        <v>0</v>
      </c>
      <c r="D128" s="186">
        <v>0</v>
      </c>
      <c r="E128" s="213">
        <f>'6.2. Інша інфо_2'!Y68</f>
        <v>0</v>
      </c>
      <c r="F128" s="124">
        <f>'6.2. Інша інфо_2'!Z68</f>
        <v>0</v>
      </c>
      <c r="G128" s="124">
        <f>F128-E128</f>
        <v>0</v>
      </c>
      <c r="H128" s="222" t="e">
        <f t="shared" si="3"/>
        <v>#DIV/0!</v>
      </c>
    </row>
    <row r="129" spans="1:8" s="5" customFormat="1" ht="19.5" thickBot="1">
      <c r="A129" s="325" t="s">
        <v>150</v>
      </c>
      <c r="B129" s="326"/>
      <c r="C129" s="326"/>
      <c r="D129" s="326"/>
      <c r="E129" s="326"/>
      <c r="F129" s="326"/>
      <c r="G129" s="326"/>
      <c r="H129" s="327"/>
    </row>
    <row r="130" spans="1:8" s="5" customFormat="1">
      <c r="A130" s="130" t="s">
        <v>334</v>
      </c>
      <c r="B130" s="131">
        <v>5040</v>
      </c>
      <c r="C130" s="174">
        <f>(C66/C34)*100</f>
        <v>26.7</v>
      </c>
      <c r="D130" s="174">
        <f>(D66/D34)*100</f>
        <v>15.4</v>
      </c>
      <c r="E130" s="174">
        <f>(E66/E34)*100</f>
        <v>24.1</v>
      </c>
      <c r="F130" s="156" t="s">
        <v>33</v>
      </c>
      <c r="G130" s="242"/>
      <c r="H130" s="167"/>
    </row>
    <row r="131" spans="1:8" s="5" customFormat="1">
      <c r="A131" s="130" t="s">
        <v>335</v>
      </c>
      <c r="B131" s="131">
        <v>5020</v>
      </c>
      <c r="C131" s="174">
        <f>(C66/C142)*100</f>
        <v>20.3</v>
      </c>
      <c r="D131" s="174">
        <f>(D66/D142)*100</f>
        <v>9.3000000000000007</v>
      </c>
      <c r="E131" s="174">
        <f>(E66/E142)*100</f>
        <v>17.7</v>
      </c>
      <c r="F131" s="156" t="s">
        <v>33</v>
      </c>
      <c r="G131" s="242"/>
      <c r="H131" s="167"/>
    </row>
    <row r="132" spans="1:8" s="5" customFormat="1">
      <c r="A132" s="87" t="s">
        <v>336</v>
      </c>
      <c r="B132" s="6">
        <v>5030</v>
      </c>
      <c r="C132" s="121">
        <f>(C66/C148)*100</f>
        <v>22.9</v>
      </c>
      <c r="D132" s="121">
        <f>(D66/D148)*100</f>
        <v>10.199999999999999</v>
      </c>
      <c r="E132" s="121">
        <f>(E66/E148)*100</f>
        <v>19.7</v>
      </c>
      <c r="F132" s="122" t="s">
        <v>33</v>
      </c>
      <c r="G132" s="242"/>
      <c r="H132" s="167"/>
    </row>
    <row r="133" spans="1:8" s="5" customFormat="1">
      <c r="A133" s="132" t="s">
        <v>158</v>
      </c>
      <c r="B133" s="133">
        <v>5110</v>
      </c>
      <c r="C133" s="175">
        <f>C148/C145</f>
        <v>7.6</v>
      </c>
      <c r="D133" s="175">
        <f>D148/D145</f>
        <v>11.3</v>
      </c>
      <c r="E133" s="175">
        <f>E148/E145</f>
        <v>9.1</v>
      </c>
      <c r="F133" s="259" t="s">
        <v>33</v>
      </c>
      <c r="G133" s="242"/>
      <c r="H133" s="167"/>
    </row>
    <row r="134" spans="1:8" s="5" customFormat="1" ht="21.75" customHeight="1" thickBot="1">
      <c r="A134" s="182" t="s">
        <v>337</v>
      </c>
      <c r="B134" s="183">
        <v>5220</v>
      </c>
      <c r="C134" s="184">
        <f>C139/C138</f>
        <v>0.6</v>
      </c>
      <c r="D134" s="184">
        <f>D139/D138</f>
        <v>0.6</v>
      </c>
      <c r="E134" s="184">
        <f>E139/E138</f>
        <v>0.6</v>
      </c>
      <c r="F134" s="260" t="s">
        <v>33</v>
      </c>
      <c r="G134" s="242"/>
      <c r="H134" s="181"/>
    </row>
    <row r="135" spans="1:8" s="5" customFormat="1" ht="19.5" thickBot="1">
      <c r="A135" s="322" t="s">
        <v>304</v>
      </c>
      <c r="B135" s="323"/>
      <c r="C135" s="323"/>
      <c r="D135" s="323"/>
      <c r="E135" s="323"/>
      <c r="F135" s="323"/>
      <c r="G135" s="323"/>
      <c r="H135" s="324"/>
    </row>
    <row r="136" spans="1:8" s="5" customFormat="1" ht="20.100000000000001" customHeight="1">
      <c r="A136" s="130" t="s">
        <v>327</v>
      </c>
      <c r="B136" s="131">
        <v>6000</v>
      </c>
      <c r="C136" s="185">
        <v>346531</v>
      </c>
      <c r="D136" s="185">
        <v>403502</v>
      </c>
      <c r="E136" s="185">
        <v>435705</v>
      </c>
      <c r="F136" s="117" t="s">
        <v>33</v>
      </c>
      <c r="G136" s="109">
        <f>D136-C136</f>
        <v>56971</v>
      </c>
      <c r="H136" s="167">
        <f>(D136/C136)*100</f>
        <v>116.4</v>
      </c>
    </row>
    <row r="137" spans="1:8" s="5" customFormat="1" ht="20.100000000000001" customHeight="1">
      <c r="A137" s="130" t="s">
        <v>328</v>
      </c>
      <c r="B137" s="131">
        <v>6001</v>
      </c>
      <c r="C137" s="158">
        <f>C138-C139</f>
        <v>315037</v>
      </c>
      <c r="D137" s="158">
        <f>D138-D139</f>
        <v>367488</v>
      </c>
      <c r="E137" s="158">
        <f>E138-E139</f>
        <v>346488</v>
      </c>
      <c r="F137" s="109" t="s">
        <v>33</v>
      </c>
      <c r="G137" s="109">
        <f t="shared" ref="G137:G148" si="7">D137-C137</f>
        <v>52451</v>
      </c>
      <c r="H137" s="167">
        <f t="shared" ref="H137:H148" si="8">(D137/C137)*100</f>
        <v>116.6</v>
      </c>
    </row>
    <row r="138" spans="1:8" s="5" customFormat="1" ht="20.100000000000001" customHeight="1">
      <c r="A138" s="130" t="s">
        <v>329</v>
      </c>
      <c r="B138" s="131">
        <v>6002</v>
      </c>
      <c r="C138" s="185">
        <v>839307</v>
      </c>
      <c r="D138" s="185">
        <v>1029142</v>
      </c>
      <c r="E138" s="185">
        <v>921979</v>
      </c>
      <c r="F138" s="117" t="s">
        <v>33</v>
      </c>
      <c r="G138" s="109">
        <f t="shared" si="7"/>
        <v>189835</v>
      </c>
      <c r="H138" s="167">
        <f t="shared" si="8"/>
        <v>122.6</v>
      </c>
    </row>
    <row r="139" spans="1:8" s="5" customFormat="1" ht="20.100000000000001" customHeight="1">
      <c r="A139" s="130" t="s">
        <v>330</v>
      </c>
      <c r="B139" s="131">
        <v>6003</v>
      </c>
      <c r="C139" s="185">
        <v>524270</v>
      </c>
      <c r="D139" s="185">
        <v>661654</v>
      </c>
      <c r="E139" s="185">
        <v>575491</v>
      </c>
      <c r="F139" s="117" t="s">
        <v>33</v>
      </c>
      <c r="G139" s="109">
        <f t="shared" si="7"/>
        <v>137384</v>
      </c>
      <c r="H139" s="167">
        <f t="shared" si="8"/>
        <v>126.2</v>
      </c>
    </row>
    <row r="140" spans="1:8" s="5" customFormat="1" ht="20.100000000000001" customHeight="1">
      <c r="A140" s="87" t="s">
        <v>331</v>
      </c>
      <c r="B140" s="6">
        <v>6010</v>
      </c>
      <c r="C140" s="185">
        <v>154205</v>
      </c>
      <c r="D140" s="185">
        <v>143868</v>
      </c>
      <c r="E140" s="185">
        <v>108470</v>
      </c>
      <c r="F140" s="117" t="s">
        <v>33</v>
      </c>
      <c r="G140" s="109">
        <f t="shared" si="7"/>
        <v>-10337</v>
      </c>
      <c r="H140" s="167">
        <f t="shared" si="8"/>
        <v>93.3</v>
      </c>
    </row>
    <row r="141" spans="1:8" s="5" customFormat="1">
      <c r="A141" s="87" t="s">
        <v>332</v>
      </c>
      <c r="B141" s="6">
        <v>6011</v>
      </c>
      <c r="C141" s="185">
        <v>91035</v>
      </c>
      <c r="D141" s="185">
        <v>75027</v>
      </c>
      <c r="E141" s="185">
        <v>13946</v>
      </c>
      <c r="F141" s="117" t="s">
        <v>33</v>
      </c>
      <c r="G141" s="109">
        <f t="shared" si="7"/>
        <v>-16008</v>
      </c>
      <c r="H141" s="167">
        <f t="shared" si="8"/>
        <v>82.4</v>
      </c>
    </row>
    <row r="142" spans="1:8" s="5" customFormat="1" ht="20.100000000000001" customHeight="1">
      <c r="A142" s="86" t="s">
        <v>187</v>
      </c>
      <c r="B142" s="6">
        <v>6020</v>
      </c>
      <c r="C142" s="187">
        <f>C136+C140</f>
        <v>500736</v>
      </c>
      <c r="D142" s="187">
        <f>D136+D140</f>
        <v>547370</v>
      </c>
      <c r="E142" s="187">
        <f>E136+E140</f>
        <v>544175</v>
      </c>
      <c r="F142" s="139" t="s">
        <v>33</v>
      </c>
      <c r="G142" s="119">
        <f t="shared" si="7"/>
        <v>46634</v>
      </c>
      <c r="H142" s="168">
        <f t="shared" si="8"/>
        <v>109.3</v>
      </c>
    </row>
    <row r="143" spans="1:8" s="5" customFormat="1" ht="20.100000000000001" customHeight="1">
      <c r="A143" s="87" t="s">
        <v>127</v>
      </c>
      <c r="B143" s="6">
        <v>6030</v>
      </c>
      <c r="C143" s="185">
        <v>0</v>
      </c>
      <c r="D143" s="185">
        <v>0</v>
      </c>
      <c r="E143" s="185">
        <v>0</v>
      </c>
      <c r="F143" s="117" t="s">
        <v>33</v>
      </c>
      <c r="G143" s="109">
        <f t="shared" si="7"/>
        <v>0</v>
      </c>
      <c r="H143" s="220" t="e">
        <f t="shared" si="8"/>
        <v>#DIV/0!</v>
      </c>
    </row>
    <row r="144" spans="1:8" s="5" customFormat="1" ht="20.100000000000001" customHeight="1">
      <c r="A144" s="87" t="s">
        <v>128</v>
      </c>
      <c r="B144" s="6">
        <v>6040</v>
      </c>
      <c r="C144" s="185">
        <v>57960</v>
      </c>
      <c r="D144" s="185">
        <v>44621</v>
      </c>
      <c r="E144" s="185">
        <v>53750</v>
      </c>
      <c r="F144" s="117" t="s">
        <v>33</v>
      </c>
      <c r="G144" s="109">
        <f t="shared" si="7"/>
        <v>-13339</v>
      </c>
      <c r="H144" s="167">
        <f t="shared" si="8"/>
        <v>77</v>
      </c>
    </row>
    <row r="145" spans="1:8" s="5" customFormat="1" ht="20.100000000000001" customHeight="1">
      <c r="A145" s="86" t="s">
        <v>188</v>
      </c>
      <c r="B145" s="6">
        <v>6050</v>
      </c>
      <c r="C145" s="162">
        <f>SUM(C143:C144)</f>
        <v>57960</v>
      </c>
      <c r="D145" s="162">
        <f>SUM(D143:D144)</f>
        <v>44621</v>
      </c>
      <c r="E145" s="162">
        <f>SUM(E143:E144)</f>
        <v>53750</v>
      </c>
      <c r="F145" s="119" t="s">
        <v>33</v>
      </c>
      <c r="G145" s="119">
        <f t="shared" si="7"/>
        <v>-13339</v>
      </c>
      <c r="H145" s="168">
        <f t="shared" si="8"/>
        <v>77</v>
      </c>
    </row>
    <row r="146" spans="1:8" s="5" customFormat="1" ht="20.100000000000001" customHeight="1">
      <c r="A146" s="87" t="s">
        <v>391</v>
      </c>
      <c r="B146" s="6">
        <v>6060</v>
      </c>
      <c r="C146" s="185">
        <v>0</v>
      </c>
      <c r="D146" s="185">
        <v>0</v>
      </c>
      <c r="E146" s="185">
        <v>0</v>
      </c>
      <c r="F146" s="117" t="s">
        <v>33</v>
      </c>
      <c r="G146" s="109">
        <f t="shared" si="7"/>
        <v>0</v>
      </c>
      <c r="H146" s="220" t="e">
        <f t="shared" si="8"/>
        <v>#DIV/0!</v>
      </c>
    </row>
    <row r="147" spans="1:8" s="5" customFormat="1">
      <c r="A147" s="87" t="s">
        <v>392</v>
      </c>
      <c r="B147" s="6">
        <v>6070</v>
      </c>
      <c r="C147" s="185">
        <v>0</v>
      </c>
      <c r="D147" s="185">
        <v>0</v>
      </c>
      <c r="E147" s="185">
        <v>0</v>
      </c>
      <c r="F147" s="117" t="s">
        <v>33</v>
      </c>
      <c r="G147" s="109">
        <f t="shared" si="7"/>
        <v>0</v>
      </c>
      <c r="H147" s="220" t="e">
        <f t="shared" si="8"/>
        <v>#DIV/0!</v>
      </c>
    </row>
    <row r="148" spans="1:8" s="5" customFormat="1" ht="20.100000000000001" customHeight="1" thickBot="1">
      <c r="A148" s="86" t="s">
        <v>120</v>
      </c>
      <c r="B148" s="6">
        <v>6080</v>
      </c>
      <c r="C148" s="190">
        <f>C142-C145</f>
        <v>442776</v>
      </c>
      <c r="D148" s="190">
        <f>D142-D145</f>
        <v>502749</v>
      </c>
      <c r="E148" s="190">
        <f>E142-E145</f>
        <v>490425</v>
      </c>
      <c r="F148" s="139" t="s">
        <v>33</v>
      </c>
      <c r="G148" s="119">
        <f t="shared" si="7"/>
        <v>59973</v>
      </c>
      <c r="H148" s="168">
        <f t="shared" si="8"/>
        <v>113.5</v>
      </c>
    </row>
    <row r="149" spans="1:8" s="5" customFormat="1" ht="19.5" thickBot="1">
      <c r="A149" s="314" t="s">
        <v>305</v>
      </c>
      <c r="B149" s="315"/>
      <c r="C149" s="315"/>
      <c r="D149" s="315"/>
      <c r="E149" s="315"/>
      <c r="F149" s="315"/>
      <c r="G149" s="315"/>
      <c r="H149" s="316"/>
    </row>
    <row r="150" spans="1:8" s="5" customFormat="1" ht="20.100000000000001" customHeight="1">
      <c r="A150" s="125" t="s">
        <v>361</v>
      </c>
      <c r="B150" s="134" t="s">
        <v>306</v>
      </c>
      <c r="C150" s="128">
        <f>SUM(C151:C153)</f>
        <v>0</v>
      </c>
      <c r="D150" s="128">
        <f>SUM(D151:D153)</f>
        <v>0</v>
      </c>
      <c r="E150" s="128">
        <f>SUM(E151:E153)</f>
        <v>0</v>
      </c>
      <c r="F150" s="128">
        <f>SUM(F151:F153)</f>
        <v>0</v>
      </c>
      <c r="G150" s="139">
        <f t="shared" ref="G150:G157" si="9">F150-E150</f>
        <v>0</v>
      </c>
      <c r="H150" s="221" t="e">
        <f t="shared" ref="H150:H159" si="10">(F150/E150)*100</f>
        <v>#DIV/0!</v>
      </c>
    </row>
    <row r="151" spans="1:8" s="5" customFormat="1" ht="20.100000000000001" customHeight="1">
      <c r="A151" s="87" t="s">
        <v>393</v>
      </c>
      <c r="B151" s="135" t="s">
        <v>308</v>
      </c>
      <c r="C151" s="188">
        <v>0</v>
      </c>
      <c r="D151" s="188">
        <v>0</v>
      </c>
      <c r="E151" s="117">
        <f>'6.1. Інша інфо_1'!F67</f>
        <v>0</v>
      </c>
      <c r="F151" s="117">
        <f>'6.1. Інша інфо_1'!H67</f>
        <v>0</v>
      </c>
      <c r="G151" s="109">
        <f t="shared" si="9"/>
        <v>0</v>
      </c>
      <c r="H151" s="220" t="e">
        <f t="shared" si="10"/>
        <v>#DIV/0!</v>
      </c>
    </row>
    <row r="152" spans="1:8" s="5" customFormat="1" ht="20.100000000000001" customHeight="1">
      <c r="A152" s="87" t="s">
        <v>394</v>
      </c>
      <c r="B152" s="135" t="s">
        <v>309</v>
      </c>
      <c r="C152" s="188">
        <v>0</v>
      </c>
      <c r="D152" s="188">
        <v>0</v>
      </c>
      <c r="E152" s="117">
        <f>'6.1. Інша інфо_1'!F70</f>
        <v>0</v>
      </c>
      <c r="F152" s="117">
        <f>'6.1. Інша інфо_1'!H70</f>
        <v>0</v>
      </c>
      <c r="G152" s="109">
        <f t="shared" si="9"/>
        <v>0</v>
      </c>
      <c r="H152" s="220" t="e">
        <f t="shared" si="10"/>
        <v>#DIV/0!</v>
      </c>
    </row>
    <row r="153" spans="1:8" s="5" customFormat="1" ht="20.100000000000001" customHeight="1">
      <c r="A153" s="87" t="s">
        <v>395</v>
      </c>
      <c r="B153" s="135" t="s">
        <v>310</v>
      </c>
      <c r="C153" s="188">
        <v>0</v>
      </c>
      <c r="D153" s="188">
        <v>0</v>
      </c>
      <c r="E153" s="117">
        <f>'6.1. Інша інфо_1'!F73</f>
        <v>0</v>
      </c>
      <c r="F153" s="117">
        <f>'6.1. Інша інфо_1'!H73</f>
        <v>0</v>
      </c>
      <c r="G153" s="109">
        <f t="shared" si="9"/>
        <v>0</v>
      </c>
      <c r="H153" s="220" t="e">
        <f t="shared" si="10"/>
        <v>#DIV/0!</v>
      </c>
    </row>
    <row r="154" spans="1:8" s="5" customFormat="1" ht="20.100000000000001" customHeight="1">
      <c r="A154" s="86" t="s">
        <v>362</v>
      </c>
      <c r="B154" s="135" t="s">
        <v>307</v>
      </c>
      <c r="C154" s="118">
        <f>SUM(C155:C157)</f>
        <v>0</v>
      </c>
      <c r="D154" s="118">
        <f>SUM(D155:D157)</f>
        <v>0</v>
      </c>
      <c r="E154" s="118">
        <f>SUM(E155:E157)</f>
        <v>0</v>
      </c>
      <c r="F154" s="118">
        <f>SUM(F155:F157)</f>
        <v>0</v>
      </c>
      <c r="G154" s="119">
        <f t="shared" si="9"/>
        <v>0</v>
      </c>
      <c r="H154" s="221" t="e">
        <f t="shared" si="10"/>
        <v>#DIV/0!</v>
      </c>
    </row>
    <row r="155" spans="1:8" s="5" customFormat="1" ht="20.100000000000001" customHeight="1">
      <c r="A155" s="87" t="s">
        <v>393</v>
      </c>
      <c r="B155" s="135" t="s">
        <v>311</v>
      </c>
      <c r="C155" s="188">
        <v>0</v>
      </c>
      <c r="D155" s="188">
        <v>0</v>
      </c>
      <c r="E155" s="117">
        <f>'6.1. Інша інфо_1'!J67</f>
        <v>0</v>
      </c>
      <c r="F155" s="117">
        <f>'6.1. Інша інфо_1'!L67</f>
        <v>0</v>
      </c>
      <c r="G155" s="109">
        <f t="shared" si="9"/>
        <v>0</v>
      </c>
      <c r="H155" s="220" t="e">
        <f t="shared" si="10"/>
        <v>#DIV/0!</v>
      </c>
    </row>
    <row r="156" spans="1:8" s="5" customFormat="1" ht="20.100000000000001" customHeight="1">
      <c r="A156" s="87" t="s">
        <v>394</v>
      </c>
      <c r="B156" s="135" t="s">
        <v>312</v>
      </c>
      <c r="C156" s="188">
        <v>0</v>
      </c>
      <c r="D156" s="188">
        <v>0</v>
      </c>
      <c r="E156" s="117">
        <f>'6.1. Інша інфо_1'!J70</f>
        <v>0</v>
      </c>
      <c r="F156" s="117">
        <f>'6.1. Інша інфо_1'!L70</f>
        <v>0</v>
      </c>
      <c r="G156" s="109">
        <f t="shared" si="9"/>
        <v>0</v>
      </c>
      <c r="H156" s="220" t="e">
        <f t="shared" si="10"/>
        <v>#DIV/0!</v>
      </c>
    </row>
    <row r="157" spans="1:8" s="5" customFormat="1" ht="20.100000000000001" customHeight="1" thickBot="1">
      <c r="A157" s="132" t="s">
        <v>395</v>
      </c>
      <c r="B157" s="136" t="s">
        <v>313</v>
      </c>
      <c r="C157" s="188">
        <v>0</v>
      </c>
      <c r="D157" s="188">
        <v>0</v>
      </c>
      <c r="E157" s="117">
        <f>'6.1. Інша інфо_1'!J73</f>
        <v>0</v>
      </c>
      <c r="F157" s="117">
        <f>'6.1. Інша інфо_1'!L73</f>
        <v>0</v>
      </c>
      <c r="G157" s="109">
        <f t="shared" si="9"/>
        <v>0</v>
      </c>
      <c r="H157" s="220" t="e">
        <f t="shared" si="10"/>
        <v>#DIV/0!</v>
      </c>
    </row>
    <row r="158" spans="1:8" s="5" customFormat="1" ht="19.5" thickBot="1">
      <c r="A158" s="322" t="s">
        <v>314</v>
      </c>
      <c r="B158" s="323"/>
      <c r="C158" s="323"/>
      <c r="D158" s="323"/>
      <c r="E158" s="323"/>
      <c r="F158" s="323"/>
      <c r="G158" s="323"/>
      <c r="H158" s="324"/>
    </row>
    <row r="159" spans="1:8" s="5" customFormat="1" ht="60.75" customHeight="1">
      <c r="A159" s="86" t="s">
        <v>344</v>
      </c>
      <c r="B159" s="135" t="s">
        <v>315</v>
      </c>
      <c r="C159" s="118">
        <f>SUM(C160:C162)</f>
        <v>675</v>
      </c>
      <c r="D159" s="118" t="s">
        <v>633</v>
      </c>
      <c r="E159" s="118">
        <f>SUM(E160:E162)</f>
        <v>692</v>
      </c>
      <c r="F159" s="118">
        <f>SUM(F160:F162)</f>
        <v>647</v>
      </c>
      <c r="G159" s="119">
        <f>F159-E159</f>
        <v>-45</v>
      </c>
      <c r="H159" s="168">
        <f t="shared" si="10"/>
        <v>93.5</v>
      </c>
    </row>
    <row r="160" spans="1:8" s="5" customFormat="1">
      <c r="A160" s="8" t="s">
        <v>200</v>
      </c>
      <c r="B160" s="135" t="s">
        <v>316</v>
      </c>
      <c r="C160" s="109">
        <f>'6.1. Інша інфо_1'!C12</f>
        <v>1</v>
      </c>
      <c r="D160" s="109" t="s">
        <v>633</v>
      </c>
      <c r="E160" s="109">
        <f>'6.1. Інша інфо_1'!F12</f>
        <v>1</v>
      </c>
      <c r="F160" s="109">
        <f>'6.1. Інша інфо_1'!I12</f>
        <v>1</v>
      </c>
      <c r="G160" s="109">
        <f>F160-E160</f>
        <v>0</v>
      </c>
      <c r="H160" s="167">
        <f>(F160/E160)*100</f>
        <v>100</v>
      </c>
    </row>
    <row r="161" spans="1:9" s="5" customFormat="1">
      <c r="A161" s="8" t="s">
        <v>199</v>
      </c>
      <c r="B161" s="135" t="s">
        <v>317</v>
      </c>
      <c r="C161" s="109">
        <f>'6.1. Інша інфо_1'!C13</f>
        <v>28</v>
      </c>
      <c r="D161" s="109" t="s">
        <v>633</v>
      </c>
      <c r="E161" s="109">
        <f>'6.1. Інша інфо_1'!F13</f>
        <v>29</v>
      </c>
      <c r="F161" s="109">
        <f>'6.1. Інша інфо_1'!I13</f>
        <v>22</v>
      </c>
      <c r="G161" s="109">
        <f t="shared" ref="G161:G167" si="11">F161-E161</f>
        <v>-7</v>
      </c>
      <c r="H161" s="167">
        <f t="shared" ref="H161:H167" si="12">(F161/E161)*100</f>
        <v>75.900000000000006</v>
      </c>
    </row>
    <row r="162" spans="1:9" s="5" customFormat="1">
      <c r="A162" s="8" t="s">
        <v>201</v>
      </c>
      <c r="B162" s="135" t="s">
        <v>318</v>
      </c>
      <c r="C162" s="109">
        <f>'6.1. Інша інфо_1'!C14</f>
        <v>646</v>
      </c>
      <c r="D162" s="109" t="s">
        <v>633</v>
      </c>
      <c r="E162" s="109">
        <f>'6.1. Інша інфо_1'!F14</f>
        <v>662</v>
      </c>
      <c r="F162" s="109">
        <f>'6.1. Інша інфо_1'!I14</f>
        <v>624</v>
      </c>
      <c r="G162" s="109">
        <f t="shared" si="11"/>
        <v>-38</v>
      </c>
      <c r="H162" s="167">
        <f t="shared" si="12"/>
        <v>94.3</v>
      </c>
    </row>
    <row r="163" spans="1:9" s="5" customFormat="1" ht="20.100000000000001" customHeight="1">
      <c r="A163" s="86" t="s">
        <v>5</v>
      </c>
      <c r="B163" s="135" t="s">
        <v>319</v>
      </c>
      <c r="C163" s="118">
        <f>C76</f>
        <v>114703</v>
      </c>
      <c r="D163" s="118" t="s">
        <v>633</v>
      </c>
      <c r="E163" s="118">
        <f>E76</f>
        <v>126604</v>
      </c>
      <c r="F163" s="118">
        <f>F76</f>
        <v>122879</v>
      </c>
      <c r="G163" s="119">
        <f t="shared" si="11"/>
        <v>-3725</v>
      </c>
      <c r="H163" s="168">
        <f t="shared" si="12"/>
        <v>97.1</v>
      </c>
    </row>
    <row r="164" spans="1:9" s="5" customFormat="1" ht="37.5">
      <c r="A164" s="86" t="s">
        <v>249</v>
      </c>
      <c r="B164" s="135" t="s">
        <v>320</v>
      </c>
      <c r="C164" s="261">
        <f>C163/C159/12*1000</f>
        <v>14161</v>
      </c>
      <c r="D164" s="267" t="s">
        <v>633</v>
      </c>
      <c r="E164" s="261">
        <f>'6.1. Інша інфо_1'!F23</f>
        <v>15246</v>
      </c>
      <c r="F164" s="261">
        <f>'6.1. Інша інфо_1'!I23</f>
        <v>15827</v>
      </c>
      <c r="G164" s="119">
        <f t="shared" si="11"/>
        <v>581</v>
      </c>
      <c r="H164" s="168">
        <f t="shared" si="12"/>
        <v>103.8</v>
      </c>
    </row>
    <row r="165" spans="1:9" s="5" customFormat="1" ht="20.100000000000001" customHeight="1">
      <c r="A165" s="8" t="s">
        <v>200</v>
      </c>
      <c r="B165" s="135" t="s">
        <v>321</v>
      </c>
      <c r="C165" s="307">
        <f>'6.1. Інша інфо_1'!C24</f>
        <v>63833</v>
      </c>
      <c r="D165" s="267" t="s">
        <v>633</v>
      </c>
      <c r="E165" s="262">
        <f>'6.1. Інша інфо_1'!F24</f>
        <v>105417</v>
      </c>
      <c r="F165" s="262">
        <f>'6.1. Інша інфо_1'!I24</f>
        <v>101250</v>
      </c>
      <c r="G165" s="109">
        <f t="shared" si="11"/>
        <v>-4167</v>
      </c>
      <c r="H165" s="167">
        <f t="shared" si="12"/>
        <v>96</v>
      </c>
    </row>
    <row r="166" spans="1:9" s="5" customFormat="1" ht="20.100000000000001" customHeight="1">
      <c r="A166" s="8" t="s">
        <v>199</v>
      </c>
      <c r="B166" s="135" t="s">
        <v>322</v>
      </c>
      <c r="C166" s="307">
        <f>'6.1. Інша інфо_1'!C25</f>
        <v>27908</v>
      </c>
      <c r="D166" s="267" t="s">
        <v>633</v>
      </c>
      <c r="E166" s="262">
        <f>'6.1. Інша інфо_1'!F25</f>
        <v>25471</v>
      </c>
      <c r="F166" s="262">
        <f>'6.1. Інша інфо_1'!I25</f>
        <v>32655</v>
      </c>
      <c r="G166" s="109">
        <f t="shared" si="11"/>
        <v>7184</v>
      </c>
      <c r="H166" s="167">
        <f t="shared" si="12"/>
        <v>128.19999999999999</v>
      </c>
    </row>
    <row r="167" spans="1:9" s="5" customFormat="1" ht="20.100000000000001" customHeight="1">
      <c r="A167" s="8" t="s">
        <v>201</v>
      </c>
      <c r="B167" s="135" t="s">
        <v>323</v>
      </c>
      <c r="C167" s="307">
        <f>'6.1. Інша інфо_1'!C26</f>
        <v>13488</v>
      </c>
      <c r="D167" s="267" t="s">
        <v>633</v>
      </c>
      <c r="E167" s="262">
        <f>'6.1. Інша інфо_1'!F26</f>
        <v>14662</v>
      </c>
      <c r="F167" s="262">
        <f>'6.1. Інша інфо_1'!I26</f>
        <v>15097</v>
      </c>
      <c r="G167" s="109">
        <f t="shared" si="11"/>
        <v>435</v>
      </c>
      <c r="H167" s="167">
        <f t="shared" si="12"/>
        <v>103</v>
      </c>
    </row>
    <row r="168" spans="1:9" s="5" customFormat="1" ht="20.100000000000001" customHeight="1">
      <c r="A168" s="28"/>
      <c r="B168" s="163"/>
      <c r="C168" s="164"/>
      <c r="D168" s="164"/>
      <c r="E168" s="165"/>
      <c r="F168" s="165"/>
      <c r="G168" s="165"/>
      <c r="H168" s="166"/>
    </row>
    <row r="169" spans="1:9" s="303" customFormat="1" ht="20.100000000000001" customHeight="1">
      <c r="A169" s="28"/>
      <c r="B169" s="163"/>
      <c r="C169" s="164"/>
      <c r="D169" s="164"/>
      <c r="E169" s="165"/>
      <c r="F169" s="165"/>
      <c r="G169" s="165"/>
      <c r="H169" s="166"/>
    </row>
    <row r="170" spans="1:9" s="303" customFormat="1" ht="20.100000000000001" customHeight="1">
      <c r="A170" s="28"/>
      <c r="B170" s="163"/>
      <c r="C170" s="164"/>
      <c r="D170" s="164"/>
      <c r="E170" s="165"/>
      <c r="F170" s="165"/>
      <c r="G170" s="165"/>
      <c r="H170" s="166"/>
    </row>
    <row r="171" spans="1:9" s="303" customFormat="1" ht="20.100000000000001" customHeight="1">
      <c r="A171" s="28"/>
      <c r="B171" s="163"/>
      <c r="C171" s="164"/>
      <c r="D171" s="164"/>
      <c r="E171" s="165"/>
      <c r="F171" s="165"/>
      <c r="G171" s="165"/>
      <c r="H171" s="166"/>
    </row>
    <row r="172" spans="1:9" s="5" customFormat="1" ht="20.100000000000001" customHeight="1">
      <c r="A172" s="28"/>
      <c r="B172" s="163"/>
      <c r="C172" s="164"/>
      <c r="D172" s="164"/>
      <c r="E172" s="165"/>
      <c r="F172" s="165"/>
      <c r="G172" s="165"/>
      <c r="H172" s="166"/>
    </row>
    <row r="173" spans="1:9">
      <c r="A173" s="68"/>
    </row>
    <row r="174" spans="1:9">
      <c r="A174" s="59" t="s">
        <v>600</v>
      </c>
      <c r="B174" s="1"/>
      <c r="C174" s="319" t="s">
        <v>94</v>
      </c>
      <c r="D174" s="320"/>
      <c r="E174" s="320"/>
      <c r="F174" s="320"/>
      <c r="G174" s="318" t="s">
        <v>632</v>
      </c>
      <c r="H174" s="318"/>
    </row>
    <row r="175" spans="1:9" s="2" customFormat="1" ht="20.100000000000001" customHeight="1">
      <c r="A175" s="76" t="s">
        <v>618</v>
      </c>
      <c r="B175" s="3"/>
      <c r="C175" s="321" t="s">
        <v>72</v>
      </c>
      <c r="D175" s="321"/>
      <c r="E175" s="321"/>
      <c r="F175" s="321"/>
      <c r="G175" s="317" t="s">
        <v>90</v>
      </c>
      <c r="H175" s="317"/>
      <c r="I175" s="4"/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68"/>
    </row>
    <row r="332" spans="1:1">
      <c r="A332" s="68"/>
    </row>
    <row r="333" spans="1:1">
      <c r="A333" s="68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  <row r="497" spans="1:1">
      <c r="A497" s="52"/>
    </row>
    <row r="498" spans="1:1">
      <c r="A498" s="52"/>
    </row>
    <row r="499" spans="1:1">
      <c r="A499" s="52"/>
    </row>
  </sheetData>
  <mergeCells count="42">
    <mergeCell ref="B14:F14"/>
    <mergeCell ref="B15:F15"/>
    <mergeCell ref="B18:F18"/>
    <mergeCell ref="F16:G16"/>
    <mergeCell ref="B16:E16"/>
    <mergeCell ref="F1:H1"/>
    <mergeCell ref="F2:H2"/>
    <mergeCell ref="F3:H3"/>
    <mergeCell ref="F4:H4"/>
    <mergeCell ref="B13:F13"/>
    <mergeCell ref="B9:E9"/>
    <mergeCell ref="B10:F10"/>
    <mergeCell ref="B11:F11"/>
    <mergeCell ref="B12:F12"/>
    <mergeCell ref="A26:H26"/>
    <mergeCell ref="A28:H28"/>
    <mergeCell ref="B30:B31"/>
    <mergeCell ref="A25:H25"/>
    <mergeCell ref="B17:E17"/>
    <mergeCell ref="A23:H23"/>
    <mergeCell ref="F17:G17"/>
    <mergeCell ref="B19:F19"/>
    <mergeCell ref="B20:F20"/>
    <mergeCell ref="B21:F21"/>
    <mergeCell ref="A24:H24"/>
    <mergeCell ref="A30:A31"/>
    <mergeCell ref="C30:D30"/>
    <mergeCell ref="E30:H30"/>
    <mergeCell ref="A129:H129"/>
    <mergeCell ref="A135:H135"/>
    <mergeCell ref="A94:H94"/>
    <mergeCell ref="A82:H82"/>
    <mergeCell ref="A33:H33"/>
    <mergeCell ref="A108:H108"/>
    <mergeCell ref="A116:H116"/>
    <mergeCell ref="A81:H81"/>
    <mergeCell ref="A149:H149"/>
    <mergeCell ref="G175:H175"/>
    <mergeCell ref="G174:H174"/>
    <mergeCell ref="C174:F174"/>
    <mergeCell ref="C175:F175"/>
    <mergeCell ref="A158:H158"/>
  </mergeCells>
  <phoneticPr fontId="3" type="noConversion"/>
  <pageMargins left="0.51181102362204722" right="0.27559055118110237" top="0.56999999999999995" bottom="0.35433070866141736" header="0.31496062992125984" footer="0.19685039370078741"/>
  <pageSetup paperSize="9" scale="47" orientation="landscape" verticalDpi="300" r:id="rId1"/>
  <headerFooter alignWithMargins="0"/>
  <rowBreaks count="3" manualBreakCount="3">
    <brk id="52" max="7" man="1"/>
    <brk id="93" max="7" man="1"/>
    <brk id="134" max="7" man="1"/>
  </rowBreaks>
  <ignoredErrors>
    <ignoredError sqref="H38:H42 C133:D133 H34:H36 G109 H53 G98 H61:H80 C130:D130 H159 G51 H85:H86 H95:H107 H109:H115 H117:H128 H150:H157 H37 H48:H49 G38:G42 H43:H47 H51 G48:G49 H50 H54:H60 C51:F51 C52 D52:F52 H52 G52 H83:H84 H87:H92 G85:G86 H93 G87:G92 G111:G115 C131:D131 G54:G60 C132 G68 C134:D134 H164:H167 F164:G167 H160:H163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2"/>
  <sheetViews>
    <sheetView view="pageBreakPreview" zoomScale="80" zoomScaleNormal="80" zoomScaleSheetLayoutView="80" workbookViewId="0">
      <pane xSplit="2" ySplit="6" topLeftCell="C118" activePane="bottomRight" state="frozen"/>
      <selection activeCell="A67" sqref="A67"/>
      <selection pane="topRight" activeCell="A67" sqref="A67"/>
      <selection pane="bottomLeft" activeCell="A67" sqref="A67"/>
      <selection pane="bottomRight" activeCell="D105" sqref="D105"/>
    </sheetView>
  </sheetViews>
  <sheetFormatPr defaultRowHeight="18.75"/>
  <cols>
    <col min="1" max="1" width="66.42578125" style="3" customWidth="1"/>
    <col min="2" max="2" width="13.42578125" style="25" bestFit="1" customWidth="1"/>
    <col min="3" max="3" width="21.28515625" style="25" customWidth="1"/>
    <col min="4" max="4" width="21.5703125" style="25" customWidth="1"/>
    <col min="5" max="5" width="20.5703125" style="25" customWidth="1"/>
    <col min="6" max="6" width="20.85546875" style="25" customWidth="1"/>
    <col min="7" max="8" width="18.7109375" style="25" customWidth="1"/>
    <col min="9" max="9" width="50.5703125" style="285" customWidth="1"/>
    <col min="10" max="16384" width="9.140625" style="3"/>
  </cols>
  <sheetData>
    <row r="1" spans="1:11">
      <c r="A1" s="344" t="s">
        <v>88</v>
      </c>
      <c r="B1" s="344"/>
      <c r="C1" s="344"/>
      <c r="D1" s="344"/>
      <c r="E1" s="344"/>
      <c r="F1" s="344"/>
      <c r="G1" s="344"/>
      <c r="H1" s="344"/>
      <c r="I1" s="344"/>
    </row>
    <row r="2" spans="1:11" ht="12.75" customHeight="1">
      <c r="A2" s="45"/>
      <c r="B2" s="55"/>
      <c r="C2" s="55"/>
      <c r="D2" s="55"/>
      <c r="E2" s="55"/>
      <c r="F2" s="55"/>
      <c r="G2" s="55"/>
      <c r="H2" s="55"/>
      <c r="I2" s="291"/>
    </row>
    <row r="3" spans="1:11" ht="33" customHeight="1">
      <c r="A3" s="340" t="s">
        <v>196</v>
      </c>
      <c r="B3" s="335" t="s">
        <v>18</v>
      </c>
      <c r="C3" s="335" t="s">
        <v>345</v>
      </c>
      <c r="D3" s="335"/>
      <c r="E3" s="340" t="str">
        <f>'Осн. фін. пок.'!E30:H30</f>
        <v>Звітний період (2018 рік)</v>
      </c>
      <c r="F3" s="340"/>
      <c r="G3" s="340"/>
      <c r="H3" s="340"/>
      <c r="I3" s="340"/>
    </row>
    <row r="4" spans="1:11" ht="35.25" customHeight="1">
      <c r="A4" s="340"/>
      <c r="B4" s="335"/>
      <c r="C4" s="276" t="s">
        <v>183</v>
      </c>
      <c r="D4" s="266" t="s">
        <v>184</v>
      </c>
      <c r="E4" s="276" t="s">
        <v>185</v>
      </c>
      <c r="F4" s="266" t="s">
        <v>172</v>
      </c>
      <c r="G4" s="71" t="s">
        <v>191</v>
      </c>
      <c r="H4" s="71" t="s">
        <v>192</v>
      </c>
      <c r="I4" s="286" t="s">
        <v>190</v>
      </c>
    </row>
    <row r="5" spans="1:1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287">
        <v>9</v>
      </c>
    </row>
    <row r="6" spans="1:11" s="5" customFormat="1" ht="20.25" customHeight="1">
      <c r="A6" s="345" t="s">
        <v>189</v>
      </c>
      <c r="B6" s="345"/>
      <c r="C6" s="345"/>
      <c r="D6" s="345"/>
      <c r="E6" s="345"/>
      <c r="F6" s="345"/>
      <c r="G6" s="345"/>
      <c r="H6" s="345"/>
      <c r="I6" s="345"/>
    </row>
    <row r="7" spans="1:11" s="5" customFormat="1" ht="56.25">
      <c r="A7" s="8" t="s">
        <v>145</v>
      </c>
      <c r="B7" s="9">
        <v>1000</v>
      </c>
      <c r="C7" s="219">
        <v>380322</v>
      </c>
      <c r="D7" s="219">
        <v>331666</v>
      </c>
      <c r="E7" s="219">
        <v>399351</v>
      </c>
      <c r="F7" s="219">
        <v>331666</v>
      </c>
      <c r="G7" s="109">
        <f>F7-E7</f>
        <v>-67685</v>
      </c>
      <c r="H7" s="157">
        <f>(F7/E7)*100</f>
        <v>83.1</v>
      </c>
      <c r="I7" s="292" t="s">
        <v>710</v>
      </c>
    </row>
    <row r="8" spans="1:11" ht="18" customHeight="1">
      <c r="A8" s="8" t="s">
        <v>129</v>
      </c>
      <c r="B8" s="9">
        <v>1010</v>
      </c>
      <c r="C8" s="158">
        <f>SUM(C9:C16)</f>
        <v>-230005</v>
      </c>
      <c r="D8" s="158">
        <f t="shared" ref="D8:F8" si="0">SUM(D9:D16)</f>
        <v>-242772</v>
      </c>
      <c r="E8" s="158">
        <f t="shared" si="0"/>
        <v>-252060</v>
      </c>
      <c r="F8" s="158">
        <f t="shared" si="0"/>
        <v>-242772</v>
      </c>
      <c r="G8" s="109">
        <f>F8-E8</f>
        <v>9288</v>
      </c>
      <c r="H8" s="157">
        <f t="shared" ref="H8:H122" si="1">(F8/E8)*100</f>
        <v>96.3</v>
      </c>
      <c r="I8" s="292"/>
    </row>
    <row r="9" spans="1:11" s="2" customFormat="1" ht="35.25" customHeight="1">
      <c r="A9" s="8" t="s">
        <v>396</v>
      </c>
      <c r="B9" s="7">
        <v>1011</v>
      </c>
      <c r="C9" s="109">
        <v>-8538</v>
      </c>
      <c r="D9" s="109">
        <v>-11610</v>
      </c>
      <c r="E9" s="109">
        <v>-10200</v>
      </c>
      <c r="F9" s="109">
        <v>-11610</v>
      </c>
      <c r="G9" s="109">
        <f t="shared" ref="G9:G16" si="2">F9-E9</f>
        <v>-1410</v>
      </c>
      <c r="H9" s="157">
        <f t="shared" si="1"/>
        <v>113.8</v>
      </c>
      <c r="I9" s="312" t="s">
        <v>701</v>
      </c>
      <c r="K9" s="5"/>
    </row>
    <row r="10" spans="1:11" s="2" customFormat="1" ht="16.5" customHeight="1">
      <c r="A10" s="8" t="s">
        <v>397</v>
      </c>
      <c r="B10" s="7">
        <v>1012</v>
      </c>
      <c r="C10" s="109">
        <v>-7453</v>
      </c>
      <c r="D10" s="109">
        <v>-8934</v>
      </c>
      <c r="E10" s="109">
        <v>-9094</v>
      </c>
      <c r="F10" s="109">
        <v>-8934</v>
      </c>
      <c r="G10" s="109">
        <f t="shared" si="2"/>
        <v>160</v>
      </c>
      <c r="H10" s="157">
        <f t="shared" si="1"/>
        <v>98.2</v>
      </c>
      <c r="I10" s="308"/>
    </row>
    <row r="11" spans="1:11" s="2" customFormat="1" ht="35.25" customHeight="1">
      <c r="A11" s="8" t="s">
        <v>398</v>
      </c>
      <c r="B11" s="7">
        <v>1013</v>
      </c>
      <c r="C11" s="109">
        <v>-7240</v>
      </c>
      <c r="D11" s="109">
        <v>-7907</v>
      </c>
      <c r="E11" s="109">
        <v>-8970</v>
      </c>
      <c r="F11" s="109">
        <v>-7907</v>
      </c>
      <c r="G11" s="109">
        <f t="shared" si="2"/>
        <v>1063</v>
      </c>
      <c r="H11" s="157">
        <f t="shared" si="1"/>
        <v>88.1</v>
      </c>
      <c r="I11" s="292" t="s">
        <v>656</v>
      </c>
    </row>
    <row r="12" spans="1:11" s="2" customFormat="1" ht="37.5" customHeight="1">
      <c r="A12" s="248" t="s">
        <v>5</v>
      </c>
      <c r="B12" s="7">
        <v>1014</v>
      </c>
      <c r="C12" s="109">
        <v>-102118</v>
      </c>
      <c r="D12" s="109">
        <v>-110289</v>
      </c>
      <c r="E12" s="109">
        <v>-114727</v>
      </c>
      <c r="F12" s="109">
        <v>-110289</v>
      </c>
      <c r="G12" s="109">
        <f t="shared" si="2"/>
        <v>4438</v>
      </c>
      <c r="H12" s="157">
        <f t="shared" si="1"/>
        <v>96.1</v>
      </c>
      <c r="I12" s="292" t="s">
        <v>656</v>
      </c>
    </row>
    <row r="13" spans="1:11" s="2" customFormat="1" ht="19.5" customHeight="1">
      <c r="A13" s="248" t="s">
        <v>6</v>
      </c>
      <c r="B13" s="7">
        <v>1015</v>
      </c>
      <c r="C13" s="109">
        <v>-22006</v>
      </c>
      <c r="D13" s="109">
        <v>-23829</v>
      </c>
      <c r="E13" s="109">
        <v>-25010</v>
      </c>
      <c r="F13" s="109">
        <v>-23829</v>
      </c>
      <c r="G13" s="109">
        <f t="shared" si="2"/>
        <v>1181</v>
      </c>
      <c r="H13" s="157">
        <f t="shared" si="1"/>
        <v>95.3</v>
      </c>
      <c r="I13" s="308"/>
    </row>
    <row r="14" spans="1:11" s="2" customFormat="1" ht="55.5" customHeight="1">
      <c r="A14" s="248" t="s">
        <v>399</v>
      </c>
      <c r="B14" s="7">
        <v>1016</v>
      </c>
      <c r="C14" s="109">
        <v>-4225</v>
      </c>
      <c r="D14" s="109">
        <v>-2226</v>
      </c>
      <c r="E14" s="109">
        <v>-3289</v>
      </c>
      <c r="F14" s="109">
        <v>-2226</v>
      </c>
      <c r="G14" s="109">
        <f t="shared" si="2"/>
        <v>1063</v>
      </c>
      <c r="H14" s="157">
        <f t="shared" si="1"/>
        <v>67.7</v>
      </c>
      <c r="I14" s="313" t="s">
        <v>715</v>
      </c>
      <c r="J14" s="277"/>
      <c r="K14" s="277"/>
    </row>
    <row r="15" spans="1:11" s="2" customFormat="1" ht="55.5" customHeight="1">
      <c r="A15" s="248" t="s">
        <v>400</v>
      </c>
      <c r="B15" s="7">
        <v>1017</v>
      </c>
      <c r="C15" s="109">
        <v>-32062</v>
      </c>
      <c r="D15" s="109">
        <v>-39227</v>
      </c>
      <c r="E15" s="109">
        <v>-36690</v>
      </c>
      <c r="F15" s="109">
        <v>-39227</v>
      </c>
      <c r="G15" s="109">
        <f t="shared" si="2"/>
        <v>-2537</v>
      </c>
      <c r="H15" s="157">
        <f t="shared" si="1"/>
        <v>106.9</v>
      </c>
      <c r="I15" s="308" t="s">
        <v>708</v>
      </c>
      <c r="J15" s="277"/>
      <c r="K15" s="277"/>
    </row>
    <row r="16" spans="1:11" s="2" customFormat="1" ht="20.100000000000001" customHeight="1">
      <c r="A16" s="248" t="s">
        <v>401</v>
      </c>
      <c r="B16" s="7">
        <v>1018</v>
      </c>
      <c r="C16" s="193">
        <f>SUM(C17:C32)</f>
        <v>-46363</v>
      </c>
      <c r="D16" s="193">
        <f>SUM(D17:D32)</f>
        <v>-38750</v>
      </c>
      <c r="E16" s="193">
        <f>SUM(E17:E32)</f>
        <v>-44080</v>
      </c>
      <c r="F16" s="193">
        <f>SUM(F17:F32)</f>
        <v>-38750</v>
      </c>
      <c r="G16" s="109">
        <f t="shared" si="2"/>
        <v>5330</v>
      </c>
      <c r="H16" s="157">
        <f t="shared" si="1"/>
        <v>87.9</v>
      </c>
      <c r="I16" s="289"/>
      <c r="J16" s="277"/>
      <c r="K16" s="277"/>
    </row>
    <row r="17" spans="1:11" s="2" customFormat="1" ht="36" customHeight="1">
      <c r="A17" s="194" t="s">
        <v>438</v>
      </c>
      <c r="B17" s="192" t="s">
        <v>439</v>
      </c>
      <c r="C17" s="109">
        <v>-4673</v>
      </c>
      <c r="D17" s="109">
        <v>-4010</v>
      </c>
      <c r="E17" s="109">
        <v>-4000</v>
      </c>
      <c r="F17" s="109">
        <v>-4010</v>
      </c>
      <c r="G17" s="109">
        <f t="shared" ref="G17:G80" si="3">F17-E17</f>
        <v>-10</v>
      </c>
      <c r="H17" s="157">
        <f t="shared" ref="H17:H32" si="4">(F17/E17)*100</f>
        <v>100.3</v>
      </c>
      <c r="I17" s="289"/>
      <c r="J17" s="278"/>
      <c r="K17" s="277"/>
    </row>
    <row r="18" spans="1:11" s="2" customFormat="1" ht="18" customHeight="1">
      <c r="A18" s="194" t="s">
        <v>440</v>
      </c>
      <c r="B18" s="192" t="s">
        <v>441</v>
      </c>
      <c r="C18" s="109">
        <v>-3530</v>
      </c>
      <c r="D18" s="109">
        <v>-3947</v>
      </c>
      <c r="E18" s="109">
        <v>-3800</v>
      </c>
      <c r="F18" s="109">
        <v>-3947</v>
      </c>
      <c r="G18" s="109">
        <f t="shared" si="3"/>
        <v>-147</v>
      </c>
      <c r="H18" s="157">
        <f t="shared" si="4"/>
        <v>103.9</v>
      </c>
      <c r="I18" s="289"/>
      <c r="J18" s="277"/>
      <c r="K18" s="277"/>
    </row>
    <row r="19" spans="1:11" s="2" customFormat="1" ht="36.75" customHeight="1">
      <c r="A19" s="194" t="s">
        <v>442</v>
      </c>
      <c r="B19" s="192" t="s">
        <v>443</v>
      </c>
      <c r="C19" s="109">
        <v>-285</v>
      </c>
      <c r="D19" s="109">
        <v>-352</v>
      </c>
      <c r="E19" s="109">
        <v>-210</v>
      </c>
      <c r="F19" s="109">
        <v>-352</v>
      </c>
      <c r="G19" s="109">
        <f t="shared" si="3"/>
        <v>-142</v>
      </c>
      <c r="H19" s="157">
        <f t="shared" si="4"/>
        <v>167.6</v>
      </c>
      <c r="I19" s="12" t="s">
        <v>702</v>
      </c>
    </row>
    <row r="20" spans="1:11" s="2" customFormat="1" ht="36.75" customHeight="1">
      <c r="A20" s="194" t="s">
        <v>620</v>
      </c>
      <c r="B20" s="192" t="s">
        <v>444</v>
      </c>
      <c r="C20" s="109">
        <v>-25863</v>
      </c>
      <c r="D20" s="109">
        <v>-21907</v>
      </c>
      <c r="E20" s="109">
        <v>-27325</v>
      </c>
      <c r="F20" s="109">
        <v>-21907</v>
      </c>
      <c r="G20" s="109">
        <f t="shared" si="3"/>
        <v>5418</v>
      </c>
      <c r="H20" s="157">
        <f t="shared" si="4"/>
        <v>80.2</v>
      </c>
      <c r="I20" s="308" t="s">
        <v>703</v>
      </c>
    </row>
    <row r="21" spans="1:11" s="234" customFormat="1" ht="20.100000000000001" customHeight="1">
      <c r="A21" s="194" t="s">
        <v>581</v>
      </c>
      <c r="B21" s="192" t="s">
        <v>446</v>
      </c>
      <c r="C21" s="109">
        <v>0</v>
      </c>
      <c r="D21" s="109">
        <v>0</v>
      </c>
      <c r="E21" s="109">
        <v>0</v>
      </c>
      <c r="F21" s="109">
        <v>0</v>
      </c>
      <c r="G21" s="109">
        <f t="shared" si="3"/>
        <v>0</v>
      </c>
      <c r="H21" s="236" t="e">
        <f t="shared" si="4"/>
        <v>#DIV/0!</v>
      </c>
      <c r="I21" s="289"/>
    </row>
    <row r="22" spans="1:11" s="2" customFormat="1" ht="19.5" customHeight="1">
      <c r="A22" s="194" t="s">
        <v>445</v>
      </c>
      <c r="B22" s="192" t="s">
        <v>448</v>
      </c>
      <c r="C22" s="109">
        <v>-1867</v>
      </c>
      <c r="D22" s="109">
        <v>-1881</v>
      </c>
      <c r="E22" s="109">
        <v>-2014</v>
      </c>
      <c r="F22" s="109">
        <v>-1881</v>
      </c>
      <c r="G22" s="109">
        <f t="shared" si="3"/>
        <v>133</v>
      </c>
      <c r="H22" s="157">
        <f t="shared" si="4"/>
        <v>93.4</v>
      </c>
      <c r="I22" s="289"/>
    </row>
    <row r="23" spans="1:11" s="2" customFormat="1" ht="20.100000000000001" customHeight="1">
      <c r="A23" s="194" t="s">
        <v>447</v>
      </c>
      <c r="B23" s="192" t="s">
        <v>450</v>
      </c>
      <c r="C23" s="109">
        <v>-25</v>
      </c>
      <c r="D23" s="109">
        <v>-27</v>
      </c>
      <c r="E23" s="109">
        <v>-24</v>
      </c>
      <c r="F23" s="109">
        <v>-27</v>
      </c>
      <c r="G23" s="109">
        <f t="shared" si="3"/>
        <v>-3</v>
      </c>
      <c r="H23" s="157">
        <f t="shared" si="4"/>
        <v>112.5</v>
      </c>
      <c r="I23" s="289"/>
    </row>
    <row r="24" spans="1:11" s="2" customFormat="1" ht="57.75" customHeight="1">
      <c r="A24" s="194" t="s">
        <v>449</v>
      </c>
      <c r="B24" s="192" t="s">
        <v>452</v>
      </c>
      <c r="C24" s="109">
        <v>-183</v>
      </c>
      <c r="D24" s="109">
        <v>-195</v>
      </c>
      <c r="E24" s="109">
        <v>-429</v>
      </c>
      <c r="F24" s="109">
        <v>-195</v>
      </c>
      <c r="G24" s="109">
        <f t="shared" si="3"/>
        <v>234</v>
      </c>
      <c r="H24" s="157">
        <f t="shared" si="4"/>
        <v>45.5</v>
      </c>
      <c r="I24" s="308" t="s">
        <v>651</v>
      </c>
    </row>
    <row r="25" spans="1:11" s="2" customFormat="1" ht="20.100000000000001" customHeight="1">
      <c r="A25" s="194" t="s">
        <v>451</v>
      </c>
      <c r="B25" s="192" t="s">
        <v>454</v>
      </c>
      <c r="C25" s="109">
        <v>-2755</v>
      </c>
      <c r="D25" s="109">
        <v>-2094</v>
      </c>
      <c r="E25" s="109">
        <v>-2325</v>
      </c>
      <c r="F25" s="109">
        <v>-2094</v>
      </c>
      <c r="G25" s="109">
        <f t="shared" si="3"/>
        <v>231</v>
      </c>
      <c r="H25" s="157">
        <f t="shared" si="4"/>
        <v>90.1</v>
      </c>
      <c r="I25" s="289"/>
    </row>
    <row r="26" spans="1:11" s="2" customFormat="1" ht="74.25" customHeight="1">
      <c r="A26" s="194" t="s">
        <v>453</v>
      </c>
      <c r="B26" s="192" t="s">
        <v>456</v>
      </c>
      <c r="C26" s="109">
        <v>-231</v>
      </c>
      <c r="D26" s="109">
        <v>-225</v>
      </c>
      <c r="E26" s="109">
        <v>-183</v>
      </c>
      <c r="F26" s="109">
        <v>-225</v>
      </c>
      <c r="G26" s="109">
        <f t="shared" si="3"/>
        <v>-42</v>
      </c>
      <c r="H26" s="157">
        <f t="shared" si="4"/>
        <v>123</v>
      </c>
      <c r="I26" s="313" t="s">
        <v>709</v>
      </c>
    </row>
    <row r="27" spans="1:11" s="2" customFormat="1">
      <c r="A27" s="194" t="s">
        <v>455</v>
      </c>
      <c r="B27" s="192" t="s">
        <v>458</v>
      </c>
      <c r="C27" s="109">
        <v>-384</v>
      </c>
      <c r="D27" s="109">
        <v>-447</v>
      </c>
      <c r="E27" s="109">
        <v>-584</v>
      </c>
      <c r="F27" s="109">
        <v>-447</v>
      </c>
      <c r="G27" s="109">
        <f t="shared" si="3"/>
        <v>137</v>
      </c>
      <c r="H27" s="157">
        <f t="shared" si="4"/>
        <v>76.5</v>
      </c>
      <c r="I27" s="308"/>
    </row>
    <row r="28" spans="1:11" s="2" customFormat="1" ht="20.100000000000001" customHeight="1">
      <c r="A28" s="194" t="s">
        <v>457</v>
      </c>
      <c r="B28" s="192" t="s">
        <v>459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  <c r="H28" s="236" t="e">
        <f t="shared" si="4"/>
        <v>#DIV/0!</v>
      </c>
      <c r="I28" s="289"/>
    </row>
    <row r="29" spans="1:11" s="2" customFormat="1">
      <c r="A29" s="194" t="s">
        <v>621</v>
      </c>
      <c r="B29" s="192" t="s">
        <v>460</v>
      </c>
      <c r="C29" s="109">
        <v>-116</v>
      </c>
      <c r="D29" s="109">
        <v>-97</v>
      </c>
      <c r="E29" s="109">
        <v>-140</v>
      </c>
      <c r="F29" s="109">
        <v>-97</v>
      </c>
      <c r="G29" s="109">
        <f t="shared" si="3"/>
        <v>43</v>
      </c>
      <c r="H29" s="157">
        <f t="shared" si="4"/>
        <v>69.3</v>
      </c>
      <c r="I29" s="308" t="s">
        <v>657</v>
      </c>
    </row>
    <row r="30" spans="1:11" s="2" customFormat="1" ht="37.5">
      <c r="A30" s="194" t="s">
        <v>461</v>
      </c>
      <c r="B30" s="192" t="s">
        <v>462</v>
      </c>
      <c r="C30" s="109">
        <v>-6130</v>
      </c>
      <c r="D30" s="109">
        <v>-3209</v>
      </c>
      <c r="E30" s="109">
        <v>-2819</v>
      </c>
      <c r="F30" s="109">
        <v>-3209</v>
      </c>
      <c r="G30" s="109">
        <f t="shared" si="3"/>
        <v>-390</v>
      </c>
      <c r="H30" s="157">
        <f t="shared" si="4"/>
        <v>113.8</v>
      </c>
      <c r="I30" s="289"/>
    </row>
    <row r="31" spans="1:11" s="2" customFormat="1" ht="37.5">
      <c r="A31" s="194" t="s">
        <v>463</v>
      </c>
      <c r="B31" s="192" t="s">
        <v>464</v>
      </c>
      <c r="C31" s="109">
        <v>0</v>
      </c>
      <c r="D31" s="109">
        <v>0</v>
      </c>
      <c r="E31" s="109">
        <v>0</v>
      </c>
      <c r="F31" s="109">
        <v>0</v>
      </c>
      <c r="G31" s="109">
        <f t="shared" si="3"/>
        <v>0</v>
      </c>
      <c r="H31" s="236" t="e">
        <f t="shared" si="4"/>
        <v>#DIV/0!</v>
      </c>
      <c r="I31" s="289"/>
    </row>
    <row r="32" spans="1:11" s="2" customFormat="1" ht="35.25" customHeight="1">
      <c r="A32" s="194" t="s">
        <v>465</v>
      </c>
      <c r="B32" s="192" t="s">
        <v>466</v>
      </c>
      <c r="C32" s="109">
        <v>-321</v>
      </c>
      <c r="D32" s="109">
        <v>-359</v>
      </c>
      <c r="E32" s="109">
        <v>-227</v>
      </c>
      <c r="F32" s="109">
        <v>-359</v>
      </c>
      <c r="G32" s="109">
        <f t="shared" si="3"/>
        <v>-132</v>
      </c>
      <c r="H32" s="157">
        <f t="shared" si="4"/>
        <v>158.1</v>
      </c>
      <c r="I32" s="308" t="s">
        <v>635</v>
      </c>
    </row>
    <row r="33" spans="1:9" s="5" customFormat="1" ht="20.100000000000001" customHeight="1">
      <c r="A33" s="10" t="s">
        <v>24</v>
      </c>
      <c r="B33" s="11">
        <v>1020</v>
      </c>
      <c r="C33" s="118">
        <f>SUM(C7,C8)</f>
        <v>150317</v>
      </c>
      <c r="D33" s="118">
        <f>SUM(D7,D8)</f>
        <v>88894</v>
      </c>
      <c r="E33" s="118">
        <f>SUM(E7,E8)</f>
        <v>147291</v>
      </c>
      <c r="F33" s="118">
        <f>SUM(F7,F8)</f>
        <v>88894</v>
      </c>
      <c r="G33" s="119">
        <f t="shared" si="3"/>
        <v>-58397</v>
      </c>
      <c r="H33" s="159">
        <f t="shared" si="1"/>
        <v>60.4</v>
      </c>
      <c r="I33" s="293"/>
    </row>
    <row r="34" spans="1:9">
      <c r="A34" s="216" t="s">
        <v>155</v>
      </c>
      <c r="B34" s="217">
        <v>1030</v>
      </c>
      <c r="C34" s="158">
        <f>SUM(C35:C54,C56)</f>
        <v>-20962</v>
      </c>
      <c r="D34" s="158">
        <f t="shared" ref="D34:F34" si="5">SUM(D35:D54,D56)</f>
        <v>-20067</v>
      </c>
      <c r="E34" s="158">
        <f t="shared" si="5"/>
        <v>-22026</v>
      </c>
      <c r="F34" s="158">
        <f t="shared" si="5"/>
        <v>-20067</v>
      </c>
      <c r="G34" s="109">
        <f t="shared" si="3"/>
        <v>1959</v>
      </c>
      <c r="H34" s="157">
        <f t="shared" si="1"/>
        <v>91.1</v>
      </c>
      <c r="I34" s="292"/>
    </row>
    <row r="35" spans="1:9" ht="37.5">
      <c r="A35" s="8" t="s">
        <v>97</v>
      </c>
      <c r="B35" s="9">
        <v>1031</v>
      </c>
      <c r="C35" s="109">
        <v>-566</v>
      </c>
      <c r="D35" s="109">
        <v>-276</v>
      </c>
      <c r="E35" s="109">
        <v>-532</v>
      </c>
      <c r="F35" s="109">
        <v>-276</v>
      </c>
      <c r="G35" s="109">
        <f t="shared" si="3"/>
        <v>256</v>
      </c>
      <c r="H35" s="157">
        <f t="shared" si="1"/>
        <v>51.9</v>
      </c>
      <c r="I35" s="292" t="s">
        <v>704</v>
      </c>
    </row>
    <row r="36" spans="1:9" ht="20.100000000000001" customHeight="1">
      <c r="A36" s="8" t="s">
        <v>147</v>
      </c>
      <c r="B36" s="9">
        <v>1032</v>
      </c>
      <c r="C36" s="109">
        <v>0</v>
      </c>
      <c r="D36" s="109">
        <v>0</v>
      </c>
      <c r="E36" s="109">
        <v>0</v>
      </c>
      <c r="F36" s="109">
        <v>0</v>
      </c>
      <c r="G36" s="109">
        <f t="shared" si="3"/>
        <v>0</v>
      </c>
      <c r="H36" s="236" t="e">
        <f>(F36/E36)*100</f>
        <v>#DIV/0!</v>
      </c>
      <c r="I36" s="292"/>
    </row>
    <row r="37" spans="1:9" ht="20.100000000000001" customHeight="1">
      <c r="A37" s="8" t="s">
        <v>58</v>
      </c>
      <c r="B37" s="9">
        <v>1033</v>
      </c>
      <c r="C37" s="109">
        <v>-172</v>
      </c>
      <c r="D37" s="109">
        <v>-130</v>
      </c>
      <c r="E37" s="109">
        <v>-220</v>
      </c>
      <c r="F37" s="109">
        <v>-130</v>
      </c>
      <c r="G37" s="109">
        <f t="shared" si="3"/>
        <v>90</v>
      </c>
      <c r="H37" s="157">
        <f t="shared" si="1"/>
        <v>59.1</v>
      </c>
      <c r="I37" s="292"/>
    </row>
    <row r="38" spans="1:9" ht="20.100000000000001" customHeight="1">
      <c r="A38" s="8" t="s">
        <v>22</v>
      </c>
      <c r="B38" s="9">
        <v>1034</v>
      </c>
      <c r="C38" s="109">
        <v>0</v>
      </c>
      <c r="D38" s="109">
        <v>0</v>
      </c>
      <c r="E38" s="109">
        <v>0</v>
      </c>
      <c r="F38" s="109">
        <v>0</v>
      </c>
      <c r="G38" s="109">
        <f t="shared" si="3"/>
        <v>0</v>
      </c>
      <c r="H38" s="236" t="e">
        <f t="shared" si="1"/>
        <v>#DIV/0!</v>
      </c>
      <c r="I38" s="292"/>
    </row>
    <row r="39" spans="1:9" ht="39" customHeight="1">
      <c r="A39" s="8" t="s">
        <v>23</v>
      </c>
      <c r="B39" s="9">
        <v>1035</v>
      </c>
      <c r="C39" s="109">
        <v>-244</v>
      </c>
      <c r="D39" s="109">
        <v>-179</v>
      </c>
      <c r="E39" s="109">
        <v>-1540</v>
      </c>
      <c r="F39" s="109">
        <v>-179</v>
      </c>
      <c r="G39" s="109">
        <f t="shared" si="3"/>
        <v>1361</v>
      </c>
      <c r="H39" s="157">
        <f t="shared" si="1"/>
        <v>11.6</v>
      </c>
      <c r="I39" s="292" t="s">
        <v>711</v>
      </c>
    </row>
    <row r="40" spans="1:9" s="2" customFormat="1" ht="36.75" customHeight="1">
      <c r="A40" s="8" t="s">
        <v>34</v>
      </c>
      <c r="B40" s="9">
        <v>1036</v>
      </c>
      <c r="C40" s="109">
        <v>-527</v>
      </c>
      <c r="D40" s="109">
        <v>-479</v>
      </c>
      <c r="E40" s="109">
        <v>-280</v>
      </c>
      <c r="F40" s="109">
        <v>-479</v>
      </c>
      <c r="G40" s="109">
        <f t="shared" si="3"/>
        <v>-199</v>
      </c>
      <c r="H40" s="157">
        <f t="shared" si="1"/>
        <v>171.1</v>
      </c>
      <c r="I40" s="298" t="s">
        <v>658</v>
      </c>
    </row>
    <row r="41" spans="1:9" s="2" customFormat="1" ht="17.25" customHeight="1">
      <c r="A41" s="8" t="s">
        <v>35</v>
      </c>
      <c r="B41" s="9">
        <v>1037</v>
      </c>
      <c r="C41" s="109">
        <v>-108</v>
      </c>
      <c r="D41" s="109">
        <v>-113</v>
      </c>
      <c r="E41" s="109">
        <v>-106</v>
      </c>
      <c r="F41" s="109">
        <v>-113</v>
      </c>
      <c r="G41" s="109">
        <f t="shared" si="3"/>
        <v>-7</v>
      </c>
      <c r="H41" s="157">
        <f t="shared" si="1"/>
        <v>106.6</v>
      </c>
      <c r="I41" s="292"/>
    </row>
    <row r="42" spans="1:9" s="2" customFormat="1">
      <c r="A42" s="8" t="s">
        <v>36</v>
      </c>
      <c r="B42" s="9">
        <v>1038</v>
      </c>
      <c r="C42" s="109">
        <v>-9822</v>
      </c>
      <c r="D42" s="109">
        <v>-9836</v>
      </c>
      <c r="E42" s="109">
        <v>-9831</v>
      </c>
      <c r="F42" s="109">
        <v>-9836</v>
      </c>
      <c r="G42" s="109">
        <f t="shared" si="3"/>
        <v>-5</v>
      </c>
      <c r="H42" s="157">
        <f t="shared" si="1"/>
        <v>100.1</v>
      </c>
      <c r="I42" s="292"/>
    </row>
    <row r="43" spans="1:9" s="2" customFormat="1">
      <c r="A43" s="8" t="s">
        <v>37</v>
      </c>
      <c r="B43" s="9">
        <v>1039</v>
      </c>
      <c r="C43" s="109">
        <v>-1673</v>
      </c>
      <c r="D43" s="109">
        <v>-1697</v>
      </c>
      <c r="E43" s="109">
        <v>-1572</v>
      </c>
      <c r="F43" s="109">
        <v>-1697</v>
      </c>
      <c r="G43" s="109">
        <f t="shared" si="3"/>
        <v>-125</v>
      </c>
      <c r="H43" s="157">
        <f t="shared" si="1"/>
        <v>108</v>
      </c>
      <c r="I43" s="308"/>
    </row>
    <row r="44" spans="1:9" s="2" customFormat="1" ht="35.25" customHeight="1">
      <c r="A44" s="8" t="s">
        <v>38</v>
      </c>
      <c r="B44" s="9">
        <v>1040</v>
      </c>
      <c r="C44" s="109">
        <v>-421</v>
      </c>
      <c r="D44" s="109">
        <v>-391</v>
      </c>
      <c r="E44" s="109">
        <v>-400</v>
      </c>
      <c r="F44" s="109">
        <v>-391</v>
      </c>
      <c r="G44" s="109">
        <f t="shared" si="3"/>
        <v>9</v>
      </c>
      <c r="H44" s="157">
        <f t="shared" si="1"/>
        <v>97.8</v>
      </c>
      <c r="I44" s="292"/>
    </row>
    <row r="45" spans="1:9" s="2" customFormat="1" ht="35.25" customHeight="1">
      <c r="A45" s="8" t="s">
        <v>39</v>
      </c>
      <c r="B45" s="9">
        <v>1041</v>
      </c>
      <c r="C45" s="109">
        <v>0</v>
      </c>
      <c r="D45" s="109">
        <v>0</v>
      </c>
      <c r="E45" s="109">
        <v>0</v>
      </c>
      <c r="F45" s="109">
        <v>0</v>
      </c>
      <c r="G45" s="109">
        <f t="shared" si="3"/>
        <v>0</v>
      </c>
      <c r="H45" s="236" t="e">
        <f t="shared" si="1"/>
        <v>#DIV/0!</v>
      </c>
      <c r="I45" s="292"/>
    </row>
    <row r="46" spans="1:9" s="2" customFormat="1" ht="35.25" customHeight="1">
      <c r="A46" s="8" t="s">
        <v>40</v>
      </c>
      <c r="B46" s="9">
        <v>1042</v>
      </c>
      <c r="C46" s="109">
        <v>0</v>
      </c>
      <c r="D46" s="109">
        <v>0</v>
      </c>
      <c r="E46" s="109">
        <v>0</v>
      </c>
      <c r="F46" s="109">
        <v>0</v>
      </c>
      <c r="G46" s="109">
        <f t="shared" si="3"/>
        <v>0</v>
      </c>
      <c r="H46" s="236" t="e">
        <f t="shared" si="1"/>
        <v>#DIV/0!</v>
      </c>
      <c r="I46" s="292"/>
    </row>
    <row r="47" spans="1:9" s="2" customFormat="1" ht="35.25" customHeight="1">
      <c r="A47" s="8" t="s">
        <v>41</v>
      </c>
      <c r="B47" s="9">
        <v>1043</v>
      </c>
      <c r="C47" s="109">
        <v>0</v>
      </c>
      <c r="D47" s="109">
        <v>0</v>
      </c>
      <c r="E47" s="109">
        <v>0</v>
      </c>
      <c r="F47" s="109">
        <v>0</v>
      </c>
      <c r="G47" s="109">
        <f t="shared" si="3"/>
        <v>0</v>
      </c>
      <c r="H47" s="236" t="e">
        <f t="shared" si="1"/>
        <v>#DIV/0!</v>
      </c>
      <c r="I47" s="292"/>
    </row>
    <row r="48" spans="1:9" s="2" customFormat="1" ht="54.75" customHeight="1">
      <c r="A48" s="8" t="s">
        <v>42</v>
      </c>
      <c r="B48" s="9">
        <v>1044</v>
      </c>
      <c r="C48" s="109">
        <v>-285</v>
      </c>
      <c r="D48" s="109">
        <v>-139</v>
      </c>
      <c r="E48" s="109">
        <v>-90</v>
      </c>
      <c r="F48" s="109">
        <v>-139</v>
      </c>
      <c r="G48" s="109">
        <f t="shared" si="3"/>
        <v>-49</v>
      </c>
      <c r="H48" s="157">
        <f t="shared" si="1"/>
        <v>154.4</v>
      </c>
      <c r="I48" s="308" t="s">
        <v>659</v>
      </c>
    </row>
    <row r="49" spans="1:9" s="2" customFormat="1" ht="57" customHeight="1">
      <c r="A49" s="8" t="s">
        <v>60</v>
      </c>
      <c r="B49" s="9">
        <v>1045</v>
      </c>
      <c r="C49" s="109">
        <v>-104</v>
      </c>
      <c r="D49" s="109">
        <v>-30</v>
      </c>
      <c r="E49" s="109">
        <v>-198</v>
      </c>
      <c r="F49" s="109">
        <v>-30</v>
      </c>
      <c r="G49" s="109">
        <f t="shared" si="3"/>
        <v>168</v>
      </c>
      <c r="H49" s="157">
        <f t="shared" si="1"/>
        <v>15.2</v>
      </c>
      <c r="I49" s="292" t="s">
        <v>645</v>
      </c>
    </row>
    <row r="50" spans="1:9" s="2" customFormat="1" ht="20.100000000000001" customHeight="1">
      <c r="A50" s="8" t="s">
        <v>43</v>
      </c>
      <c r="B50" s="9">
        <v>1046</v>
      </c>
      <c r="C50" s="109">
        <v>0</v>
      </c>
      <c r="D50" s="109">
        <v>0</v>
      </c>
      <c r="E50" s="109">
        <v>0</v>
      </c>
      <c r="F50" s="109">
        <v>0</v>
      </c>
      <c r="G50" s="109">
        <f t="shared" si="3"/>
        <v>0</v>
      </c>
      <c r="H50" s="236" t="e">
        <f t="shared" si="1"/>
        <v>#DIV/0!</v>
      </c>
      <c r="I50" s="292"/>
    </row>
    <row r="51" spans="1:9" s="2" customFormat="1" ht="20.100000000000001" customHeight="1">
      <c r="A51" s="8" t="s">
        <v>44</v>
      </c>
      <c r="B51" s="9">
        <v>1047</v>
      </c>
      <c r="C51" s="109">
        <v>0</v>
      </c>
      <c r="D51" s="109">
        <v>0</v>
      </c>
      <c r="E51" s="109">
        <v>0</v>
      </c>
      <c r="F51" s="109">
        <v>0</v>
      </c>
      <c r="G51" s="109">
        <f t="shared" si="3"/>
        <v>0</v>
      </c>
      <c r="H51" s="236" t="e">
        <f t="shared" si="1"/>
        <v>#DIV/0!</v>
      </c>
      <c r="I51" s="292"/>
    </row>
    <row r="52" spans="1:9" s="2" customFormat="1" ht="35.25" customHeight="1">
      <c r="A52" s="8" t="s">
        <v>45</v>
      </c>
      <c r="B52" s="9">
        <v>1048</v>
      </c>
      <c r="C52" s="109">
        <v>0</v>
      </c>
      <c r="D52" s="109">
        <v>0</v>
      </c>
      <c r="E52" s="109">
        <v>0</v>
      </c>
      <c r="F52" s="109">
        <v>0</v>
      </c>
      <c r="G52" s="109">
        <f t="shared" si="3"/>
        <v>0</v>
      </c>
      <c r="H52" s="236" t="e">
        <f t="shared" si="1"/>
        <v>#DIV/0!</v>
      </c>
      <c r="I52" s="292"/>
    </row>
    <row r="53" spans="1:9" s="2" customFormat="1" ht="54" customHeight="1">
      <c r="A53" s="8" t="s">
        <v>46</v>
      </c>
      <c r="B53" s="9">
        <v>1049</v>
      </c>
      <c r="C53" s="109">
        <v>-31</v>
      </c>
      <c r="D53" s="109">
        <v>-93</v>
      </c>
      <c r="E53" s="109">
        <v>-26</v>
      </c>
      <c r="F53" s="109">
        <v>-93</v>
      </c>
      <c r="G53" s="109">
        <f t="shared" si="3"/>
        <v>-67</v>
      </c>
      <c r="H53" s="157">
        <f t="shared" si="1"/>
        <v>357.7</v>
      </c>
      <c r="I53" s="292" t="s">
        <v>660</v>
      </c>
    </row>
    <row r="54" spans="1:9" s="2" customFormat="1" ht="56.25">
      <c r="A54" s="8" t="s">
        <v>71</v>
      </c>
      <c r="B54" s="9">
        <v>1050</v>
      </c>
      <c r="C54" s="109">
        <v>0</v>
      </c>
      <c r="D54" s="109">
        <v>0</v>
      </c>
      <c r="E54" s="109">
        <v>-20</v>
      </c>
      <c r="F54" s="109">
        <v>0</v>
      </c>
      <c r="G54" s="109">
        <f t="shared" si="3"/>
        <v>20</v>
      </c>
      <c r="H54" s="157">
        <f t="shared" si="1"/>
        <v>0</v>
      </c>
      <c r="I54" s="292"/>
    </row>
    <row r="55" spans="1:9" s="2" customFormat="1" ht="18.75" customHeight="1">
      <c r="A55" s="8" t="s">
        <v>47</v>
      </c>
      <c r="B55" s="6" t="s">
        <v>326</v>
      </c>
      <c r="C55" s="109">
        <v>0</v>
      </c>
      <c r="D55" s="109">
        <v>0</v>
      </c>
      <c r="E55" s="109">
        <v>0</v>
      </c>
      <c r="F55" s="109">
        <v>0</v>
      </c>
      <c r="G55" s="109">
        <f t="shared" si="3"/>
        <v>0</v>
      </c>
      <c r="H55" s="236" t="e">
        <f t="shared" si="1"/>
        <v>#DIV/0!</v>
      </c>
      <c r="I55" s="289"/>
    </row>
    <row r="56" spans="1:9" s="2" customFormat="1" ht="20.100000000000001" customHeight="1">
      <c r="A56" s="8" t="s">
        <v>100</v>
      </c>
      <c r="B56" s="9">
        <v>1051</v>
      </c>
      <c r="C56" s="193">
        <f>SUM(C57:C61)</f>
        <v>-7009</v>
      </c>
      <c r="D56" s="193">
        <f t="shared" ref="D56:F56" si="6">SUM(D57:D61)</f>
        <v>-6704</v>
      </c>
      <c r="E56" s="193">
        <f t="shared" si="6"/>
        <v>-7211</v>
      </c>
      <c r="F56" s="193">
        <f t="shared" si="6"/>
        <v>-6704</v>
      </c>
      <c r="G56" s="109">
        <f t="shared" si="3"/>
        <v>507</v>
      </c>
      <c r="H56" s="157">
        <f t="shared" si="1"/>
        <v>93</v>
      </c>
      <c r="I56" s="292"/>
    </row>
    <row r="57" spans="1:9" s="2" customFormat="1" ht="54.75" customHeight="1">
      <c r="A57" s="194" t="s">
        <v>475</v>
      </c>
      <c r="B57" s="192" t="s">
        <v>479</v>
      </c>
      <c r="C57" s="109">
        <v>-6112</v>
      </c>
      <c r="D57" s="109">
        <v>-5711</v>
      </c>
      <c r="E57" s="109">
        <v>-6450</v>
      </c>
      <c r="F57" s="109">
        <v>-5711</v>
      </c>
      <c r="G57" s="109">
        <f t="shared" si="3"/>
        <v>739</v>
      </c>
      <c r="H57" s="157">
        <f t="shared" ref="H57:H61" si="7">(F57/E57)*100</f>
        <v>88.5</v>
      </c>
      <c r="I57" s="292" t="s">
        <v>705</v>
      </c>
    </row>
    <row r="58" spans="1:9" s="2" customFormat="1" ht="74.25" customHeight="1">
      <c r="A58" s="194" t="s">
        <v>476</v>
      </c>
      <c r="B58" s="192" t="s">
        <v>480</v>
      </c>
      <c r="C58" s="109">
        <v>-712</v>
      </c>
      <c r="D58" s="109">
        <v>-774</v>
      </c>
      <c r="E58" s="109">
        <v>-580</v>
      </c>
      <c r="F58" s="109">
        <v>-774</v>
      </c>
      <c r="G58" s="109">
        <f t="shared" si="3"/>
        <v>-194</v>
      </c>
      <c r="H58" s="157">
        <f t="shared" si="7"/>
        <v>133.4</v>
      </c>
      <c r="I58" s="292" t="s">
        <v>707</v>
      </c>
    </row>
    <row r="59" spans="1:9" s="2" customFormat="1" ht="20.100000000000001" customHeight="1">
      <c r="A59" s="191" t="s">
        <v>477</v>
      </c>
      <c r="B59" s="192" t="s">
        <v>481</v>
      </c>
      <c r="C59" s="109">
        <v>-97</v>
      </c>
      <c r="D59" s="109">
        <v>-144</v>
      </c>
      <c r="E59" s="109">
        <v>-97</v>
      </c>
      <c r="F59" s="109">
        <v>-144</v>
      </c>
      <c r="G59" s="109">
        <f t="shared" si="3"/>
        <v>-47</v>
      </c>
      <c r="H59" s="157">
        <f t="shared" si="7"/>
        <v>148.5</v>
      </c>
      <c r="I59" s="292" t="s">
        <v>661</v>
      </c>
    </row>
    <row r="60" spans="1:9" s="2" customFormat="1" ht="20.100000000000001" customHeight="1">
      <c r="A60" s="191" t="s">
        <v>478</v>
      </c>
      <c r="B60" s="192" t="s">
        <v>482</v>
      </c>
      <c r="C60" s="109">
        <v>0</v>
      </c>
      <c r="D60" s="109">
        <v>0</v>
      </c>
      <c r="E60" s="109">
        <v>0</v>
      </c>
      <c r="F60" s="109">
        <v>0</v>
      </c>
      <c r="G60" s="109">
        <f t="shared" si="3"/>
        <v>0</v>
      </c>
      <c r="H60" s="236" t="e">
        <f t="shared" si="7"/>
        <v>#DIV/0!</v>
      </c>
      <c r="I60" s="292"/>
    </row>
    <row r="61" spans="1:9" s="2" customFormat="1" ht="18" customHeight="1">
      <c r="A61" s="191" t="s">
        <v>465</v>
      </c>
      <c r="B61" s="192" t="s">
        <v>483</v>
      </c>
      <c r="C61" s="109">
        <v>-88</v>
      </c>
      <c r="D61" s="109">
        <v>-75</v>
      </c>
      <c r="E61" s="109">
        <v>-84</v>
      </c>
      <c r="F61" s="109">
        <v>-75</v>
      </c>
      <c r="G61" s="109">
        <f t="shared" si="3"/>
        <v>9</v>
      </c>
      <c r="H61" s="157">
        <f t="shared" si="7"/>
        <v>89.3</v>
      </c>
      <c r="I61" s="292"/>
    </row>
    <row r="62" spans="1:9" ht="20.100000000000001" customHeight="1">
      <c r="A62" s="216" t="s">
        <v>156</v>
      </c>
      <c r="B62" s="217">
        <v>1060</v>
      </c>
      <c r="C62" s="158">
        <f>SUM(C63:C69)</f>
        <v>-731</v>
      </c>
      <c r="D62" s="158">
        <f t="shared" ref="D62:F62" si="8">SUM(D63:D69)</f>
        <v>-807</v>
      </c>
      <c r="E62" s="158">
        <f t="shared" si="8"/>
        <v>-600</v>
      </c>
      <c r="F62" s="158">
        <f t="shared" si="8"/>
        <v>-807</v>
      </c>
      <c r="G62" s="109">
        <f t="shared" si="3"/>
        <v>-207</v>
      </c>
      <c r="H62" s="157">
        <f t="shared" si="1"/>
        <v>134.5</v>
      </c>
      <c r="I62" s="292"/>
    </row>
    <row r="63" spans="1:9" s="2" customFormat="1" ht="20.100000000000001" customHeight="1">
      <c r="A63" s="8" t="s">
        <v>132</v>
      </c>
      <c r="B63" s="9">
        <v>1061</v>
      </c>
      <c r="C63" s="109">
        <v>0</v>
      </c>
      <c r="D63" s="109">
        <v>0</v>
      </c>
      <c r="E63" s="109">
        <v>0</v>
      </c>
      <c r="F63" s="109">
        <v>0</v>
      </c>
      <c r="G63" s="109">
        <f t="shared" si="3"/>
        <v>0</v>
      </c>
      <c r="H63" s="236" t="e">
        <f t="shared" si="1"/>
        <v>#DIV/0!</v>
      </c>
      <c r="I63" s="292"/>
    </row>
    <row r="64" spans="1:9" s="2" customFormat="1" ht="20.100000000000001" customHeight="1">
      <c r="A64" s="8" t="s">
        <v>133</v>
      </c>
      <c r="B64" s="9">
        <v>1062</v>
      </c>
      <c r="C64" s="109">
        <v>0</v>
      </c>
      <c r="D64" s="109">
        <v>0</v>
      </c>
      <c r="E64" s="109">
        <v>0</v>
      </c>
      <c r="F64" s="109">
        <v>0</v>
      </c>
      <c r="G64" s="109">
        <f t="shared" si="3"/>
        <v>0</v>
      </c>
      <c r="H64" s="236" t="e">
        <f t="shared" si="1"/>
        <v>#DIV/0!</v>
      </c>
      <c r="I64" s="292"/>
    </row>
    <row r="65" spans="1:9" s="2" customFormat="1" ht="57.75" customHeight="1">
      <c r="A65" s="8" t="s">
        <v>36</v>
      </c>
      <c r="B65" s="9">
        <v>1063</v>
      </c>
      <c r="C65" s="109">
        <v>-426</v>
      </c>
      <c r="D65" s="109">
        <v>-500</v>
      </c>
      <c r="E65" s="109">
        <v>-339</v>
      </c>
      <c r="F65" s="109">
        <v>-500</v>
      </c>
      <c r="G65" s="109">
        <f t="shared" si="3"/>
        <v>-161</v>
      </c>
      <c r="H65" s="157">
        <f t="shared" si="1"/>
        <v>147.5</v>
      </c>
      <c r="I65" s="292" t="s">
        <v>662</v>
      </c>
    </row>
    <row r="66" spans="1:9" s="2" customFormat="1">
      <c r="A66" s="241" t="s">
        <v>37</v>
      </c>
      <c r="B66" s="9">
        <v>1064</v>
      </c>
      <c r="C66" s="109">
        <v>-91</v>
      </c>
      <c r="D66" s="109">
        <v>-110</v>
      </c>
      <c r="E66" s="109">
        <v>-75</v>
      </c>
      <c r="F66" s="109">
        <v>-110</v>
      </c>
      <c r="G66" s="109">
        <f t="shared" si="3"/>
        <v>-35</v>
      </c>
      <c r="H66" s="157">
        <f t="shared" si="1"/>
        <v>146.69999999999999</v>
      </c>
      <c r="I66" s="308"/>
    </row>
    <row r="67" spans="1:9" s="2" customFormat="1" ht="35.25" customHeight="1">
      <c r="A67" s="241" t="s">
        <v>59</v>
      </c>
      <c r="B67" s="9">
        <v>1065</v>
      </c>
      <c r="C67" s="109">
        <v>-35</v>
      </c>
      <c r="D67" s="109">
        <v>-26</v>
      </c>
      <c r="E67" s="109">
        <v>-6</v>
      </c>
      <c r="F67" s="109">
        <v>-26</v>
      </c>
      <c r="G67" s="109">
        <f t="shared" si="3"/>
        <v>-20</v>
      </c>
      <c r="H67" s="157">
        <f t="shared" si="1"/>
        <v>433.3</v>
      </c>
      <c r="I67" s="292" t="s">
        <v>644</v>
      </c>
    </row>
    <row r="68" spans="1:9" s="2" customFormat="1" ht="18.75" customHeight="1">
      <c r="A68" s="241" t="s">
        <v>73</v>
      </c>
      <c r="B68" s="9">
        <v>1066</v>
      </c>
      <c r="C68" s="109">
        <v>-96</v>
      </c>
      <c r="D68" s="109">
        <v>-105</v>
      </c>
      <c r="E68" s="109">
        <v>-105</v>
      </c>
      <c r="F68" s="109">
        <v>-105</v>
      </c>
      <c r="G68" s="109">
        <f t="shared" si="3"/>
        <v>0</v>
      </c>
      <c r="H68" s="157">
        <f t="shared" si="1"/>
        <v>100</v>
      </c>
      <c r="I68" s="292"/>
    </row>
    <row r="69" spans="1:9" s="2" customFormat="1" ht="20.100000000000001" customHeight="1">
      <c r="A69" s="241" t="s">
        <v>109</v>
      </c>
      <c r="B69" s="9">
        <v>1067</v>
      </c>
      <c r="C69" s="193">
        <f>C70+C72+C71</f>
        <v>-83</v>
      </c>
      <c r="D69" s="193">
        <f t="shared" ref="D69:F69" si="9">D70+D72+D71</f>
        <v>-66</v>
      </c>
      <c r="E69" s="193">
        <f t="shared" si="9"/>
        <v>-75</v>
      </c>
      <c r="F69" s="193">
        <f t="shared" si="9"/>
        <v>-66</v>
      </c>
      <c r="G69" s="109">
        <f t="shared" si="3"/>
        <v>9</v>
      </c>
      <c r="H69" s="157">
        <f t="shared" si="1"/>
        <v>88</v>
      </c>
      <c r="I69" s="292"/>
    </row>
    <row r="70" spans="1:9" s="2" customFormat="1">
      <c r="A70" s="194" t="s">
        <v>442</v>
      </c>
      <c r="B70" s="192" t="s">
        <v>484</v>
      </c>
      <c r="C70" s="109">
        <v>-67</v>
      </c>
      <c r="D70" s="109">
        <v>-27</v>
      </c>
      <c r="E70" s="109">
        <v>-40</v>
      </c>
      <c r="F70" s="109">
        <v>-27</v>
      </c>
      <c r="G70" s="109">
        <f t="shared" si="3"/>
        <v>13</v>
      </c>
      <c r="H70" s="157">
        <f>(F70/E70)*100</f>
        <v>67.5</v>
      </c>
      <c r="I70" s="292"/>
    </row>
    <row r="71" spans="1:9" s="279" customFormat="1">
      <c r="A71" s="194" t="s">
        <v>639</v>
      </c>
      <c r="B71" s="192" t="s">
        <v>485</v>
      </c>
      <c r="C71" s="109">
        <v>-3</v>
      </c>
      <c r="D71" s="109">
        <v>0</v>
      </c>
      <c r="E71" s="109">
        <v>-10</v>
      </c>
      <c r="F71" s="109">
        <v>0</v>
      </c>
      <c r="G71" s="109">
        <f t="shared" si="3"/>
        <v>10</v>
      </c>
      <c r="H71" s="157">
        <f>(F71/E71)*100</f>
        <v>0</v>
      </c>
      <c r="I71" s="292"/>
    </row>
    <row r="72" spans="1:9" s="2" customFormat="1" ht="37.5">
      <c r="A72" s="191" t="s">
        <v>465</v>
      </c>
      <c r="B72" s="192" t="s">
        <v>640</v>
      </c>
      <c r="C72" s="109">
        <v>-13</v>
      </c>
      <c r="D72" s="109">
        <v>-39</v>
      </c>
      <c r="E72" s="109">
        <v>-25</v>
      </c>
      <c r="F72" s="109">
        <v>-39</v>
      </c>
      <c r="G72" s="109">
        <f t="shared" si="3"/>
        <v>-14</v>
      </c>
      <c r="H72" s="157">
        <f t="shared" ref="H72:H113" si="10">(F72/E72)*100</f>
        <v>156</v>
      </c>
      <c r="I72" s="292" t="s">
        <v>635</v>
      </c>
    </row>
    <row r="73" spans="1:9" s="2" customFormat="1">
      <c r="A73" s="216" t="s">
        <v>255</v>
      </c>
      <c r="B73" s="217">
        <v>1070</v>
      </c>
      <c r="C73" s="158">
        <f>SUM(C74:C76)</f>
        <v>13937</v>
      </c>
      <c r="D73" s="158">
        <f>SUM(D74:D76)</f>
        <v>12594</v>
      </c>
      <c r="E73" s="158">
        <f t="shared" ref="E73:F73" si="11">SUM(E74:E76)</f>
        <v>4332</v>
      </c>
      <c r="F73" s="158">
        <f t="shared" si="11"/>
        <v>12594</v>
      </c>
      <c r="G73" s="109">
        <f t="shared" si="3"/>
        <v>8262</v>
      </c>
      <c r="H73" s="157">
        <f t="shared" si="10"/>
        <v>290.7</v>
      </c>
      <c r="I73" s="294"/>
    </row>
    <row r="74" spans="1:9" s="2" customFormat="1" ht="23.25" customHeight="1">
      <c r="A74" s="8" t="s">
        <v>152</v>
      </c>
      <c r="B74" s="9">
        <v>1071</v>
      </c>
      <c r="C74" s="109">
        <v>4730</v>
      </c>
      <c r="D74" s="109">
        <v>4282</v>
      </c>
      <c r="E74" s="109">
        <v>0</v>
      </c>
      <c r="F74" s="109">
        <v>4282</v>
      </c>
      <c r="G74" s="109">
        <f t="shared" si="3"/>
        <v>4282</v>
      </c>
      <c r="H74" s="236" t="e">
        <f t="shared" si="10"/>
        <v>#DIV/0!</v>
      </c>
      <c r="I74" s="292"/>
    </row>
    <row r="75" spans="1:9" s="2" customFormat="1" ht="20.100000000000001" customHeight="1">
      <c r="A75" s="8" t="s">
        <v>292</v>
      </c>
      <c r="B75" s="9">
        <v>1072</v>
      </c>
      <c r="C75" s="109">
        <v>0</v>
      </c>
      <c r="D75" s="109">
        <v>0</v>
      </c>
      <c r="E75" s="109">
        <v>0</v>
      </c>
      <c r="F75" s="109">
        <v>0</v>
      </c>
      <c r="G75" s="109">
        <f t="shared" si="3"/>
        <v>0</v>
      </c>
      <c r="H75" s="236" t="e">
        <f t="shared" si="10"/>
        <v>#DIV/0!</v>
      </c>
      <c r="I75" s="292"/>
    </row>
    <row r="76" spans="1:9" s="2" customFormat="1" ht="20.100000000000001" customHeight="1">
      <c r="A76" s="8" t="s">
        <v>256</v>
      </c>
      <c r="B76" s="9">
        <v>1073</v>
      </c>
      <c r="C76" s="193">
        <f>SUM(C77:C85)</f>
        <v>9207</v>
      </c>
      <c r="D76" s="193">
        <f t="shared" ref="D76:F76" si="12">SUM(D77:D85)</f>
        <v>8312</v>
      </c>
      <c r="E76" s="193">
        <f t="shared" si="12"/>
        <v>4332</v>
      </c>
      <c r="F76" s="193">
        <f t="shared" si="12"/>
        <v>8312</v>
      </c>
      <c r="G76" s="109">
        <f t="shared" si="3"/>
        <v>3980</v>
      </c>
      <c r="H76" s="157">
        <f t="shared" si="10"/>
        <v>191.9</v>
      </c>
      <c r="I76" s="292"/>
    </row>
    <row r="77" spans="1:9" s="2" customFormat="1" ht="20.100000000000001" customHeight="1">
      <c r="A77" s="194" t="s">
        <v>467</v>
      </c>
      <c r="B77" s="207" t="s">
        <v>601</v>
      </c>
      <c r="C77" s="109">
        <v>16</v>
      </c>
      <c r="D77" s="109">
        <v>37</v>
      </c>
      <c r="E77" s="109">
        <v>200</v>
      </c>
      <c r="F77" s="109">
        <v>37</v>
      </c>
      <c r="G77" s="109">
        <f t="shared" si="3"/>
        <v>-163</v>
      </c>
      <c r="H77" s="157">
        <f t="shared" si="10"/>
        <v>18.5</v>
      </c>
      <c r="I77" s="292"/>
    </row>
    <row r="78" spans="1:9" s="2" customFormat="1" ht="54" customHeight="1">
      <c r="A78" s="194" t="s">
        <v>468</v>
      </c>
      <c r="B78" s="207" t="s">
        <v>602</v>
      </c>
      <c r="C78" s="109">
        <v>654</v>
      </c>
      <c r="D78" s="109">
        <v>2552</v>
      </c>
      <c r="E78" s="109">
        <v>562</v>
      </c>
      <c r="F78" s="109">
        <v>2552</v>
      </c>
      <c r="G78" s="109">
        <f t="shared" si="3"/>
        <v>1990</v>
      </c>
      <c r="H78" s="157">
        <f t="shared" si="10"/>
        <v>454.1</v>
      </c>
      <c r="I78" s="292" t="s">
        <v>696</v>
      </c>
    </row>
    <row r="79" spans="1:9" s="2" customFormat="1" ht="56.25">
      <c r="A79" s="194" t="s">
        <v>469</v>
      </c>
      <c r="B79" s="207" t="s">
        <v>603</v>
      </c>
      <c r="C79" s="109">
        <v>24</v>
      </c>
      <c r="D79" s="109">
        <v>52</v>
      </c>
      <c r="E79" s="109">
        <v>72</v>
      </c>
      <c r="F79" s="109">
        <v>52</v>
      </c>
      <c r="G79" s="109">
        <f t="shared" si="3"/>
        <v>-20</v>
      </c>
      <c r="H79" s="157">
        <f t="shared" si="10"/>
        <v>72.2</v>
      </c>
      <c r="I79" s="292" t="s">
        <v>663</v>
      </c>
    </row>
    <row r="80" spans="1:9" s="2" customFormat="1" ht="59.25" customHeight="1">
      <c r="A80" s="194" t="s">
        <v>470</v>
      </c>
      <c r="B80" s="207" t="s">
        <v>604</v>
      </c>
      <c r="C80" s="109">
        <v>5251</v>
      </c>
      <c r="D80" s="109">
        <v>1149</v>
      </c>
      <c r="E80" s="109">
        <v>0</v>
      </c>
      <c r="F80" s="109">
        <v>1149</v>
      </c>
      <c r="G80" s="109">
        <f t="shared" si="3"/>
        <v>1149</v>
      </c>
      <c r="H80" s="236" t="e">
        <f t="shared" si="10"/>
        <v>#DIV/0!</v>
      </c>
      <c r="I80" s="292" t="s">
        <v>698</v>
      </c>
    </row>
    <row r="81" spans="1:9" s="2" customFormat="1" ht="60" customHeight="1">
      <c r="A81" s="194" t="s">
        <v>471</v>
      </c>
      <c r="B81" s="207" t="s">
        <v>605</v>
      </c>
      <c r="C81" s="109">
        <v>147</v>
      </c>
      <c r="D81" s="109">
        <v>526</v>
      </c>
      <c r="E81" s="109">
        <v>208</v>
      </c>
      <c r="F81" s="109">
        <v>526</v>
      </c>
      <c r="G81" s="109">
        <f t="shared" ref="G81:G127" si="13">F81-E81</f>
        <v>318</v>
      </c>
      <c r="H81" s="157">
        <f t="shared" si="10"/>
        <v>252.9</v>
      </c>
      <c r="I81" s="292" t="s">
        <v>699</v>
      </c>
    </row>
    <row r="82" spans="1:9" s="2" customFormat="1" ht="37.5">
      <c r="A82" s="194" t="s">
        <v>472</v>
      </c>
      <c r="B82" s="207" t="s">
        <v>606</v>
      </c>
      <c r="C82" s="109">
        <v>0</v>
      </c>
      <c r="D82" s="109">
        <v>0</v>
      </c>
      <c r="E82" s="109">
        <v>0</v>
      </c>
      <c r="F82" s="109">
        <v>0</v>
      </c>
      <c r="G82" s="109">
        <f t="shared" si="13"/>
        <v>0</v>
      </c>
      <c r="H82" s="236" t="e">
        <f>(F82/E82)*100</f>
        <v>#DIV/0!</v>
      </c>
      <c r="I82" s="292"/>
    </row>
    <row r="83" spans="1:9" s="2" customFormat="1" ht="18.75" customHeight="1">
      <c r="A83" s="194" t="s">
        <v>473</v>
      </c>
      <c r="B83" s="207" t="s">
        <v>607</v>
      </c>
      <c r="C83" s="109">
        <v>2888</v>
      </c>
      <c r="D83" s="109">
        <v>2755</v>
      </c>
      <c r="E83" s="109">
        <v>3100</v>
      </c>
      <c r="F83" s="109">
        <v>2755</v>
      </c>
      <c r="G83" s="109">
        <f t="shared" si="13"/>
        <v>-345</v>
      </c>
      <c r="H83" s="157">
        <f t="shared" si="10"/>
        <v>88.9</v>
      </c>
      <c r="I83" s="292" t="s">
        <v>700</v>
      </c>
    </row>
    <row r="84" spans="1:9" s="2" customFormat="1" ht="56.25" customHeight="1">
      <c r="A84" s="194" t="s">
        <v>474</v>
      </c>
      <c r="B84" s="207" t="s">
        <v>608</v>
      </c>
      <c r="C84" s="109">
        <v>39</v>
      </c>
      <c r="D84" s="109">
        <v>49</v>
      </c>
      <c r="E84" s="109">
        <v>90</v>
      </c>
      <c r="F84" s="109">
        <v>49</v>
      </c>
      <c r="G84" s="109">
        <f t="shared" si="13"/>
        <v>-41</v>
      </c>
      <c r="H84" s="157">
        <f t="shared" si="10"/>
        <v>54.4</v>
      </c>
      <c r="I84" s="292" t="s">
        <v>663</v>
      </c>
    </row>
    <row r="85" spans="1:9" s="2" customFormat="1" ht="75">
      <c r="A85" s="195" t="s">
        <v>437</v>
      </c>
      <c r="B85" s="208" t="s">
        <v>609</v>
      </c>
      <c r="C85" s="109">
        <v>188</v>
      </c>
      <c r="D85" s="109">
        <v>1192</v>
      </c>
      <c r="E85" s="109">
        <v>100</v>
      </c>
      <c r="F85" s="109">
        <v>1192</v>
      </c>
      <c r="G85" s="109">
        <f t="shared" si="13"/>
        <v>1092</v>
      </c>
      <c r="H85" s="157">
        <f t="shared" si="10"/>
        <v>1192</v>
      </c>
      <c r="I85" s="292" t="s">
        <v>712</v>
      </c>
    </row>
    <row r="86" spans="1:9" s="2" customFormat="1">
      <c r="A86" s="218" t="s">
        <v>74</v>
      </c>
      <c r="B86" s="217">
        <v>1080</v>
      </c>
      <c r="C86" s="158">
        <f>SUM(C87:C92)</f>
        <v>-15796</v>
      </c>
      <c r="D86" s="158">
        <f t="shared" ref="D86:F86" si="14">SUM(D87:D92)</f>
        <v>-22247</v>
      </c>
      <c r="E86" s="158">
        <f t="shared" si="14"/>
        <v>-10728</v>
      </c>
      <c r="F86" s="158">
        <f t="shared" si="14"/>
        <v>-22247</v>
      </c>
      <c r="G86" s="109">
        <f t="shared" si="13"/>
        <v>-11519</v>
      </c>
      <c r="H86" s="157">
        <f t="shared" si="10"/>
        <v>207.4</v>
      </c>
      <c r="I86" s="292"/>
    </row>
    <row r="87" spans="1:9" s="2" customFormat="1" ht="20.100000000000001" customHeight="1">
      <c r="A87" s="8" t="s">
        <v>152</v>
      </c>
      <c r="B87" s="9">
        <v>1081</v>
      </c>
      <c r="C87" s="109">
        <v>-2322</v>
      </c>
      <c r="D87" s="109">
        <v>-5905</v>
      </c>
      <c r="E87" s="109">
        <v>0</v>
      </c>
      <c r="F87" s="109">
        <v>-5905</v>
      </c>
      <c r="G87" s="109">
        <f t="shared" si="13"/>
        <v>-5905</v>
      </c>
      <c r="H87" s="236" t="e">
        <f t="shared" si="10"/>
        <v>#DIV/0!</v>
      </c>
      <c r="I87" s="292"/>
    </row>
    <row r="88" spans="1:9" s="2" customFormat="1" ht="20.100000000000001" customHeight="1">
      <c r="A88" s="8" t="s">
        <v>382</v>
      </c>
      <c r="B88" s="9">
        <v>1082</v>
      </c>
      <c r="C88" s="109">
        <v>0</v>
      </c>
      <c r="D88" s="109">
        <v>0</v>
      </c>
      <c r="E88" s="109">
        <v>0</v>
      </c>
      <c r="F88" s="109">
        <v>0</v>
      </c>
      <c r="G88" s="109">
        <f t="shared" si="13"/>
        <v>0</v>
      </c>
      <c r="H88" s="236" t="e">
        <f t="shared" si="10"/>
        <v>#DIV/0!</v>
      </c>
      <c r="I88" s="292"/>
    </row>
    <row r="89" spans="1:9" s="2" customFormat="1" ht="20.100000000000001" customHeight="1">
      <c r="A89" s="8" t="s">
        <v>66</v>
      </c>
      <c r="B89" s="9">
        <v>1083</v>
      </c>
      <c r="C89" s="109">
        <v>0</v>
      </c>
      <c r="D89" s="109">
        <v>0</v>
      </c>
      <c r="E89" s="109">
        <v>0</v>
      </c>
      <c r="F89" s="109">
        <v>0</v>
      </c>
      <c r="G89" s="109">
        <f t="shared" si="13"/>
        <v>0</v>
      </c>
      <c r="H89" s="236" t="e">
        <f t="shared" si="10"/>
        <v>#DIV/0!</v>
      </c>
      <c r="I89" s="292"/>
    </row>
    <row r="90" spans="1:9" s="2" customFormat="1" ht="41.25" customHeight="1">
      <c r="A90" s="8" t="s">
        <v>48</v>
      </c>
      <c r="B90" s="9">
        <v>1084</v>
      </c>
      <c r="C90" s="109">
        <v>-885</v>
      </c>
      <c r="D90" s="109">
        <v>-1999</v>
      </c>
      <c r="E90" s="109">
        <v>0</v>
      </c>
      <c r="F90" s="109">
        <v>-1999</v>
      </c>
      <c r="G90" s="109">
        <f t="shared" si="13"/>
        <v>-1999</v>
      </c>
      <c r="H90" s="236" t="e">
        <f t="shared" si="10"/>
        <v>#DIV/0!</v>
      </c>
      <c r="I90" s="292" t="s">
        <v>637</v>
      </c>
    </row>
    <row r="91" spans="1:9" s="2" customFormat="1" ht="20.100000000000001" customHeight="1">
      <c r="A91" s="8" t="s">
        <v>57</v>
      </c>
      <c r="B91" s="9">
        <v>1085</v>
      </c>
      <c r="C91" s="109">
        <v>0</v>
      </c>
      <c r="D91" s="109">
        <v>0</v>
      </c>
      <c r="E91" s="109">
        <v>0</v>
      </c>
      <c r="F91" s="109">
        <v>0</v>
      </c>
      <c r="G91" s="109">
        <f t="shared" si="13"/>
        <v>0</v>
      </c>
      <c r="H91" s="236" t="e">
        <f t="shared" si="10"/>
        <v>#DIV/0!</v>
      </c>
      <c r="I91" s="292"/>
    </row>
    <row r="92" spans="1:9" s="2" customFormat="1" ht="20.100000000000001" customHeight="1">
      <c r="A92" s="8" t="s">
        <v>181</v>
      </c>
      <c r="B92" s="9">
        <v>1086</v>
      </c>
      <c r="C92" s="193">
        <f>SUM(C93:C104)</f>
        <v>-12589</v>
      </c>
      <c r="D92" s="193">
        <f t="shared" ref="D92:F92" si="15">SUM(D93:D104)</f>
        <v>-14343</v>
      </c>
      <c r="E92" s="193">
        <f t="shared" si="15"/>
        <v>-10728</v>
      </c>
      <c r="F92" s="193">
        <f t="shared" si="15"/>
        <v>-14343</v>
      </c>
      <c r="G92" s="109">
        <f t="shared" si="13"/>
        <v>-3615</v>
      </c>
      <c r="H92" s="157">
        <f t="shared" si="10"/>
        <v>133.69999999999999</v>
      </c>
      <c r="I92" s="292"/>
    </row>
    <row r="93" spans="1:9" s="2" customFormat="1" ht="20.100000000000001" customHeight="1">
      <c r="A93" s="191" t="s">
        <v>486</v>
      </c>
      <c r="B93" s="192" t="s">
        <v>498</v>
      </c>
      <c r="C93" s="109">
        <v>-109</v>
      </c>
      <c r="D93" s="109">
        <v>-227</v>
      </c>
      <c r="E93" s="109">
        <v>-200</v>
      </c>
      <c r="F93" s="109">
        <v>-227</v>
      </c>
      <c r="G93" s="109">
        <f t="shared" si="13"/>
        <v>-27</v>
      </c>
      <c r="H93" s="157">
        <f>(F93/E93)*100</f>
        <v>113.5</v>
      </c>
      <c r="I93" s="292"/>
    </row>
    <row r="94" spans="1:9" s="2" customFormat="1" ht="56.25">
      <c r="A94" s="194" t="s">
        <v>487</v>
      </c>
      <c r="B94" s="192" t="s">
        <v>499</v>
      </c>
      <c r="C94" s="109">
        <v>-126</v>
      </c>
      <c r="D94" s="109">
        <v>-1359</v>
      </c>
      <c r="E94" s="109">
        <v>-139</v>
      </c>
      <c r="F94" s="109">
        <v>-1359</v>
      </c>
      <c r="G94" s="109">
        <f t="shared" si="13"/>
        <v>-1220</v>
      </c>
      <c r="H94" s="157">
        <f t="shared" si="10"/>
        <v>977.7</v>
      </c>
      <c r="I94" s="292" t="s">
        <v>697</v>
      </c>
    </row>
    <row r="95" spans="1:9" s="2" customFormat="1" ht="20.100000000000001" customHeight="1">
      <c r="A95" s="191" t="s">
        <v>488</v>
      </c>
      <c r="B95" s="192" t="s">
        <v>500</v>
      </c>
      <c r="C95" s="109">
        <v>-49</v>
      </c>
      <c r="D95" s="109">
        <v>-145</v>
      </c>
      <c r="E95" s="109">
        <v>0</v>
      </c>
      <c r="F95" s="109">
        <v>-145</v>
      </c>
      <c r="G95" s="109">
        <f t="shared" si="13"/>
        <v>-145</v>
      </c>
      <c r="H95" s="236" t="e">
        <f t="shared" si="10"/>
        <v>#DIV/0!</v>
      </c>
      <c r="I95" s="292"/>
    </row>
    <row r="96" spans="1:9" s="2" customFormat="1" ht="56.25" customHeight="1">
      <c r="A96" s="191" t="s">
        <v>489</v>
      </c>
      <c r="B96" s="192" t="s">
        <v>501</v>
      </c>
      <c r="C96" s="109">
        <v>-271</v>
      </c>
      <c r="D96" s="109">
        <v>-236</v>
      </c>
      <c r="E96" s="109">
        <v>-120</v>
      </c>
      <c r="F96" s="109">
        <v>-236</v>
      </c>
      <c r="G96" s="109">
        <f t="shared" si="13"/>
        <v>-116</v>
      </c>
      <c r="H96" s="157">
        <f t="shared" si="10"/>
        <v>196.7</v>
      </c>
      <c r="I96" s="292" t="s">
        <v>664</v>
      </c>
    </row>
    <row r="97" spans="1:9" s="2" customFormat="1" ht="37.5">
      <c r="A97" s="191" t="s">
        <v>490</v>
      </c>
      <c r="B97" s="192" t="s">
        <v>502</v>
      </c>
      <c r="C97" s="109">
        <v>-958</v>
      </c>
      <c r="D97" s="109">
        <v>-1350</v>
      </c>
      <c r="E97" s="109">
        <v>-320</v>
      </c>
      <c r="F97" s="109">
        <v>-1350</v>
      </c>
      <c r="G97" s="109">
        <f t="shared" si="13"/>
        <v>-1030</v>
      </c>
      <c r="H97" s="157">
        <f t="shared" si="10"/>
        <v>421.9</v>
      </c>
      <c r="I97" s="292" t="s">
        <v>713</v>
      </c>
    </row>
    <row r="98" spans="1:9" s="2" customFormat="1">
      <c r="A98" s="191" t="s">
        <v>491</v>
      </c>
      <c r="B98" s="192" t="s">
        <v>503</v>
      </c>
      <c r="C98" s="109">
        <v>-6339</v>
      </c>
      <c r="D98" s="109">
        <v>-5785</v>
      </c>
      <c r="E98" s="109">
        <v>-5785</v>
      </c>
      <c r="F98" s="109">
        <v>-5785</v>
      </c>
      <c r="G98" s="109">
        <f t="shared" si="13"/>
        <v>0</v>
      </c>
      <c r="H98" s="157">
        <f t="shared" si="10"/>
        <v>100</v>
      </c>
      <c r="I98" s="292"/>
    </row>
    <row r="99" spans="1:9" s="2" customFormat="1" ht="18.75" customHeight="1">
      <c r="A99" s="194" t="s">
        <v>492</v>
      </c>
      <c r="B99" s="192" t="s">
        <v>504</v>
      </c>
      <c r="C99" s="109">
        <v>-2109</v>
      </c>
      <c r="D99" s="109">
        <v>-1663</v>
      </c>
      <c r="E99" s="109">
        <v>-1785</v>
      </c>
      <c r="F99" s="109">
        <v>-1663</v>
      </c>
      <c r="G99" s="109">
        <f t="shared" si="13"/>
        <v>122</v>
      </c>
      <c r="H99" s="157">
        <f t="shared" si="10"/>
        <v>93.2</v>
      </c>
      <c r="I99" s="295"/>
    </row>
    <row r="100" spans="1:9" s="2" customFormat="1" ht="18.75" customHeight="1">
      <c r="A100" s="191" t="s">
        <v>493</v>
      </c>
      <c r="B100" s="192" t="s">
        <v>505</v>
      </c>
      <c r="C100" s="109">
        <v>-241</v>
      </c>
      <c r="D100" s="109">
        <v>-250</v>
      </c>
      <c r="E100" s="109">
        <v>-260</v>
      </c>
      <c r="F100" s="109">
        <v>-250</v>
      </c>
      <c r="G100" s="109">
        <f t="shared" si="13"/>
        <v>10</v>
      </c>
      <c r="H100" s="157">
        <f t="shared" si="10"/>
        <v>96.2</v>
      </c>
      <c r="I100" s="292"/>
    </row>
    <row r="101" spans="1:9" s="2" customFormat="1">
      <c r="A101" s="191" t="s">
        <v>494</v>
      </c>
      <c r="B101" s="192" t="s">
        <v>506</v>
      </c>
      <c r="C101" s="109">
        <v>-131</v>
      </c>
      <c r="D101" s="109">
        <v>-164</v>
      </c>
      <c r="E101" s="109">
        <v>-168</v>
      </c>
      <c r="F101" s="109">
        <v>-164</v>
      </c>
      <c r="G101" s="109">
        <f t="shared" si="13"/>
        <v>4</v>
      </c>
      <c r="H101" s="157">
        <f t="shared" si="10"/>
        <v>97.6</v>
      </c>
      <c r="I101" s="292"/>
    </row>
    <row r="102" spans="1:9" s="2" customFormat="1">
      <c r="A102" s="191" t="s">
        <v>495</v>
      </c>
      <c r="B102" s="192" t="s">
        <v>507</v>
      </c>
      <c r="C102" s="109">
        <v>-1679</v>
      </c>
      <c r="D102" s="109">
        <v>-1780</v>
      </c>
      <c r="E102" s="109">
        <v>-1659</v>
      </c>
      <c r="F102" s="109">
        <v>-1780</v>
      </c>
      <c r="G102" s="109">
        <f t="shared" si="13"/>
        <v>-121</v>
      </c>
      <c r="H102" s="157">
        <f t="shared" si="10"/>
        <v>107.3</v>
      </c>
      <c r="I102" s="292" t="s">
        <v>665</v>
      </c>
    </row>
    <row r="103" spans="1:9" s="2" customFormat="1" ht="37.5">
      <c r="A103" s="191" t="s">
        <v>496</v>
      </c>
      <c r="B103" s="192" t="s">
        <v>508</v>
      </c>
      <c r="C103" s="109">
        <v>-89</v>
      </c>
      <c r="D103" s="109">
        <v>0</v>
      </c>
      <c r="E103" s="109">
        <v>0</v>
      </c>
      <c r="F103" s="109">
        <v>0</v>
      </c>
      <c r="G103" s="109">
        <f t="shared" si="13"/>
        <v>0</v>
      </c>
      <c r="H103" s="236" t="e">
        <f t="shared" si="10"/>
        <v>#DIV/0!</v>
      </c>
      <c r="I103" s="292"/>
    </row>
    <row r="104" spans="1:9" s="2" customFormat="1" ht="111" customHeight="1">
      <c r="A104" s="194" t="s">
        <v>497</v>
      </c>
      <c r="B104" s="192" t="s">
        <v>509</v>
      </c>
      <c r="C104" s="109">
        <v>-488</v>
      </c>
      <c r="D104" s="109">
        <v>-1384</v>
      </c>
      <c r="E104" s="109">
        <v>-292</v>
      </c>
      <c r="F104" s="109">
        <v>-1384</v>
      </c>
      <c r="G104" s="109">
        <f t="shared" si="13"/>
        <v>-1092</v>
      </c>
      <c r="H104" s="157">
        <f>(F104/E104)*100</f>
        <v>474</v>
      </c>
      <c r="I104" s="292" t="s">
        <v>695</v>
      </c>
    </row>
    <row r="105" spans="1:9" s="5" customFormat="1" ht="20.100000000000001" customHeight="1">
      <c r="A105" s="10" t="s">
        <v>4</v>
      </c>
      <c r="B105" s="11">
        <v>1100</v>
      </c>
      <c r="C105" s="118">
        <f>SUM(C33,C34,C62,C73,C86)</f>
        <v>126765</v>
      </c>
      <c r="D105" s="118">
        <f>SUM(D33,D34,D62,D73,D86)</f>
        <v>58367</v>
      </c>
      <c r="E105" s="118">
        <f t="shared" ref="E105:F105" si="16">SUM(E33,E34,E62,E73,E86)</f>
        <v>118269</v>
      </c>
      <c r="F105" s="118">
        <f t="shared" si="16"/>
        <v>58367</v>
      </c>
      <c r="G105" s="109">
        <f t="shared" si="13"/>
        <v>-59902</v>
      </c>
      <c r="H105" s="157">
        <f t="shared" si="10"/>
        <v>49.4</v>
      </c>
      <c r="I105" s="293"/>
    </row>
    <row r="106" spans="1:9" ht="20.100000000000001" customHeight="1">
      <c r="A106" s="8" t="s">
        <v>98</v>
      </c>
      <c r="B106" s="9">
        <v>1110</v>
      </c>
      <c r="C106" s="109">
        <v>0</v>
      </c>
      <c r="D106" s="109">
        <v>0</v>
      </c>
      <c r="E106" s="109">
        <v>0</v>
      </c>
      <c r="F106" s="109">
        <v>0</v>
      </c>
      <c r="G106" s="109">
        <f t="shared" si="13"/>
        <v>0</v>
      </c>
      <c r="H106" s="236" t="e">
        <f t="shared" si="10"/>
        <v>#DIV/0!</v>
      </c>
      <c r="I106" s="292"/>
    </row>
    <row r="107" spans="1:9" ht="20.100000000000001" customHeight="1">
      <c r="A107" s="8" t="s">
        <v>102</v>
      </c>
      <c r="B107" s="9">
        <v>1120</v>
      </c>
      <c r="C107" s="109">
        <v>0</v>
      </c>
      <c r="D107" s="109">
        <v>0</v>
      </c>
      <c r="E107" s="109">
        <v>0</v>
      </c>
      <c r="F107" s="109">
        <v>0</v>
      </c>
      <c r="G107" s="109">
        <f t="shared" si="13"/>
        <v>0</v>
      </c>
      <c r="H107" s="236" t="e">
        <f t="shared" si="10"/>
        <v>#DIV/0!</v>
      </c>
      <c r="I107" s="292"/>
    </row>
    <row r="108" spans="1:9" ht="20.100000000000001" customHeight="1">
      <c r="A108" s="8" t="s">
        <v>99</v>
      </c>
      <c r="B108" s="9">
        <v>1130</v>
      </c>
      <c r="C108" s="109">
        <v>0</v>
      </c>
      <c r="D108" s="109">
        <v>0</v>
      </c>
      <c r="E108" s="109">
        <v>0</v>
      </c>
      <c r="F108" s="109">
        <v>0</v>
      </c>
      <c r="G108" s="109">
        <f t="shared" si="13"/>
        <v>0</v>
      </c>
      <c r="H108" s="236" t="e">
        <f t="shared" si="10"/>
        <v>#DIV/0!</v>
      </c>
      <c r="I108" s="292"/>
    </row>
    <row r="109" spans="1:9" ht="20.100000000000001" customHeight="1">
      <c r="A109" s="8" t="s">
        <v>101</v>
      </c>
      <c r="B109" s="9">
        <v>1140</v>
      </c>
      <c r="C109" s="109">
        <v>0</v>
      </c>
      <c r="D109" s="109">
        <v>0</v>
      </c>
      <c r="E109" s="109">
        <v>0</v>
      </c>
      <c r="F109" s="109">
        <v>0</v>
      </c>
      <c r="G109" s="109">
        <f t="shared" si="13"/>
        <v>0</v>
      </c>
      <c r="H109" s="236" t="e">
        <f>(F109/E109)*100</f>
        <v>#DIV/0!</v>
      </c>
      <c r="I109" s="292"/>
    </row>
    <row r="110" spans="1:9" ht="20.100000000000001" customHeight="1">
      <c r="A110" s="8" t="s">
        <v>510</v>
      </c>
      <c r="B110" s="9">
        <v>1141</v>
      </c>
      <c r="C110" s="109">
        <v>0</v>
      </c>
      <c r="D110" s="109">
        <v>0</v>
      </c>
      <c r="E110" s="109">
        <v>0</v>
      </c>
      <c r="F110" s="109">
        <v>0</v>
      </c>
      <c r="G110" s="109">
        <f t="shared" si="13"/>
        <v>0</v>
      </c>
      <c r="H110" s="236" t="e">
        <f t="shared" si="10"/>
        <v>#DIV/0!</v>
      </c>
      <c r="I110" s="292"/>
    </row>
    <row r="111" spans="1:9" ht="20.100000000000001" customHeight="1">
      <c r="A111" s="8" t="s">
        <v>257</v>
      </c>
      <c r="B111" s="9">
        <v>1150</v>
      </c>
      <c r="C111" s="158">
        <f>SUM(C112:C113)</f>
        <v>497</v>
      </c>
      <c r="D111" s="158">
        <f t="shared" ref="D111:F111" si="17">SUM(D112:D113)</f>
        <v>7172</v>
      </c>
      <c r="E111" s="158">
        <f t="shared" si="17"/>
        <v>1939</v>
      </c>
      <c r="F111" s="158">
        <f t="shared" si="17"/>
        <v>7172</v>
      </c>
      <c r="G111" s="109">
        <f t="shared" si="13"/>
        <v>5233</v>
      </c>
      <c r="H111" s="157">
        <f t="shared" si="10"/>
        <v>369.9</v>
      </c>
      <c r="I111" s="292"/>
    </row>
    <row r="112" spans="1:9" ht="20.100000000000001" customHeight="1">
      <c r="A112" s="8" t="s">
        <v>152</v>
      </c>
      <c r="B112" s="9">
        <v>1151</v>
      </c>
      <c r="C112" s="109">
        <v>0</v>
      </c>
      <c r="D112" s="109">
        <v>0</v>
      </c>
      <c r="E112" s="109">
        <v>0</v>
      </c>
      <c r="F112" s="109">
        <v>0</v>
      </c>
      <c r="G112" s="109">
        <f t="shared" si="13"/>
        <v>0</v>
      </c>
      <c r="H112" s="236" t="e">
        <f t="shared" si="10"/>
        <v>#DIV/0!</v>
      </c>
      <c r="I112" s="292"/>
    </row>
    <row r="113" spans="1:9" ht="20.100000000000001" customHeight="1">
      <c r="A113" s="8" t="s">
        <v>258</v>
      </c>
      <c r="B113" s="9">
        <v>1152</v>
      </c>
      <c r="C113" s="193">
        <f>C114+C115</f>
        <v>497</v>
      </c>
      <c r="D113" s="193">
        <f t="shared" ref="D113:F113" si="18">D114+D115</f>
        <v>7172</v>
      </c>
      <c r="E113" s="193">
        <f t="shared" si="18"/>
        <v>1939</v>
      </c>
      <c r="F113" s="193">
        <f t="shared" si="18"/>
        <v>7172</v>
      </c>
      <c r="G113" s="109">
        <f t="shared" si="13"/>
        <v>5233</v>
      </c>
      <c r="H113" s="157">
        <f t="shared" si="10"/>
        <v>369.9</v>
      </c>
      <c r="I113" s="292"/>
    </row>
    <row r="114" spans="1:9" ht="75.75" customHeight="1">
      <c r="A114" s="194" t="s">
        <v>511</v>
      </c>
      <c r="B114" s="192" t="s">
        <v>512</v>
      </c>
      <c r="C114" s="109">
        <v>255</v>
      </c>
      <c r="D114" s="109">
        <v>2610</v>
      </c>
      <c r="E114" s="109">
        <v>1800</v>
      </c>
      <c r="F114" s="109">
        <v>2610</v>
      </c>
      <c r="G114" s="109">
        <f t="shared" si="13"/>
        <v>810</v>
      </c>
      <c r="H114" s="157">
        <f t="shared" si="1"/>
        <v>145</v>
      </c>
      <c r="I114" s="292" t="s">
        <v>714</v>
      </c>
    </row>
    <row r="115" spans="1:9" ht="57.75" customHeight="1">
      <c r="A115" s="194" t="s">
        <v>513</v>
      </c>
      <c r="B115" s="192" t="s">
        <v>514</v>
      </c>
      <c r="C115" s="109">
        <v>242</v>
      </c>
      <c r="D115" s="109">
        <v>4562</v>
      </c>
      <c r="E115" s="109">
        <v>139</v>
      </c>
      <c r="F115" s="109">
        <v>4562</v>
      </c>
      <c r="G115" s="109">
        <f t="shared" si="13"/>
        <v>4423</v>
      </c>
      <c r="H115" s="157">
        <f t="shared" si="1"/>
        <v>3282</v>
      </c>
      <c r="I115" s="292" t="s">
        <v>666</v>
      </c>
    </row>
    <row r="116" spans="1:9" ht="20.100000000000001" customHeight="1">
      <c r="A116" s="8" t="s">
        <v>259</v>
      </c>
      <c r="B116" s="9">
        <v>1160</v>
      </c>
      <c r="C116" s="158">
        <f>SUM(C117:C118)</f>
        <v>-919</v>
      </c>
      <c r="D116" s="158">
        <f t="shared" ref="D116:F116" si="19">SUM(D117:D118)</f>
        <v>-966</v>
      </c>
      <c r="E116" s="158">
        <f t="shared" si="19"/>
        <v>0</v>
      </c>
      <c r="F116" s="158">
        <f t="shared" si="19"/>
        <v>-966</v>
      </c>
      <c r="G116" s="109">
        <f t="shared" si="13"/>
        <v>-966</v>
      </c>
      <c r="H116" s="236" t="e">
        <f t="shared" si="1"/>
        <v>#DIV/0!</v>
      </c>
      <c r="I116" s="292"/>
    </row>
    <row r="117" spans="1:9" ht="20.100000000000001" customHeight="1">
      <c r="A117" s="8" t="s">
        <v>152</v>
      </c>
      <c r="B117" s="9">
        <v>1161</v>
      </c>
      <c r="C117" s="109">
        <v>0</v>
      </c>
      <c r="D117" s="109">
        <v>0</v>
      </c>
      <c r="E117" s="109">
        <v>0</v>
      </c>
      <c r="F117" s="109">
        <v>0</v>
      </c>
      <c r="G117" s="109">
        <f t="shared" si="13"/>
        <v>0</v>
      </c>
      <c r="H117" s="236" t="e">
        <f t="shared" si="1"/>
        <v>#DIV/0!</v>
      </c>
      <c r="I117" s="292"/>
    </row>
    <row r="118" spans="1:9" ht="22.5" customHeight="1">
      <c r="A118" s="8" t="s">
        <v>108</v>
      </c>
      <c r="B118" s="9">
        <v>1162</v>
      </c>
      <c r="C118" s="193">
        <f>C119+C120+C121</f>
        <v>-919</v>
      </c>
      <c r="D118" s="193">
        <f t="shared" ref="D118:F118" si="20">D119+D120+D121</f>
        <v>-966</v>
      </c>
      <c r="E118" s="193">
        <f t="shared" si="20"/>
        <v>0</v>
      </c>
      <c r="F118" s="193">
        <f t="shared" si="20"/>
        <v>-966</v>
      </c>
      <c r="G118" s="109">
        <f t="shared" si="13"/>
        <v>-966</v>
      </c>
      <c r="H118" s="236" t="e">
        <f t="shared" si="1"/>
        <v>#DIV/0!</v>
      </c>
      <c r="I118" s="292"/>
    </row>
    <row r="119" spans="1:9" ht="35.25" customHeight="1">
      <c r="A119" s="194" t="s">
        <v>515</v>
      </c>
      <c r="B119" s="192" t="s">
        <v>517</v>
      </c>
      <c r="C119" s="109">
        <v>-302</v>
      </c>
      <c r="D119" s="109">
        <v>-963</v>
      </c>
      <c r="E119" s="109">
        <v>0</v>
      </c>
      <c r="F119" s="109">
        <v>-963</v>
      </c>
      <c r="G119" s="109">
        <f t="shared" si="13"/>
        <v>-963</v>
      </c>
      <c r="H119" s="236" t="e">
        <f t="shared" si="1"/>
        <v>#DIV/0!</v>
      </c>
      <c r="I119" s="292" t="s">
        <v>706</v>
      </c>
    </row>
    <row r="120" spans="1:9" ht="20.100000000000001" customHeight="1">
      <c r="A120" s="191" t="s">
        <v>516</v>
      </c>
      <c r="B120" s="192" t="s">
        <v>518</v>
      </c>
      <c r="C120" s="109">
        <v>0</v>
      </c>
      <c r="D120" s="109">
        <v>0</v>
      </c>
      <c r="E120" s="109">
        <v>0</v>
      </c>
      <c r="F120" s="109">
        <v>0</v>
      </c>
      <c r="G120" s="109">
        <f t="shared" si="13"/>
        <v>0</v>
      </c>
      <c r="H120" s="236" t="e">
        <f t="shared" si="1"/>
        <v>#DIV/0!</v>
      </c>
      <c r="I120" s="292"/>
    </row>
    <row r="121" spans="1:9" s="301" customFormat="1" ht="18" customHeight="1">
      <c r="A121" s="191" t="s">
        <v>497</v>
      </c>
      <c r="B121" s="192" t="s">
        <v>650</v>
      </c>
      <c r="C121" s="109">
        <v>-617</v>
      </c>
      <c r="D121" s="109">
        <v>-3</v>
      </c>
      <c r="E121" s="109">
        <v>0</v>
      </c>
      <c r="F121" s="109">
        <v>-3</v>
      </c>
      <c r="G121" s="109">
        <f t="shared" si="13"/>
        <v>-3</v>
      </c>
      <c r="H121" s="236" t="e">
        <f t="shared" si="1"/>
        <v>#DIV/0!</v>
      </c>
      <c r="I121" s="292"/>
    </row>
    <row r="122" spans="1:9" s="5" customFormat="1" ht="20.100000000000001" customHeight="1">
      <c r="A122" s="10" t="s">
        <v>87</v>
      </c>
      <c r="B122" s="11">
        <v>1170</v>
      </c>
      <c r="C122" s="118">
        <f>SUM(C105,C106,C107,C108,C109,C111,C116)</f>
        <v>126343</v>
      </c>
      <c r="D122" s="118">
        <f>SUM(D105,D106,D107,D108,D109,D111,D116)</f>
        <v>64573</v>
      </c>
      <c r="E122" s="118">
        <f>SUM(E105,E106,E107,E108,E109,E111,E116)</f>
        <v>120208</v>
      </c>
      <c r="F122" s="118">
        <f>SUM(F105,F106,F107,F108,F109,F111,F116)</f>
        <v>64573</v>
      </c>
      <c r="G122" s="109">
        <f t="shared" si="13"/>
        <v>-55635</v>
      </c>
      <c r="H122" s="159">
        <f t="shared" si="1"/>
        <v>53.7</v>
      </c>
      <c r="I122" s="293"/>
    </row>
    <row r="123" spans="1:9" ht="20.100000000000001" customHeight="1">
      <c r="A123" s="8" t="s">
        <v>250</v>
      </c>
      <c r="B123" s="7">
        <v>1180</v>
      </c>
      <c r="C123" s="109">
        <v>-24785</v>
      </c>
      <c r="D123" s="109">
        <v>-13526</v>
      </c>
      <c r="E123" s="263">
        <v>-23795</v>
      </c>
      <c r="F123" s="109">
        <v>-13526</v>
      </c>
      <c r="G123" s="109">
        <f t="shared" si="13"/>
        <v>10269</v>
      </c>
      <c r="H123" s="157">
        <f t="shared" ref="H123:H149" si="21">(F123/E123)*100</f>
        <v>56.8</v>
      </c>
      <c r="I123" s="292"/>
    </row>
    <row r="124" spans="1:9" ht="20.100000000000001" customHeight="1">
      <c r="A124" s="8" t="s">
        <v>251</v>
      </c>
      <c r="B124" s="7">
        <v>1181</v>
      </c>
      <c r="C124" s="109">
        <v>0</v>
      </c>
      <c r="D124" s="109">
        <v>0</v>
      </c>
      <c r="E124" s="109">
        <v>0</v>
      </c>
      <c r="F124" s="109">
        <v>0</v>
      </c>
      <c r="G124" s="109">
        <f t="shared" si="13"/>
        <v>0</v>
      </c>
      <c r="H124" s="236" t="e">
        <f t="shared" si="21"/>
        <v>#DIV/0!</v>
      </c>
      <c r="I124" s="292"/>
    </row>
    <row r="125" spans="1:9" ht="18.75" customHeight="1">
      <c r="A125" s="8" t="s">
        <v>252</v>
      </c>
      <c r="B125" s="9">
        <v>1190</v>
      </c>
      <c r="C125" s="109">
        <v>0</v>
      </c>
      <c r="D125" s="109">
        <v>0</v>
      </c>
      <c r="E125" s="109">
        <v>0</v>
      </c>
      <c r="F125" s="109">
        <v>0</v>
      </c>
      <c r="G125" s="109">
        <f t="shared" si="13"/>
        <v>0</v>
      </c>
      <c r="H125" s="236" t="e">
        <f t="shared" si="21"/>
        <v>#DIV/0!</v>
      </c>
      <c r="I125" s="292"/>
    </row>
    <row r="126" spans="1:9" ht="20.100000000000001" customHeight="1">
      <c r="A126" s="8" t="s">
        <v>253</v>
      </c>
      <c r="B126" s="6">
        <v>1191</v>
      </c>
      <c r="C126" s="109">
        <v>0</v>
      </c>
      <c r="D126" s="109">
        <v>0</v>
      </c>
      <c r="E126" s="109">
        <v>0</v>
      </c>
      <c r="F126" s="109">
        <v>0</v>
      </c>
      <c r="G126" s="109">
        <f t="shared" si="13"/>
        <v>0</v>
      </c>
      <c r="H126" s="236" t="e">
        <f t="shared" si="21"/>
        <v>#DIV/0!</v>
      </c>
      <c r="I126" s="292"/>
    </row>
    <row r="127" spans="1:9" s="5" customFormat="1" ht="20.100000000000001" customHeight="1">
      <c r="A127" s="10" t="s">
        <v>282</v>
      </c>
      <c r="B127" s="11">
        <v>1200</v>
      </c>
      <c r="C127" s="118">
        <f>SUM(C122,C123,C124,C125,C126)</f>
        <v>101558</v>
      </c>
      <c r="D127" s="118">
        <f>SUM(D122,D123,D124,D125,D126)</f>
        <v>51047</v>
      </c>
      <c r="E127" s="118">
        <f t="shared" ref="E127:F127" si="22">SUM(E122,E123,E124,E125,E126)</f>
        <v>96413</v>
      </c>
      <c r="F127" s="118">
        <f t="shared" si="22"/>
        <v>51047</v>
      </c>
      <c r="G127" s="109">
        <f t="shared" si="13"/>
        <v>-45366</v>
      </c>
      <c r="H127" s="159">
        <f t="shared" si="21"/>
        <v>52.9</v>
      </c>
      <c r="I127" s="293"/>
    </row>
    <row r="128" spans="1:9" ht="20.100000000000001" customHeight="1">
      <c r="A128" s="8" t="s">
        <v>25</v>
      </c>
      <c r="B128" s="6">
        <v>1201</v>
      </c>
      <c r="C128" s="109">
        <v>101558</v>
      </c>
      <c r="D128" s="109">
        <v>52572</v>
      </c>
      <c r="E128" s="109">
        <v>96413</v>
      </c>
      <c r="F128" s="109">
        <v>52572</v>
      </c>
      <c r="G128" s="109">
        <f>F128-E128</f>
        <v>-43841</v>
      </c>
      <c r="H128" s="157">
        <f t="shared" si="21"/>
        <v>54.5</v>
      </c>
      <c r="I128" s="289"/>
    </row>
    <row r="129" spans="1:9" ht="20.100000000000001" customHeight="1">
      <c r="A129" s="8" t="s">
        <v>26</v>
      </c>
      <c r="B129" s="6">
        <v>1202</v>
      </c>
      <c r="C129" s="109">
        <v>0</v>
      </c>
      <c r="D129" s="109">
        <v>-1525</v>
      </c>
      <c r="E129" s="109">
        <v>0</v>
      </c>
      <c r="F129" s="109">
        <v>-1525</v>
      </c>
      <c r="G129" s="109">
        <f t="shared" ref="G129" si="23">F129-E129</f>
        <v>-1525</v>
      </c>
      <c r="H129" s="236" t="e">
        <f t="shared" si="21"/>
        <v>#DIV/0!</v>
      </c>
      <c r="I129" s="289"/>
    </row>
    <row r="130" spans="1:9" ht="20.100000000000001" customHeight="1">
      <c r="A130" s="10" t="s">
        <v>19</v>
      </c>
      <c r="B130" s="9">
        <v>1210</v>
      </c>
      <c r="C130" s="160">
        <f>SUM(C7,C73,C106,C108,C111,C124,C125)</f>
        <v>394756</v>
      </c>
      <c r="D130" s="160">
        <f>SUM(D7,D73,D106,D108,D111,D124,D125)</f>
        <v>351432</v>
      </c>
      <c r="E130" s="160">
        <f>SUM(E7,E73,E106,E108,E111,E124,E125)</f>
        <v>405622</v>
      </c>
      <c r="F130" s="160">
        <f>SUM(F7,F73,F106,F108,F111,F124,F125)</f>
        <v>351432</v>
      </c>
      <c r="G130" s="119">
        <f>F130-E130</f>
        <v>-54190</v>
      </c>
      <c r="H130" s="159">
        <f t="shared" si="21"/>
        <v>86.6</v>
      </c>
      <c r="I130" s="292"/>
    </row>
    <row r="131" spans="1:9" ht="20.100000000000001" customHeight="1">
      <c r="A131" s="10" t="s">
        <v>105</v>
      </c>
      <c r="B131" s="9">
        <v>1220</v>
      </c>
      <c r="C131" s="160">
        <f>SUM(C8,C34,C62,C86,C107,C109,C116,C123,C126)</f>
        <v>-293198</v>
      </c>
      <c r="D131" s="160">
        <f>SUM(D8,D34,D62,D86,D107,D109,D116,D123,D126)</f>
        <v>-300385</v>
      </c>
      <c r="E131" s="160">
        <f>SUM(E8,E34,E62,E86,E107,E109,E116,E123,E126)</f>
        <v>-309209</v>
      </c>
      <c r="F131" s="160">
        <f>SUM(F8,F34,F62,F86,F107,F109,F116,F123,F126)</f>
        <v>-300385</v>
      </c>
      <c r="G131" s="119">
        <f>F131-E131</f>
        <v>8824</v>
      </c>
      <c r="H131" s="159">
        <f t="shared" si="21"/>
        <v>97.1</v>
      </c>
      <c r="I131" s="292"/>
    </row>
    <row r="132" spans="1:9" ht="20.100000000000001" customHeight="1">
      <c r="A132" s="8" t="s">
        <v>182</v>
      </c>
      <c r="B132" s="9">
        <v>1230</v>
      </c>
      <c r="C132" s="109">
        <v>0</v>
      </c>
      <c r="D132" s="109">
        <v>0</v>
      </c>
      <c r="E132" s="109">
        <v>0</v>
      </c>
      <c r="F132" s="109">
        <v>0</v>
      </c>
      <c r="G132" s="109">
        <f>F132-E132</f>
        <v>0</v>
      </c>
      <c r="H132" s="236" t="e">
        <f t="shared" si="21"/>
        <v>#DIV/0!</v>
      </c>
      <c r="I132" s="292"/>
    </row>
    <row r="133" spans="1:9" ht="24.95" customHeight="1">
      <c r="A133" s="346" t="s">
        <v>125</v>
      </c>
      <c r="B133" s="346"/>
      <c r="C133" s="346"/>
      <c r="D133" s="346"/>
      <c r="E133" s="346"/>
      <c r="F133" s="346"/>
      <c r="G133" s="346"/>
      <c r="H133" s="346"/>
      <c r="I133" s="346"/>
    </row>
    <row r="134" spans="1:9" ht="37.5">
      <c r="A134" s="8" t="s">
        <v>193</v>
      </c>
      <c r="B134" s="9">
        <v>1300</v>
      </c>
      <c r="C134" s="158">
        <f>C105</f>
        <v>126765</v>
      </c>
      <c r="D134" s="158">
        <f>D105</f>
        <v>58367</v>
      </c>
      <c r="E134" s="158">
        <f>E105</f>
        <v>118269</v>
      </c>
      <c r="F134" s="158">
        <f>F105</f>
        <v>58367</v>
      </c>
      <c r="G134" s="109">
        <f t="shared" ref="G134:G140" si="24">F134-E134</f>
        <v>-59902</v>
      </c>
      <c r="H134" s="157">
        <f t="shared" si="21"/>
        <v>49.4</v>
      </c>
      <c r="I134" s="292"/>
    </row>
    <row r="135" spans="1:9" ht="20.100000000000001" customHeight="1">
      <c r="A135" s="8" t="s">
        <v>339</v>
      </c>
      <c r="B135" s="9">
        <v>1301</v>
      </c>
      <c r="C135" s="158">
        <f>C147</f>
        <v>32603</v>
      </c>
      <c r="D135" s="158">
        <f t="shared" ref="D135:F135" si="25">D147</f>
        <v>39854</v>
      </c>
      <c r="E135" s="158">
        <f t="shared" si="25"/>
        <v>37156</v>
      </c>
      <c r="F135" s="158">
        <f t="shared" si="25"/>
        <v>39854</v>
      </c>
      <c r="G135" s="109">
        <f t="shared" si="24"/>
        <v>2698</v>
      </c>
      <c r="H135" s="157">
        <f t="shared" si="21"/>
        <v>107.3</v>
      </c>
      <c r="I135" s="292"/>
    </row>
    <row r="136" spans="1:9" ht="18.75" customHeight="1">
      <c r="A136" s="8" t="s">
        <v>340</v>
      </c>
      <c r="B136" s="9">
        <v>1302</v>
      </c>
      <c r="C136" s="158">
        <f>C74</f>
        <v>4730</v>
      </c>
      <c r="D136" s="158">
        <f>D74</f>
        <v>4282</v>
      </c>
      <c r="E136" s="158">
        <f>E74</f>
        <v>0</v>
      </c>
      <c r="F136" s="158">
        <f>F74</f>
        <v>4282</v>
      </c>
      <c r="G136" s="109">
        <f t="shared" si="24"/>
        <v>4282</v>
      </c>
      <c r="H136" s="236" t="e">
        <f t="shared" si="21"/>
        <v>#DIV/0!</v>
      </c>
      <c r="I136" s="292"/>
    </row>
    <row r="137" spans="1:9" ht="18.75" customHeight="1">
      <c r="A137" s="8" t="s">
        <v>341</v>
      </c>
      <c r="B137" s="9">
        <v>1303</v>
      </c>
      <c r="C137" s="158">
        <f>C87</f>
        <v>-2322</v>
      </c>
      <c r="D137" s="158">
        <f>D87</f>
        <v>-5905</v>
      </c>
      <c r="E137" s="158">
        <f>E87</f>
        <v>0</v>
      </c>
      <c r="F137" s="158">
        <f>F87</f>
        <v>-5905</v>
      </c>
      <c r="G137" s="109">
        <f t="shared" si="24"/>
        <v>-5905</v>
      </c>
      <c r="H137" s="236" t="e">
        <f t="shared" si="21"/>
        <v>#DIV/0!</v>
      </c>
      <c r="I137" s="292"/>
    </row>
    <row r="138" spans="1:9" ht="20.100000000000001" customHeight="1">
      <c r="A138" s="8" t="s">
        <v>342</v>
      </c>
      <c r="B138" s="9">
        <v>1304</v>
      </c>
      <c r="C138" s="158">
        <f>C75</f>
        <v>0</v>
      </c>
      <c r="D138" s="158">
        <f>D75</f>
        <v>0</v>
      </c>
      <c r="E138" s="158">
        <f>E75</f>
        <v>0</v>
      </c>
      <c r="F138" s="158">
        <f>F75</f>
        <v>0</v>
      </c>
      <c r="G138" s="109"/>
      <c r="H138" s="236" t="e">
        <f t="shared" si="21"/>
        <v>#DIV/0!</v>
      </c>
      <c r="I138" s="292"/>
    </row>
    <row r="139" spans="1:9" ht="20.100000000000001" customHeight="1">
      <c r="A139" s="8" t="s">
        <v>343</v>
      </c>
      <c r="B139" s="9">
        <v>1305</v>
      </c>
      <c r="C139" s="158">
        <f>C88</f>
        <v>0</v>
      </c>
      <c r="D139" s="158">
        <f>D88</f>
        <v>0</v>
      </c>
      <c r="E139" s="158">
        <f>E88</f>
        <v>0</v>
      </c>
      <c r="F139" s="158">
        <f>F88</f>
        <v>0</v>
      </c>
      <c r="G139" s="109">
        <f t="shared" si="24"/>
        <v>0</v>
      </c>
      <c r="H139" s="236" t="e">
        <f t="shared" si="21"/>
        <v>#DIV/0!</v>
      </c>
      <c r="I139" s="292"/>
    </row>
    <row r="140" spans="1:9" s="5" customFormat="1" ht="20.100000000000001" customHeight="1">
      <c r="A140" s="10" t="s">
        <v>119</v>
      </c>
      <c r="B140" s="11">
        <v>1310</v>
      </c>
      <c r="C140" s="161">
        <f>C134+C135-C136-C137-C138-C139</f>
        <v>156960</v>
      </c>
      <c r="D140" s="161">
        <f>D134+D135-D136-D137-D138-D139</f>
        <v>99844</v>
      </c>
      <c r="E140" s="161">
        <f>E134+E135-E136-E137-E138-E139</f>
        <v>155425</v>
      </c>
      <c r="F140" s="161">
        <f>F134+F135-F136-F137-F138-F139</f>
        <v>99844</v>
      </c>
      <c r="G140" s="119">
        <f t="shared" si="24"/>
        <v>-55581</v>
      </c>
      <c r="H140" s="159">
        <f t="shared" si="21"/>
        <v>64.2</v>
      </c>
      <c r="I140" s="293"/>
    </row>
    <row r="141" spans="1:9" s="5" customFormat="1" ht="20.100000000000001" customHeight="1">
      <c r="A141" s="328" t="s">
        <v>159</v>
      </c>
      <c r="B141" s="329"/>
      <c r="C141" s="329"/>
      <c r="D141" s="329"/>
      <c r="E141" s="329"/>
      <c r="F141" s="329"/>
      <c r="G141" s="329"/>
      <c r="H141" s="329"/>
      <c r="I141" s="330"/>
    </row>
    <row r="142" spans="1:9" s="5" customFormat="1" ht="20.100000000000001" customHeight="1">
      <c r="A142" s="8" t="s">
        <v>194</v>
      </c>
      <c r="B142" s="9">
        <v>1400</v>
      </c>
      <c r="C142" s="193">
        <f>SUM(C143:C144)</f>
        <v>23559</v>
      </c>
      <c r="D142" s="193">
        <f>SUM(D143:D144)</f>
        <v>29157</v>
      </c>
      <c r="E142" s="193">
        <f t="shared" ref="E142:F142" si="26">SUM(E143:E144)</f>
        <v>28685</v>
      </c>
      <c r="F142" s="193">
        <f t="shared" si="26"/>
        <v>29157</v>
      </c>
      <c r="G142" s="109">
        <f t="shared" ref="G142:G149" si="27">F142-E142</f>
        <v>472</v>
      </c>
      <c r="H142" s="157">
        <f t="shared" si="21"/>
        <v>101.6</v>
      </c>
      <c r="I142" s="292"/>
    </row>
    <row r="143" spans="1:9" s="5" customFormat="1" ht="20.100000000000001" customHeight="1">
      <c r="A143" s="8" t="s">
        <v>195</v>
      </c>
      <c r="B143" s="40">
        <v>1401</v>
      </c>
      <c r="C143" s="109">
        <v>8595</v>
      </c>
      <c r="D143" s="109">
        <v>11847</v>
      </c>
      <c r="E143" s="109">
        <v>10252</v>
      </c>
      <c r="F143" s="109">
        <v>11847</v>
      </c>
      <c r="G143" s="109">
        <f t="shared" si="27"/>
        <v>1595</v>
      </c>
      <c r="H143" s="157">
        <f t="shared" si="21"/>
        <v>115.6</v>
      </c>
      <c r="I143" s="289"/>
    </row>
    <row r="144" spans="1:9" s="5" customFormat="1" ht="20.100000000000001" customHeight="1">
      <c r="A144" s="8" t="s">
        <v>28</v>
      </c>
      <c r="B144" s="40">
        <v>1402</v>
      </c>
      <c r="C144" s="109">
        <v>14964</v>
      </c>
      <c r="D144" s="109">
        <v>17310</v>
      </c>
      <c r="E144" s="109">
        <v>18433</v>
      </c>
      <c r="F144" s="109">
        <v>17310</v>
      </c>
      <c r="G144" s="109">
        <f t="shared" si="27"/>
        <v>-1123</v>
      </c>
      <c r="H144" s="157">
        <f t="shared" si="21"/>
        <v>93.9</v>
      </c>
      <c r="I144" s="289"/>
    </row>
    <row r="145" spans="1:9" s="5" customFormat="1" ht="20.100000000000001" customHeight="1">
      <c r="A145" s="8" t="s">
        <v>5</v>
      </c>
      <c r="B145" s="14">
        <v>1410</v>
      </c>
      <c r="C145" s="109">
        <v>114703</v>
      </c>
      <c r="D145" s="109">
        <v>122879</v>
      </c>
      <c r="E145" s="109">
        <v>126604</v>
      </c>
      <c r="F145" s="109">
        <v>122879</v>
      </c>
      <c r="G145" s="109">
        <f t="shared" si="27"/>
        <v>-3725</v>
      </c>
      <c r="H145" s="157">
        <f t="shared" si="21"/>
        <v>97.1</v>
      </c>
      <c r="I145" s="292"/>
    </row>
    <row r="146" spans="1:9" s="5" customFormat="1" ht="20.100000000000001" customHeight="1">
      <c r="A146" s="8" t="s">
        <v>6</v>
      </c>
      <c r="B146" s="14">
        <v>1420</v>
      </c>
      <c r="C146" s="109">
        <v>24606</v>
      </c>
      <c r="D146" s="109">
        <v>26513</v>
      </c>
      <c r="E146" s="109">
        <v>27232</v>
      </c>
      <c r="F146" s="109">
        <v>26513</v>
      </c>
      <c r="G146" s="109">
        <f t="shared" si="27"/>
        <v>-719</v>
      </c>
      <c r="H146" s="157">
        <f t="shared" si="21"/>
        <v>97.4</v>
      </c>
      <c r="I146" s="292"/>
    </row>
    <row r="147" spans="1:9" s="5" customFormat="1" ht="20.100000000000001" customHeight="1">
      <c r="A147" s="8" t="s">
        <v>7</v>
      </c>
      <c r="B147" s="14">
        <v>1430</v>
      </c>
      <c r="C147" s="109">
        <v>32603</v>
      </c>
      <c r="D147" s="109">
        <v>39854</v>
      </c>
      <c r="E147" s="109">
        <v>37156</v>
      </c>
      <c r="F147" s="109">
        <v>39854</v>
      </c>
      <c r="G147" s="109">
        <f t="shared" si="27"/>
        <v>2698</v>
      </c>
      <c r="H147" s="157">
        <f t="shared" si="21"/>
        <v>107.3</v>
      </c>
      <c r="I147" s="292"/>
    </row>
    <row r="148" spans="1:9" s="5" customFormat="1" ht="20.100000000000001" customHeight="1">
      <c r="A148" s="8" t="s">
        <v>29</v>
      </c>
      <c r="B148" s="14">
        <v>1440</v>
      </c>
      <c r="C148" s="109">
        <v>71897</v>
      </c>
      <c r="D148" s="109">
        <v>66131</v>
      </c>
      <c r="E148" s="109">
        <v>65598</v>
      </c>
      <c r="F148" s="109">
        <v>66131</v>
      </c>
      <c r="G148" s="109">
        <f t="shared" si="27"/>
        <v>533</v>
      </c>
      <c r="H148" s="157">
        <f t="shared" si="21"/>
        <v>100.8</v>
      </c>
      <c r="I148" s="292"/>
    </row>
    <row r="149" spans="1:9" s="5" customFormat="1">
      <c r="A149" s="10" t="s">
        <v>53</v>
      </c>
      <c r="B149" s="51">
        <v>1450</v>
      </c>
      <c r="C149" s="162">
        <f>SUM(C142,C145:C148)</f>
        <v>267368</v>
      </c>
      <c r="D149" s="162">
        <f t="shared" ref="D149:F149" si="28">SUM(D142,D145:D148)</f>
        <v>284534</v>
      </c>
      <c r="E149" s="162">
        <f t="shared" si="28"/>
        <v>285275</v>
      </c>
      <c r="F149" s="162">
        <f t="shared" si="28"/>
        <v>284534</v>
      </c>
      <c r="G149" s="119">
        <f t="shared" si="27"/>
        <v>-741</v>
      </c>
      <c r="H149" s="159">
        <f t="shared" si="21"/>
        <v>99.7</v>
      </c>
      <c r="I149" s="293"/>
    </row>
    <row r="150" spans="1:9" s="303" customFormat="1">
      <c r="A150" s="59"/>
      <c r="B150" s="69"/>
      <c r="C150" s="69"/>
      <c r="D150" s="69"/>
      <c r="E150" s="69"/>
      <c r="F150" s="69"/>
      <c r="G150" s="69"/>
      <c r="H150" s="69"/>
      <c r="I150" s="69"/>
    </row>
    <row r="151" spans="1:9" s="303" customFormat="1">
      <c r="A151" s="59"/>
      <c r="B151" s="69"/>
      <c r="C151" s="69"/>
      <c r="D151" s="69"/>
      <c r="E151" s="69"/>
      <c r="F151" s="69"/>
      <c r="G151" s="69"/>
      <c r="H151" s="69"/>
      <c r="I151" s="69"/>
    </row>
    <row r="152" spans="1:9" s="303" customFormat="1">
      <c r="A152" s="59"/>
      <c r="B152" s="69"/>
      <c r="C152" s="69"/>
      <c r="D152" s="69"/>
      <c r="E152" s="69"/>
      <c r="F152" s="69"/>
      <c r="G152" s="69"/>
      <c r="H152" s="69"/>
      <c r="I152" s="69"/>
    </row>
    <row r="153" spans="1:9" s="5" customFormat="1">
      <c r="A153" s="59"/>
      <c r="B153" s="69"/>
      <c r="C153" s="69"/>
      <c r="D153" s="69"/>
      <c r="E153" s="69"/>
      <c r="F153" s="69"/>
      <c r="G153" s="69"/>
      <c r="H153" s="69"/>
      <c r="I153" s="69"/>
    </row>
    <row r="154" spans="1:9" s="5" customFormat="1">
      <c r="A154" s="59"/>
      <c r="B154" s="69"/>
      <c r="C154" s="69"/>
      <c r="D154" s="69"/>
      <c r="E154" s="69"/>
      <c r="F154" s="69"/>
      <c r="G154" s="69"/>
      <c r="H154" s="69"/>
      <c r="I154" s="69"/>
    </row>
    <row r="155" spans="1:9">
      <c r="A155" s="28"/>
    </row>
    <row r="156" spans="1:9" ht="27.75" customHeight="1">
      <c r="A156" s="59" t="s">
        <v>600</v>
      </c>
      <c r="B156" s="1"/>
      <c r="C156" s="319" t="s">
        <v>94</v>
      </c>
      <c r="D156" s="319"/>
      <c r="E156" s="80"/>
      <c r="F156" s="80"/>
      <c r="G156" s="318" t="s">
        <v>632</v>
      </c>
      <c r="H156" s="318"/>
      <c r="I156" s="288"/>
    </row>
    <row r="157" spans="1:9" s="2" customFormat="1">
      <c r="A157" s="76" t="s">
        <v>619</v>
      </c>
      <c r="B157" s="3"/>
      <c r="C157" s="342" t="s">
        <v>216</v>
      </c>
      <c r="D157" s="342"/>
      <c r="E157" s="3"/>
      <c r="G157" s="317" t="s">
        <v>90</v>
      </c>
      <c r="H157" s="317"/>
      <c r="I157" s="290"/>
    </row>
    <row r="158" spans="1:9">
      <c r="A158" s="28"/>
    </row>
    <row r="159" spans="1:9">
      <c r="A159" s="28"/>
    </row>
    <row r="160" spans="1:9">
      <c r="A160" s="28"/>
    </row>
    <row r="161" spans="1:1">
      <c r="A161" s="28"/>
    </row>
    <row r="162" spans="1:1">
      <c r="A162" s="28"/>
    </row>
    <row r="163" spans="1:1">
      <c r="A163" s="28"/>
    </row>
    <row r="164" spans="1:1">
      <c r="A164" s="28"/>
    </row>
    <row r="165" spans="1:1">
      <c r="A165" s="28"/>
    </row>
    <row r="166" spans="1:1">
      <c r="A166" s="28"/>
    </row>
    <row r="167" spans="1:1">
      <c r="A167" s="28"/>
    </row>
    <row r="168" spans="1:1">
      <c r="A168" s="28"/>
    </row>
    <row r="169" spans="1:1">
      <c r="A169" s="28"/>
    </row>
    <row r="170" spans="1:1">
      <c r="A170" s="28"/>
    </row>
    <row r="171" spans="1:1">
      <c r="A171" s="28"/>
    </row>
    <row r="172" spans="1:1">
      <c r="A172" s="28"/>
    </row>
    <row r="173" spans="1:1">
      <c r="A173" s="28"/>
    </row>
    <row r="174" spans="1:1">
      <c r="A174" s="28"/>
    </row>
    <row r="175" spans="1:1">
      <c r="A175" s="28"/>
    </row>
    <row r="176" spans="1:1">
      <c r="A176" s="28"/>
    </row>
    <row r="177" spans="1:1">
      <c r="A177" s="28"/>
    </row>
    <row r="178" spans="1:1">
      <c r="A178" s="28"/>
    </row>
    <row r="179" spans="1:1">
      <c r="A179" s="28"/>
    </row>
    <row r="180" spans="1:1">
      <c r="A180" s="28"/>
    </row>
    <row r="181" spans="1:1">
      <c r="A181" s="28"/>
    </row>
    <row r="182" spans="1:1">
      <c r="A182" s="28"/>
    </row>
    <row r="183" spans="1:1">
      <c r="A183" s="28"/>
    </row>
    <row r="184" spans="1:1">
      <c r="A184" s="28"/>
    </row>
    <row r="185" spans="1:1">
      <c r="A185" s="28"/>
    </row>
    <row r="186" spans="1:1">
      <c r="A186" s="28"/>
    </row>
    <row r="187" spans="1:1">
      <c r="A187" s="28"/>
    </row>
    <row r="188" spans="1:1">
      <c r="A188" s="28"/>
    </row>
    <row r="189" spans="1:1">
      <c r="A189" s="28"/>
    </row>
    <row r="190" spans="1:1">
      <c r="A190" s="28"/>
    </row>
    <row r="191" spans="1:1">
      <c r="A191" s="28"/>
    </row>
    <row r="192" spans="1:1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  <row r="329" spans="1:1">
      <c r="A329" s="52"/>
    </row>
    <row r="330" spans="1:1">
      <c r="A330" s="52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</sheetData>
  <mergeCells count="12">
    <mergeCell ref="C157:D157"/>
    <mergeCell ref="C156:D156"/>
    <mergeCell ref="A1:I1"/>
    <mergeCell ref="A141:I141"/>
    <mergeCell ref="C3:D3"/>
    <mergeCell ref="E3:I3"/>
    <mergeCell ref="B3:B4"/>
    <mergeCell ref="A3:A4"/>
    <mergeCell ref="A6:I6"/>
    <mergeCell ref="A133:I133"/>
    <mergeCell ref="G156:H156"/>
    <mergeCell ref="G157:H157"/>
  </mergeCells>
  <phoneticPr fontId="0" type="noConversion"/>
  <pageMargins left="0.51181102362204722" right="0.15748031496062992" top="0.35433070866141736" bottom="0.27559055118110237" header="0.19685039370078741" footer="0.11811023622047245"/>
  <pageSetup paperSize="9" scale="46" fitToHeight="4" orientation="landscape" verticalDpi="300" r:id="rId1"/>
  <headerFooter alignWithMargins="0"/>
  <rowBreaks count="1" manualBreakCount="1">
    <brk id="37" max="8" man="1"/>
  </rowBreaks>
  <ignoredErrors>
    <ignoredError sqref="H142:H149 G129 H122:H123 H135 G137:G139 H8:H16 G9:G16 H33:H35 H62 H118 H43:H44 E140:H140 H55:H56 H37:H42 H54 H130:H132 H127:H128 H48:H49 H65:H6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8"/>
  <sheetViews>
    <sheetView zoomScale="80" zoomScaleNormal="8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RowHeight="18.75"/>
  <cols>
    <col min="1" max="1" width="86.85546875" style="46" customWidth="1"/>
    <col min="2" max="2" width="15.28515625" style="49" customWidth="1"/>
    <col min="3" max="7" width="18.7109375" style="49" customWidth="1"/>
    <col min="8" max="8" width="15" style="49" customWidth="1"/>
    <col min="9" max="9" width="10" style="46" customWidth="1"/>
    <col min="10" max="10" width="9.5703125" style="46" customWidth="1"/>
    <col min="11" max="16384" width="9.140625" style="46"/>
  </cols>
  <sheetData>
    <row r="1" spans="1:8">
      <c r="A1" s="347" t="s">
        <v>122</v>
      </c>
      <c r="B1" s="347"/>
      <c r="C1" s="347"/>
      <c r="D1" s="347"/>
      <c r="E1" s="347"/>
      <c r="F1" s="347"/>
      <c r="G1" s="347"/>
      <c r="H1" s="347"/>
    </row>
    <row r="2" spans="1:8">
      <c r="A2" s="347"/>
      <c r="B2" s="347"/>
      <c r="C2" s="347"/>
      <c r="D2" s="347"/>
      <c r="E2" s="347"/>
      <c r="F2" s="347"/>
      <c r="G2" s="347"/>
      <c r="H2" s="347"/>
    </row>
    <row r="3" spans="1:8" ht="38.25" customHeight="1">
      <c r="A3" s="341" t="s">
        <v>196</v>
      </c>
      <c r="B3" s="349" t="s">
        <v>18</v>
      </c>
      <c r="C3" s="335" t="s">
        <v>345</v>
      </c>
      <c r="D3" s="335"/>
      <c r="E3" s="341" t="str">
        <f>'Осн. фін. пок.'!E30:H30</f>
        <v>Звітний період (2018 рік)</v>
      </c>
      <c r="F3" s="341"/>
      <c r="G3" s="341"/>
      <c r="H3" s="341"/>
    </row>
    <row r="4" spans="1:8" ht="39" customHeight="1">
      <c r="A4" s="341"/>
      <c r="B4" s="349"/>
      <c r="C4" s="275" t="s">
        <v>183</v>
      </c>
      <c r="D4" s="7" t="s">
        <v>184</v>
      </c>
      <c r="E4" s="275" t="s">
        <v>185</v>
      </c>
      <c r="F4" s="7" t="s">
        <v>172</v>
      </c>
      <c r="G4" s="71" t="s">
        <v>191</v>
      </c>
      <c r="H4" s="71" t="s">
        <v>192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5" customHeight="1">
      <c r="A6" s="348" t="s">
        <v>121</v>
      </c>
      <c r="B6" s="348"/>
      <c r="C6" s="348"/>
      <c r="D6" s="348"/>
      <c r="E6" s="348"/>
      <c r="F6" s="348"/>
      <c r="G6" s="348"/>
      <c r="H6" s="348"/>
    </row>
    <row r="7" spans="1:8" ht="42.75" customHeight="1">
      <c r="A7" s="47" t="s">
        <v>55</v>
      </c>
      <c r="B7" s="6">
        <v>2000</v>
      </c>
      <c r="C7" s="109">
        <v>76418</v>
      </c>
      <c r="D7" s="109">
        <v>2105</v>
      </c>
      <c r="E7" s="109">
        <v>18220</v>
      </c>
      <c r="F7" s="109">
        <v>2105</v>
      </c>
      <c r="G7" s="109">
        <f>F7-E7</f>
        <v>-16115</v>
      </c>
      <c r="H7" s="157">
        <f>(F7/E7)*100</f>
        <v>11.6</v>
      </c>
    </row>
    <row r="8" spans="1:8" ht="37.5">
      <c r="A8" s="47" t="s">
        <v>260</v>
      </c>
      <c r="B8" s="6">
        <v>2010</v>
      </c>
      <c r="C8" s="158">
        <f>SUM(C9:C10)</f>
        <v>-84969</v>
      </c>
      <c r="D8" s="158">
        <f t="shared" ref="D8:F8" si="0">SUM(D9:D10)</f>
        <v>-45880</v>
      </c>
      <c r="E8" s="158">
        <f t="shared" si="0"/>
        <v>-79810</v>
      </c>
      <c r="F8" s="158">
        <f t="shared" si="0"/>
        <v>-45880</v>
      </c>
      <c r="G8" s="109">
        <f>F8-E8</f>
        <v>33930</v>
      </c>
      <c r="H8" s="157">
        <f t="shared" ref="H8:H52" si="1">(F8/E8)*100</f>
        <v>57.5</v>
      </c>
    </row>
    <row r="9" spans="1:8" ht="42.75" customHeight="1">
      <c r="A9" s="8" t="s">
        <v>146</v>
      </c>
      <c r="B9" s="6">
        <v>2011</v>
      </c>
      <c r="C9" s="109">
        <v>-84969</v>
      </c>
      <c r="D9" s="109">
        <v>-45880</v>
      </c>
      <c r="E9" s="109">
        <v>-79810</v>
      </c>
      <c r="F9" s="109">
        <v>-45880</v>
      </c>
      <c r="G9" s="109">
        <f t="shared" ref="G9:G22" si="2">F9-E9</f>
        <v>33930</v>
      </c>
      <c r="H9" s="157">
        <f t="shared" si="1"/>
        <v>57.5</v>
      </c>
    </row>
    <row r="10" spans="1:8" ht="42.75" customHeight="1">
      <c r="A10" s="8" t="s">
        <v>385</v>
      </c>
      <c r="B10" s="6">
        <v>2012</v>
      </c>
      <c r="C10" s="109">
        <v>0</v>
      </c>
      <c r="D10" s="109">
        <v>0</v>
      </c>
      <c r="E10" s="109">
        <v>0</v>
      </c>
      <c r="F10" s="109">
        <v>0</v>
      </c>
      <c r="G10" s="109">
        <f t="shared" si="2"/>
        <v>0</v>
      </c>
      <c r="H10" s="236" t="e">
        <f t="shared" si="1"/>
        <v>#DIV/0!</v>
      </c>
    </row>
    <row r="11" spans="1:8" ht="20.100000000000001" customHeight="1">
      <c r="A11" s="8" t="s">
        <v>130</v>
      </c>
      <c r="B11" s="6" t="s">
        <v>153</v>
      </c>
      <c r="C11" s="109">
        <v>0</v>
      </c>
      <c r="D11" s="109">
        <v>0</v>
      </c>
      <c r="E11" s="109">
        <v>0</v>
      </c>
      <c r="F11" s="109">
        <v>0</v>
      </c>
      <c r="G11" s="109">
        <f t="shared" si="2"/>
        <v>0</v>
      </c>
      <c r="H11" s="236" t="e">
        <f t="shared" si="1"/>
        <v>#DIV/0!</v>
      </c>
    </row>
    <row r="12" spans="1:8" ht="20.100000000000001" customHeight="1">
      <c r="A12" s="8" t="s">
        <v>139</v>
      </c>
      <c r="B12" s="6">
        <v>2020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si="2"/>
        <v>0</v>
      </c>
      <c r="H12" s="236" t="e">
        <f t="shared" si="1"/>
        <v>#DIV/0!</v>
      </c>
    </row>
    <row r="13" spans="1:8" s="48" customFormat="1" ht="20.100000000000001" customHeight="1">
      <c r="A13" s="47" t="s">
        <v>65</v>
      </c>
      <c r="B13" s="6">
        <v>2030</v>
      </c>
      <c r="C13" s="219">
        <f>C14</f>
        <v>-38287</v>
      </c>
      <c r="D13" s="219">
        <f t="shared" ref="D13:F13" si="3">D14</f>
        <v>-6587</v>
      </c>
      <c r="E13" s="219">
        <f t="shared" si="3"/>
        <v>-12442</v>
      </c>
      <c r="F13" s="219">
        <f t="shared" si="3"/>
        <v>-6587</v>
      </c>
      <c r="G13" s="109">
        <f t="shared" si="2"/>
        <v>5855</v>
      </c>
      <c r="H13" s="157">
        <f t="shared" si="1"/>
        <v>52.9</v>
      </c>
    </row>
    <row r="14" spans="1:8" ht="36.75" customHeight="1">
      <c r="A14" s="47" t="s">
        <v>615</v>
      </c>
      <c r="B14" s="6">
        <v>2031</v>
      </c>
      <c r="C14" s="109">
        <v>-38287</v>
      </c>
      <c r="D14" s="109">
        <v>-6587</v>
      </c>
      <c r="E14" s="109">
        <v>-12442</v>
      </c>
      <c r="F14" s="109">
        <v>-6587</v>
      </c>
      <c r="G14" s="109">
        <f t="shared" si="2"/>
        <v>5855</v>
      </c>
      <c r="H14" s="157">
        <f t="shared" si="1"/>
        <v>52.9</v>
      </c>
    </row>
    <row r="15" spans="1:8" ht="20.100000000000001" customHeight="1">
      <c r="A15" s="209" t="s">
        <v>27</v>
      </c>
      <c r="B15" s="6">
        <v>2040</v>
      </c>
      <c r="C15" s="109">
        <v>0</v>
      </c>
      <c r="D15" s="109">
        <v>0</v>
      </c>
      <c r="E15" s="109">
        <v>0</v>
      </c>
      <c r="F15" s="109">
        <v>0</v>
      </c>
      <c r="G15" s="109">
        <f t="shared" si="2"/>
        <v>0</v>
      </c>
      <c r="H15" s="236" t="e">
        <f t="shared" si="1"/>
        <v>#DIV/0!</v>
      </c>
    </row>
    <row r="16" spans="1:8" ht="20.100000000000001" customHeight="1">
      <c r="A16" s="47" t="s">
        <v>103</v>
      </c>
      <c r="B16" s="6">
        <v>2050</v>
      </c>
      <c r="C16" s="219">
        <f>SUM(C17:C18)</f>
        <v>-440</v>
      </c>
      <c r="D16" s="219">
        <f t="shared" ref="D16:F16" si="4">SUM(D17:D18)</f>
        <v>-1970</v>
      </c>
      <c r="E16" s="219">
        <f t="shared" si="4"/>
        <v>-4161</v>
      </c>
      <c r="F16" s="219">
        <f t="shared" si="4"/>
        <v>-1970</v>
      </c>
      <c r="G16" s="109">
        <f t="shared" si="2"/>
        <v>2191</v>
      </c>
      <c r="H16" s="157">
        <f t="shared" si="1"/>
        <v>47.3</v>
      </c>
    </row>
    <row r="17" spans="1:9" ht="20.100000000000001" customHeight="1">
      <c r="A17" s="47" t="s">
        <v>582</v>
      </c>
      <c r="B17" s="232" t="s">
        <v>584</v>
      </c>
      <c r="C17" s="109">
        <v>-440</v>
      </c>
      <c r="D17" s="109">
        <v>-440</v>
      </c>
      <c r="E17" s="109">
        <v>-440</v>
      </c>
      <c r="F17" s="109">
        <v>-440</v>
      </c>
      <c r="G17" s="109">
        <f t="shared" si="2"/>
        <v>0</v>
      </c>
      <c r="H17" s="157">
        <f t="shared" si="1"/>
        <v>100</v>
      </c>
    </row>
    <row r="18" spans="1:9" ht="20.100000000000001" customHeight="1">
      <c r="A18" s="47" t="s">
        <v>583</v>
      </c>
      <c r="B18" s="232" t="s">
        <v>585</v>
      </c>
      <c r="C18" s="109">
        <v>0</v>
      </c>
      <c r="D18" s="109">
        <v>-1530</v>
      </c>
      <c r="E18" s="109">
        <v>-3721</v>
      </c>
      <c r="F18" s="109">
        <v>-1530</v>
      </c>
      <c r="G18" s="109">
        <f t="shared" si="2"/>
        <v>2191</v>
      </c>
      <c r="H18" s="157">
        <f t="shared" si="1"/>
        <v>41.1</v>
      </c>
    </row>
    <row r="19" spans="1:9" ht="20.100000000000001" customHeight="1">
      <c r="A19" s="47" t="s">
        <v>104</v>
      </c>
      <c r="B19" s="6">
        <v>2060</v>
      </c>
      <c r="C19" s="219">
        <f>SUM(C20:C21)</f>
        <v>-52175</v>
      </c>
      <c r="D19" s="219">
        <f t="shared" ref="D19:F19" si="5">SUM(D20:D21)</f>
        <v>10084</v>
      </c>
      <c r="E19" s="219">
        <f t="shared" si="5"/>
        <v>10000</v>
      </c>
      <c r="F19" s="219">
        <f t="shared" si="5"/>
        <v>10084</v>
      </c>
      <c r="G19" s="109">
        <f t="shared" si="2"/>
        <v>84</v>
      </c>
      <c r="H19" s="157">
        <f t="shared" si="1"/>
        <v>100.8</v>
      </c>
    </row>
    <row r="20" spans="1:9" ht="20.100000000000001" customHeight="1">
      <c r="A20" s="47" t="s">
        <v>556</v>
      </c>
      <c r="B20" s="223" t="s">
        <v>557</v>
      </c>
      <c r="C20" s="109">
        <v>11099</v>
      </c>
      <c r="D20" s="109">
        <v>10084</v>
      </c>
      <c r="E20" s="109">
        <v>10000</v>
      </c>
      <c r="F20" s="109">
        <v>10084</v>
      </c>
      <c r="G20" s="109">
        <f t="shared" si="2"/>
        <v>84</v>
      </c>
      <c r="H20" s="157">
        <f t="shared" si="1"/>
        <v>100.8</v>
      </c>
    </row>
    <row r="21" spans="1:9" ht="20.100000000000001" customHeight="1">
      <c r="A21" s="47" t="s">
        <v>497</v>
      </c>
      <c r="B21" s="232" t="s">
        <v>586</v>
      </c>
      <c r="C21" s="109">
        <v>-63274</v>
      </c>
      <c r="D21" s="109">
        <v>0</v>
      </c>
      <c r="E21" s="109">
        <v>0</v>
      </c>
      <c r="F21" s="109">
        <v>0</v>
      </c>
      <c r="G21" s="109">
        <f t="shared" si="2"/>
        <v>0</v>
      </c>
      <c r="H21" s="236" t="e">
        <f t="shared" si="1"/>
        <v>#DIV/0!</v>
      </c>
    </row>
    <row r="22" spans="1:9" ht="42.75" customHeight="1">
      <c r="A22" s="47" t="s">
        <v>56</v>
      </c>
      <c r="B22" s="6">
        <v>2070</v>
      </c>
      <c r="C22" s="123">
        <f>SUM(C7,C8,C12,C13,C15,C16,C19)+'I. Фін результат'!C127</f>
        <v>2105</v>
      </c>
      <c r="D22" s="123">
        <f>SUM(D7,D8,D12,D13,D15,D16,D19)+'I. Фін результат'!D127</f>
        <v>8799</v>
      </c>
      <c r="E22" s="123">
        <f>SUM(E7,E8,E12,E13,E15,E16,E19)+'I. Фін результат'!E127</f>
        <v>28220</v>
      </c>
      <c r="F22" s="123">
        <f>SUM(F7,F8,F12,F13,F15,F16,F19)+'I. Фін результат'!F127</f>
        <v>8799</v>
      </c>
      <c r="G22" s="109">
        <f t="shared" si="2"/>
        <v>-19421</v>
      </c>
      <c r="H22" s="157">
        <f t="shared" si="1"/>
        <v>31.2</v>
      </c>
    </row>
    <row r="23" spans="1:9" ht="24.95" customHeight="1">
      <c r="A23" s="348" t="s">
        <v>371</v>
      </c>
      <c r="B23" s="348"/>
      <c r="C23" s="348"/>
      <c r="D23" s="348"/>
      <c r="E23" s="348"/>
      <c r="F23" s="348"/>
      <c r="G23" s="348"/>
      <c r="H23" s="348"/>
    </row>
    <row r="24" spans="1:9" ht="37.5">
      <c r="A24" s="72" t="s">
        <v>363</v>
      </c>
      <c r="B24" s="151">
        <v>2110</v>
      </c>
      <c r="C24" s="118">
        <f>SUM(C25:C33)</f>
        <v>154865</v>
      </c>
      <c r="D24" s="118">
        <f t="shared" ref="D24:E24" si="6">SUM(D25:D33)</f>
        <v>116767</v>
      </c>
      <c r="E24" s="118">
        <f t="shared" si="6"/>
        <v>151714</v>
      </c>
      <c r="F24" s="118">
        <f>SUM(F25:F33)</f>
        <v>116767</v>
      </c>
      <c r="G24" s="119">
        <f t="shared" ref="G24:G29" si="7">F24-E24</f>
        <v>-34947</v>
      </c>
      <c r="H24" s="159">
        <f t="shared" si="1"/>
        <v>77</v>
      </c>
    </row>
    <row r="25" spans="1:9">
      <c r="A25" s="8" t="s">
        <v>267</v>
      </c>
      <c r="B25" s="6">
        <v>2111</v>
      </c>
      <c r="C25" s="109">
        <v>16525</v>
      </c>
      <c r="D25" s="109">
        <v>11373</v>
      </c>
      <c r="E25" s="109">
        <v>31775</v>
      </c>
      <c r="F25" s="109">
        <v>11373</v>
      </c>
      <c r="G25" s="109">
        <f t="shared" si="7"/>
        <v>-20402</v>
      </c>
      <c r="H25" s="157">
        <f t="shared" si="1"/>
        <v>35.799999999999997</v>
      </c>
    </row>
    <row r="26" spans="1:9">
      <c r="A26" s="8" t="s">
        <v>364</v>
      </c>
      <c r="B26" s="6">
        <v>2112</v>
      </c>
      <c r="C26" s="263">
        <v>46395</v>
      </c>
      <c r="D26" s="109">
        <v>42062</v>
      </c>
      <c r="E26" s="109">
        <v>53376</v>
      </c>
      <c r="F26" s="109">
        <v>42062</v>
      </c>
      <c r="G26" s="109">
        <f t="shared" si="7"/>
        <v>-11314</v>
      </c>
      <c r="H26" s="157">
        <f t="shared" si="1"/>
        <v>78.8</v>
      </c>
    </row>
    <row r="27" spans="1:9" s="48" customFormat="1" ht="18.75" customHeight="1">
      <c r="A27" s="47" t="s">
        <v>365</v>
      </c>
      <c r="B27" s="53">
        <v>2113</v>
      </c>
      <c r="C27" s="109">
        <v>0</v>
      </c>
      <c r="D27" s="109">
        <v>0</v>
      </c>
      <c r="E27" s="109">
        <v>0</v>
      </c>
      <c r="F27" s="109">
        <v>0</v>
      </c>
      <c r="G27" s="109">
        <f t="shared" si="7"/>
        <v>0</v>
      </c>
      <c r="H27" s="236" t="e">
        <f t="shared" si="1"/>
        <v>#DIV/0!</v>
      </c>
    </row>
    <row r="28" spans="1:9">
      <c r="A28" s="47" t="s">
        <v>77</v>
      </c>
      <c r="B28" s="53">
        <v>2114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7"/>
        <v>0</v>
      </c>
      <c r="H28" s="236" t="e">
        <f t="shared" si="1"/>
        <v>#DIV/0!</v>
      </c>
    </row>
    <row r="29" spans="1:9" ht="34.5" customHeight="1">
      <c r="A29" s="47" t="s">
        <v>366</v>
      </c>
      <c r="B29" s="53">
        <v>2115</v>
      </c>
      <c r="C29" s="109">
        <v>91806</v>
      </c>
      <c r="D29" s="109">
        <v>63182</v>
      </c>
      <c r="E29" s="109">
        <v>66421</v>
      </c>
      <c r="F29" s="109">
        <v>63182</v>
      </c>
      <c r="G29" s="109">
        <f t="shared" si="7"/>
        <v>-3239</v>
      </c>
      <c r="H29" s="157">
        <f t="shared" si="1"/>
        <v>95.1</v>
      </c>
    </row>
    <row r="30" spans="1:9" s="50" customFormat="1">
      <c r="A30" s="47" t="s">
        <v>93</v>
      </c>
      <c r="B30" s="53">
        <v>2116</v>
      </c>
      <c r="C30" s="109">
        <v>0</v>
      </c>
      <c r="D30" s="109">
        <v>0</v>
      </c>
      <c r="E30" s="109">
        <v>0</v>
      </c>
      <c r="F30" s="109">
        <v>0</v>
      </c>
      <c r="G30" s="109">
        <f t="shared" ref="G30:G52" si="8">F30-E30</f>
        <v>0</v>
      </c>
      <c r="H30" s="236" t="e">
        <f t="shared" si="1"/>
        <v>#DIV/0!</v>
      </c>
      <c r="I30" s="46"/>
    </row>
    <row r="31" spans="1:9" ht="20.100000000000001" customHeight="1">
      <c r="A31" s="47" t="s">
        <v>386</v>
      </c>
      <c r="B31" s="53">
        <v>2117</v>
      </c>
      <c r="C31" s="109">
        <v>0</v>
      </c>
      <c r="D31" s="109">
        <v>0</v>
      </c>
      <c r="E31" s="109">
        <v>0</v>
      </c>
      <c r="F31" s="109">
        <v>0</v>
      </c>
      <c r="G31" s="109">
        <f t="shared" si="8"/>
        <v>0</v>
      </c>
      <c r="H31" s="236" t="e">
        <f t="shared" si="1"/>
        <v>#DIV/0!</v>
      </c>
    </row>
    <row r="32" spans="1:9" ht="20.100000000000001" customHeight="1">
      <c r="A32" s="47" t="s">
        <v>76</v>
      </c>
      <c r="B32" s="53">
        <v>2118</v>
      </c>
      <c r="C32" s="109">
        <v>0</v>
      </c>
      <c r="D32" s="109">
        <v>0</v>
      </c>
      <c r="E32" s="109">
        <v>0</v>
      </c>
      <c r="F32" s="109">
        <v>0</v>
      </c>
      <c r="G32" s="109">
        <f t="shared" si="8"/>
        <v>0</v>
      </c>
      <c r="H32" s="236" t="e">
        <f t="shared" si="1"/>
        <v>#DIV/0!</v>
      </c>
    </row>
    <row r="33" spans="1:8" ht="20.100000000000001" customHeight="1">
      <c r="A33" s="47" t="s">
        <v>372</v>
      </c>
      <c r="B33" s="53">
        <v>2119</v>
      </c>
      <c r="C33" s="219">
        <f>C34+C35</f>
        <v>139</v>
      </c>
      <c r="D33" s="219">
        <f t="shared" ref="D33:F33" si="9">D34+D35</f>
        <v>150</v>
      </c>
      <c r="E33" s="219">
        <f t="shared" si="9"/>
        <v>142</v>
      </c>
      <c r="F33" s="219">
        <f t="shared" si="9"/>
        <v>150</v>
      </c>
      <c r="G33" s="109">
        <f t="shared" si="8"/>
        <v>8</v>
      </c>
      <c r="H33" s="157">
        <f t="shared" si="1"/>
        <v>105.6</v>
      </c>
    </row>
    <row r="34" spans="1:8" ht="20.100000000000001" customHeight="1">
      <c r="A34" s="47" t="s">
        <v>569</v>
      </c>
      <c r="B34" s="233" t="s">
        <v>587</v>
      </c>
      <c r="C34" s="109">
        <v>76</v>
      </c>
      <c r="D34" s="109">
        <v>77</v>
      </c>
      <c r="E34" s="109">
        <v>78</v>
      </c>
      <c r="F34" s="109">
        <v>77</v>
      </c>
      <c r="G34" s="109">
        <f t="shared" ref="G34:G35" si="10">F34-E34</f>
        <v>-1</v>
      </c>
      <c r="H34" s="157">
        <f t="shared" ref="H34:H35" si="11">(F34/E34)*100</f>
        <v>98.7</v>
      </c>
    </row>
    <row r="35" spans="1:8" ht="20.100000000000001" customHeight="1">
      <c r="A35" s="47" t="s">
        <v>375</v>
      </c>
      <c r="B35" s="233" t="s">
        <v>588</v>
      </c>
      <c r="C35" s="109">
        <v>63</v>
      </c>
      <c r="D35" s="109">
        <v>73</v>
      </c>
      <c r="E35" s="109">
        <v>64</v>
      </c>
      <c r="F35" s="109">
        <v>73</v>
      </c>
      <c r="G35" s="109">
        <f t="shared" si="10"/>
        <v>9</v>
      </c>
      <c r="H35" s="157">
        <f t="shared" si="11"/>
        <v>114.1</v>
      </c>
    </row>
    <row r="36" spans="1:8" ht="37.5">
      <c r="A36" s="72" t="s">
        <v>373</v>
      </c>
      <c r="B36" s="60">
        <v>2120</v>
      </c>
      <c r="C36" s="118">
        <f>SUM(C37:C40)</f>
        <v>26443</v>
      </c>
      <c r="D36" s="118">
        <f t="shared" ref="D36:F36" si="12">SUM(D37:D40)</f>
        <v>28809</v>
      </c>
      <c r="E36" s="118">
        <f t="shared" si="12"/>
        <v>29243</v>
      </c>
      <c r="F36" s="118">
        <f t="shared" si="12"/>
        <v>28809</v>
      </c>
      <c r="G36" s="119">
        <f t="shared" si="8"/>
        <v>-434</v>
      </c>
      <c r="H36" s="159">
        <f t="shared" si="1"/>
        <v>98.5</v>
      </c>
    </row>
    <row r="37" spans="1:8" ht="20.100000000000001" customHeight="1">
      <c r="A37" s="47" t="s">
        <v>76</v>
      </c>
      <c r="B37" s="53">
        <v>2121</v>
      </c>
      <c r="C37" s="109">
        <v>20479</v>
      </c>
      <c r="D37" s="109">
        <v>23081</v>
      </c>
      <c r="E37" s="109">
        <v>22836</v>
      </c>
      <c r="F37" s="109">
        <v>23081</v>
      </c>
      <c r="G37" s="109">
        <f t="shared" si="8"/>
        <v>245</v>
      </c>
      <c r="H37" s="157">
        <f t="shared" si="1"/>
        <v>101.1</v>
      </c>
    </row>
    <row r="38" spans="1:8" ht="20.100000000000001" customHeight="1">
      <c r="A38" s="47" t="s">
        <v>374</v>
      </c>
      <c r="B38" s="53">
        <v>2122</v>
      </c>
      <c r="C38" s="109">
        <v>4854</v>
      </c>
      <c r="D38" s="109">
        <v>4877</v>
      </c>
      <c r="E38" s="109">
        <v>5203</v>
      </c>
      <c r="F38" s="109">
        <v>4877</v>
      </c>
      <c r="G38" s="109">
        <f t="shared" si="8"/>
        <v>-326</v>
      </c>
      <c r="H38" s="157">
        <f t="shared" si="1"/>
        <v>93.7</v>
      </c>
    </row>
    <row r="39" spans="1:8" ht="20.100000000000001" customHeight="1">
      <c r="A39" s="47" t="s">
        <v>375</v>
      </c>
      <c r="B39" s="53">
        <v>2123</v>
      </c>
      <c r="C39" s="109">
        <v>0</v>
      </c>
      <c r="D39" s="109">
        <v>0</v>
      </c>
      <c r="E39" s="109">
        <v>0</v>
      </c>
      <c r="F39" s="109">
        <v>0</v>
      </c>
      <c r="G39" s="119">
        <f t="shared" si="8"/>
        <v>0</v>
      </c>
      <c r="H39" s="236" t="e">
        <f t="shared" si="1"/>
        <v>#DIV/0!</v>
      </c>
    </row>
    <row r="40" spans="1:8" s="48" customFormat="1">
      <c r="A40" s="47" t="s">
        <v>372</v>
      </c>
      <c r="B40" s="53">
        <v>2124</v>
      </c>
      <c r="C40" s="219">
        <f>C41+C42</f>
        <v>1110</v>
      </c>
      <c r="D40" s="219">
        <f t="shared" ref="D40:F40" si="13">D41+D42</f>
        <v>851</v>
      </c>
      <c r="E40" s="219">
        <f t="shared" si="13"/>
        <v>1204</v>
      </c>
      <c r="F40" s="219">
        <f t="shared" si="13"/>
        <v>851</v>
      </c>
      <c r="G40" s="109">
        <f t="shared" si="8"/>
        <v>-353</v>
      </c>
      <c r="H40" s="157">
        <f t="shared" si="1"/>
        <v>70.7</v>
      </c>
    </row>
    <row r="41" spans="1:8" s="48" customFormat="1">
      <c r="A41" s="47" t="s">
        <v>570</v>
      </c>
      <c r="B41" s="233" t="s">
        <v>589</v>
      </c>
      <c r="C41" s="109">
        <v>1080</v>
      </c>
      <c r="D41" s="109">
        <v>789</v>
      </c>
      <c r="E41" s="109">
        <v>1134</v>
      </c>
      <c r="F41" s="109">
        <v>789</v>
      </c>
      <c r="G41" s="109">
        <f t="shared" ref="G41:G42" si="14">F41-E41</f>
        <v>-345</v>
      </c>
      <c r="H41" s="157">
        <f t="shared" si="1"/>
        <v>69.599999999999994</v>
      </c>
    </row>
    <row r="42" spans="1:8" s="48" customFormat="1">
      <c r="A42" s="47" t="s">
        <v>465</v>
      </c>
      <c r="B42" s="233" t="s">
        <v>590</v>
      </c>
      <c r="C42" s="109">
        <v>30</v>
      </c>
      <c r="D42" s="109">
        <v>62</v>
      </c>
      <c r="E42" s="263">
        <v>70</v>
      </c>
      <c r="F42" s="263">
        <v>62</v>
      </c>
      <c r="G42" s="109">
        <f t="shared" si="14"/>
        <v>-8</v>
      </c>
      <c r="H42" s="157">
        <f t="shared" ref="H42" si="15">(F42/E42)*100</f>
        <v>88.6</v>
      </c>
    </row>
    <row r="43" spans="1:8" ht="37.5">
      <c r="A43" s="72" t="s">
        <v>376</v>
      </c>
      <c r="B43" s="60">
        <v>2130</v>
      </c>
      <c r="C43" s="118">
        <f>SUM(C44:C47)</f>
        <v>25591</v>
      </c>
      <c r="D43" s="118">
        <f t="shared" ref="D43:F43" si="16">SUM(D44:D47)</f>
        <v>28149</v>
      </c>
      <c r="E43" s="118">
        <f>SUM(E44:E47)</f>
        <v>28719</v>
      </c>
      <c r="F43" s="118">
        <f t="shared" si="16"/>
        <v>28149</v>
      </c>
      <c r="G43" s="119">
        <f t="shared" si="8"/>
        <v>-570</v>
      </c>
      <c r="H43" s="159">
        <f t="shared" si="1"/>
        <v>98</v>
      </c>
    </row>
    <row r="44" spans="1:8" ht="54" customHeight="1">
      <c r="A44" s="47" t="s">
        <v>387</v>
      </c>
      <c r="B44" s="53">
        <v>2131</v>
      </c>
      <c r="C44" s="109">
        <v>0</v>
      </c>
      <c r="D44" s="109">
        <v>0</v>
      </c>
      <c r="E44" s="109">
        <v>0</v>
      </c>
      <c r="F44" s="109">
        <v>0</v>
      </c>
      <c r="G44" s="109">
        <f t="shared" si="8"/>
        <v>0</v>
      </c>
      <c r="H44" s="236" t="e">
        <f t="shared" si="1"/>
        <v>#DIV/0!</v>
      </c>
    </row>
    <row r="45" spans="1:8" s="48" customFormat="1" ht="20.100000000000001" customHeight="1">
      <c r="A45" s="47" t="s">
        <v>377</v>
      </c>
      <c r="B45" s="53">
        <v>2132</v>
      </c>
      <c r="C45" s="109">
        <v>0</v>
      </c>
      <c r="D45" s="109">
        <v>0</v>
      </c>
      <c r="E45" s="109">
        <v>0</v>
      </c>
      <c r="F45" s="109">
        <v>0</v>
      </c>
      <c r="G45" s="109">
        <f t="shared" si="8"/>
        <v>0</v>
      </c>
      <c r="H45" s="236" t="e">
        <f t="shared" si="1"/>
        <v>#DIV/0!</v>
      </c>
    </row>
    <row r="46" spans="1:8" ht="23.25" customHeight="1">
      <c r="A46" s="47" t="s">
        <v>378</v>
      </c>
      <c r="B46" s="53">
        <v>2133</v>
      </c>
      <c r="C46" s="109">
        <v>23766</v>
      </c>
      <c r="D46" s="109">
        <v>26257</v>
      </c>
      <c r="E46" s="109">
        <v>26816</v>
      </c>
      <c r="F46" s="109">
        <v>26257</v>
      </c>
      <c r="G46" s="109">
        <f t="shared" si="8"/>
        <v>-559</v>
      </c>
      <c r="H46" s="157">
        <f t="shared" si="1"/>
        <v>97.9</v>
      </c>
    </row>
    <row r="47" spans="1:8" ht="20.100000000000001" customHeight="1">
      <c r="A47" s="47" t="s">
        <v>379</v>
      </c>
      <c r="B47" s="53">
        <v>2134</v>
      </c>
      <c r="C47" s="263">
        <f>C48</f>
        <v>1825</v>
      </c>
      <c r="D47" s="109">
        <f t="shared" ref="D47:F47" si="17">D48</f>
        <v>1892</v>
      </c>
      <c r="E47" s="109">
        <f t="shared" si="17"/>
        <v>1903</v>
      </c>
      <c r="F47" s="109">
        <f t="shared" si="17"/>
        <v>1892</v>
      </c>
      <c r="G47" s="109">
        <f t="shared" ref="G47:G50" si="18">F47-E47</f>
        <v>-11</v>
      </c>
      <c r="H47" s="157">
        <f t="shared" ref="H47:H51" si="19">(F47/E47)*100</f>
        <v>99.4</v>
      </c>
    </row>
    <row r="48" spans="1:8" ht="20.100000000000001" customHeight="1">
      <c r="A48" s="47" t="s">
        <v>465</v>
      </c>
      <c r="B48" s="203" t="s">
        <v>591</v>
      </c>
      <c r="C48" s="263">
        <v>1825</v>
      </c>
      <c r="D48" s="109">
        <v>1892</v>
      </c>
      <c r="E48" s="109">
        <v>1903</v>
      </c>
      <c r="F48" s="109">
        <v>1892</v>
      </c>
      <c r="G48" s="109">
        <f t="shared" si="18"/>
        <v>-11</v>
      </c>
      <c r="H48" s="157">
        <f t="shared" si="19"/>
        <v>99.4</v>
      </c>
    </row>
    <row r="49" spans="1:10" ht="19.5" customHeight="1">
      <c r="A49" s="72" t="s">
        <v>380</v>
      </c>
      <c r="B49" s="60">
        <v>2140</v>
      </c>
      <c r="C49" s="118">
        <f>C50+C51</f>
        <v>0</v>
      </c>
      <c r="D49" s="118">
        <f t="shared" ref="D49:F49" si="20">D50+D51</f>
        <v>0</v>
      </c>
      <c r="E49" s="118">
        <f t="shared" si="20"/>
        <v>0</v>
      </c>
      <c r="F49" s="118">
        <f t="shared" si="20"/>
        <v>0</v>
      </c>
      <c r="G49" s="109">
        <f t="shared" si="18"/>
        <v>0</v>
      </c>
      <c r="H49" s="236" t="e">
        <f t="shared" si="19"/>
        <v>#DIV/0!</v>
      </c>
    </row>
    <row r="50" spans="1:10" ht="37.5">
      <c r="A50" s="47" t="s">
        <v>115</v>
      </c>
      <c r="B50" s="53">
        <v>2141</v>
      </c>
      <c r="C50" s="109">
        <v>0</v>
      </c>
      <c r="D50" s="109">
        <v>0</v>
      </c>
      <c r="E50" s="109">
        <v>0</v>
      </c>
      <c r="F50" s="109">
        <v>0</v>
      </c>
      <c r="G50" s="109">
        <f t="shared" si="18"/>
        <v>0</v>
      </c>
      <c r="H50" s="236" t="e">
        <f t="shared" si="19"/>
        <v>#DIV/0!</v>
      </c>
    </row>
    <row r="51" spans="1:10" s="48" customFormat="1" ht="19.5" customHeight="1">
      <c r="A51" s="47" t="s">
        <v>381</v>
      </c>
      <c r="B51" s="53">
        <v>2142</v>
      </c>
      <c r="C51" s="109">
        <v>0</v>
      </c>
      <c r="D51" s="109">
        <v>0</v>
      </c>
      <c r="E51" s="109">
        <v>0</v>
      </c>
      <c r="F51" s="109">
        <v>0</v>
      </c>
      <c r="G51" s="109">
        <f t="shared" si="8"/>
        <v>0</v>
      </c>
      <c r="H51" s="236" t="e">
        <f t="shared" si="19"/>
        <v>#DIV/0!</v>
      </c>
    </row>
    <row r="52" spans="1:10" s="48" customFormat="1" ht="21.75" customHeight="1">
      <c r="A52" s="72" t="s">
        <v>370</v>
      </c>
      <c r="B52" s="60">
        <v>2200</v>
      </c>
      <c r="C52" s="118">
        <f>SUM(C24,C36,C43,C49)</f>
        <v>206899</v>
      </c>
      <c r="D52" s="118">
        <f>SUM(D24,D36,D43,D49)</f>
        <v>173725</v>
      </c>
      <c r="E52" s="118">
        <f>SUM(E24,E36,E43,E49)</f>
        <v>209676</v>
      </c>
      <c r="F52" s="118">
        <f>SUM(F24,F36,F43,F49)</f>
        <v>173725</v>
      </c>
      <c r="G52" s="119">
        <f t="shared" si="8"/>
        <v>-35951</v>
      </c>
      <c r="H52" s="159">
        <f t="shared" si="1"/>
        <v>82.9</v>
      </c>
      <c r="I52" s="46"/>
    </row>
    <row r="53" spans="1:10" s="48" customFormat="1">
      <c r="A53" s="70"/>
      <c r="B53" s="49"/>
      <c r="C53" s="49"/>
      <c r="D53" s="49"/>
      <c r="E53" s="49"/>
      <c r="F53" s="49"/>
      <c r="G53" s="49"/>
      <c r="H53" s="49"/>
    </row>
    <row r="54" spans="1:10" s="48" customFormat="1">
      <c r="A54" s="70"/>
      <c r="B54" s="49"/>
      <c r="C54" s="49"/>
      <c r="D54" s="49"/>
      <c r="E54" s="49"/>
      <c r="F54" s="49"/>
      <c r="G54" s="49"/>
      <c r="H54" s="49"/>
    </row>
    <row r="55" spans="1:10" s="48" customFormat="1">
      <c r="A55" s="70"/>
      <c r="B55" s="49"/>
      <c r="C55" s="268"/>
      <c r="D55" s="49"/>
      <c r="E55" s="49"/>
      <c r="F55" s="49"/>
      <c r="G55" s="49"/>
      <c r="H55" s="49"/>
    </row>
    <row r="56" spans="1:10" s="48" customFormat="1" ht="18" customHeight="1">
      <c r="A56" s="70"/>
      <c r="B56" s="49"/>
      <c r="C56" s="49"/>
      <c r="D56" s="49"/>
      <c r="E56" s="49"/>
      <c r="F56" s="49"/>
      <c r="G56" s="49"/>
      <c r="H56" s="49"/>
    </row>
    <row r="57" spans="1:10" s="3" customFormat="1" ht="27.75" customHeight="1">
      <c r="A57" s="59" t="s">
        <v>600</v>
      </c>
      <c r="B57" s="1"/>
      <c r="C57" s="319" t="s">
        <v>94</v>
      </c>
      <c r="D57" s="319"/>
      <c r="E57" s="80"/>
      <c r="F57" s="80"/>
      <c r="G57" s="318" t="s">
        <v>631</v>
      </c>
      <c r="H57" s="318"/>
    </row>
    <row r="58" spans="1:10" s="2" customFormat="1">
      <c r="A58" s="246" t="s">
        <v>619</v>
      </c>
      <c r="B58" s="247"/>
      <c r="C58" s="342" t="s">
        <v>216</v>
      </c>
      <c r="D58" s="342"/>
      <c r="E58" s="247"/>
      <c r="F58" s="249"/>
      <c r="G58" s="317" t="s">
        <v>90</v>
      </c>
      <c r="H58" s="317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  <row r="199" spans="1:10" s="49" customFormat="1">
      <c r="A199" s="62"/>
      <c r="I199" s="46"/>
      <c r="J199" s="46"/>
    </row>
    <row r="200" spans="1:10" s="49" customFormat="1">
      <c r="A200" s="62"/>
      <c r="I200" s="46"/>
      <c r="J200" s="46"/>
    </row>
    <row r="201" spans="1:10" s="49" customFormat="1">
      <c r="A201" s="62"/>
      <c r="I201" s="46"/>
      <c r="J201" s="46"/>
    </row>
    <row r="202" spans="1:10" s="49" customFormat="1">
      <c r="A202" s="62"/>
      <c r="I202" s="46"/>
      <c r="J202" s="46"/>
    </row>
    <row r="203" spans="1:10" s="49" customFormat="1">
      <c r="A203" s="62"/>
      <c r="I203" s="46"/>
      <c r="J203" s="46"/>
    </row>
    <row r="204" spans="1:10" s="49" customFormat="1">
      <c r="A204" s="62"/>
      <c r="I204" s="46"/>
      <c r="J204" s="46"/>
    </row>
    <row r="205" spans="1:10" s="49" customFormat="1">
      <c r="A205" s="62"/>
      <c r="I205" s="46"/>
      <c r="J205" s="46"/>
    </row>
    <row r="206" spans="1:10" s="49" customFormat="1">
      <c r="A206" s="62"/>
      <c r="I206" s="46"/>
      <c r="J206" s="46"/>
    </row>
    <row r="207" spans="1:10" s="49" customFormat="1">
      <c r="A207" s="62"/>
      <c r="I207" s="46"/>
      <c r="J207" s="46"/>
    </row>
    <row r="208" spans="1:10" s="49" customFormat="1">
      <c r="A208" s="62"/>
      <c r="I208" s="46"/>
      <c r="J208" s="46"/>
    </row>
  </sheetData>
  <mergeCells count="12">
    <mergeCell ref="C3:D3"/>
    <mergeCell ref="E3:H3"/>
    <mergeCell ref="A1:H1"/>
    <mergeCell ref="C58:D58"/>
    <mergeCell ref="A6:H6"/>
    <mergeCell ref="A23:H23"/>
    <mergeCell ref="C57:D57"/>
    <mergeCell ref="A2:H2"/>
    <mergeCell ref="A3:A4"/>
    <mergeCell ref="B3:B4"/>
    <mergeCell ref="G57:H57"/>
    <mergeCell ref="G58:H58"/>
  </mergeCells>
  <phoneticPr fontId="3" type="noConversion"/>
  <pageMargins left="0.63" right="0.39370078740157483" top="0.37" bottom="0.31496062992125984" header="0.19685039370078741" footer="0.11811023622047245"/>
  <pageSetup paperSize="9" scale="60" fitToHeight="2" orientation="landscape" verticalDpi="300" r:id="rId1"/>
  <headerFooter alignWithMargins="0"/>
  <rowBreaks count="1" manualBreakCount="1">
    <brk id="22" max="7" man="1"/>
  </rowBreaks>
  <ignoredErrors>
    <ignoredError sqref="G29 H22 G27 H52 H43 H19 H7:H16 H24:H26 H36:H38 H33 H4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3"/>
  <sheetViews>
    <sheetView zoomScale="80" zoomScaleNormal="80" zoomScaleSheetLayoutView="75" workbookViewId="0">
      <pane xSplit="1" ySplit="5" topLeftCell="B9" activePane="bottomRight" state="frozen"/>
      <selection activeCell="A67" sqref="A67"/>
      <selection pane="topRight" activeCell="A67" sqref="A67"/>
      <selection pane="bottomLeft" activeCell="A67" sqref="A67"/>
      <selection pane="bottomRight" activeCell="H82" sqref="H82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334" t="s">
        <v>283</v>
      </c>
      <c r="B1" s="334"/>
      <c r="C1" s="334"/>
      <c r="D1" s="334"/>
      <c r="E1" s="334"/>
      <c r="F1" s="334"/>
      <c r="G1" s="334"/>
      <c r="H1" s="334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335" t="s">
        <v>196</v>
      </c>
      <c r="B3" s="350" t="s">
        <v>0</v>
      </c>
      <c r="C3" s="335" t="s">
        <v>346</v>
      </c>
      <c r="D3" s="335"/>
      <c r="E3" s="341" t="str">
        <f>'Осн. фін. пок.'!E30:H30</f>
        <v>Звітний період (2018 рік)</v>
      </c>
      <c r="F3" s="341"/>
      <c r="G3" s="341"/>
      <c r="H3" s="341"/>
    </row>
    <row r="4" spans="1:8" ht="38.25" customHeight="1">
      <c r="A4" s="335"/>
      <c r="B4" s="350"/>
      <c r="C4" s="270" t="s">
        <v>183</v>
      </c>
      <c r="D4" s="7" t="s">
        <v>184</v>
      </c>
      <c r="E4" s="270" t="s">
        <v>185</v>
      </c>
      <c r="F4" s="7" t="s">
        <v>172</v>
      </c>
      <c r="G4" s="71" t="s">
        <v>191</v>
      </c>
      <c r="H4" s="71" t="s">
        <v>192</v>
      </c>
    </row>
    <row r="5" spans="1:8">
      <c r="A5" s="71">
        <v>1</v>
      </c>
      <c r="B5" s="140">
        <v>2</v>
      </c>
      <c r="C5" s="71">
        <v>3</v>
      </c>
      <c r="D5" s="140">
        <v>4</v>
      </c>
      <c r="E5" s="71">
        <v>5</v>
      </c>
      <c r="F5" s="140">
        <v>6</v>
      </c>
      <c r="G5" s="71">
        <v>7</v>
      </c>
      <c r="H5" s="140">
        <v>8</v>
      </c>
    </row>
    <row r="6" spans="1:8">
      <c r="A6" s="171" t="s">
        <v>294</v>
      </c>
      <c r="B6" s="142"/>
      <c r="C6" s="142"/>
      <c r="D6" s="142"/>
      <c r="E6" s="142"/>
      <c r="F6" s="142"/>
      <c r="G6" s="142"/>
      <c r="H6" s="143"/>
    </row>
    <row r="7" spans="1:8" s="61" customFormat="1" ht="24.95" customHeight="1">
      <c r="A7" s="153" t="s">
        <v>261</v>
      </c>
      <c r="B7" s="141">
        <v>3000</v>
      </c>
      <c r="C7" s="118">
        <f>SUM(C8:C11,C19,C14,C15)</f>
        <v>491894</v>
      </c>
      <c r="D7" s="118">
        <f t="shared" ref="D7:F7" si="0">SUM(D8:D11,D19,D14,D15)</f>
        <v>407411</v>
      </c>
      <c r="E7" s="118">
        <f t="shared" si="0"/>
        <v>484147</v>
      </c>
      <c r="F7" s="118">
        <f t="shared" si="0"/>
        <v>407411</v>
      </c>
      <c r="G7" s="119">
        <f>F7-E7</f>
        <v>-76736</v>
      </c>
      <c r="H7" s="159">
        <f>IFERROR((F7/E7)*100,"-")</f>
        <v>84.2</v>
      </c>
    </row>
    <row r="8" spans="1:8" ht="20.100000000000001" customHeight="1">
      <c r="A8" s="8" t="s">
        <v>403</v>
      </c>
      <c r="B8" s="9">
        <v>3010</v>
      </c>
      <c r="C8" s="109">
        <v>394249</v>
      </c>
      <c r="D8" s="109">
        <v>344880</v>
      </c>
      <c r="E8" s="109">
        <v>458856</v>
      </c>
      <c r="F8" s="109">
        <v>344880</v>
      </c>
      <c r="G8" s="109">
        <f t="shared" ref="G8:G96" si="1">F8-E8</f>
        <v>-113976</v>
      </c>
      <c r="H8" s="157">
        <f t="shared" ref="H8:H24" si="2">IFERROR((F8/E8)*100,"-")</f>
        <v>75.2</v>
      </c>
    </row>
    <row r="9" spans="1:8" ht="20.100000000000001" customHeight="1">
      <c r="A9" s="8" t="s">
        <v>284</v>
      </c>
      <c r="B9" s="9">
        <v>3020</v>
      </c>
      <c r="C9" s="109">
        <v>0</v>
      </c>
      <c r="D9" s="109">
        <f>D10</f>
        <v>0</v>
      </c>
      <c r="E9" s="109">
        <f>E10</f>
        <v>0</v>
      </c>
      <c r="F9" s="109">
        <f>F10</f>
        <v>0</v>
      </c>
      <c r="G9" s="109">
        <f t="shared" si="1"/>
        <v>0</v>
      </c>
      <c r="H9" s="157" t="str">
        <f t="shared" si="2"/>
        <v>-</v>
      </c>
    </row>
    <row r="10" spans="1:8" ht="20.100000000000001" customHeight="1">
      <c r="A10" s="8" t="s">
        <v>285</v>
      </c>
      <c r="B10" s="9">
        <v>3021</v>
      </c>
      <c r="C10" s="109">
        <v>0</v>
      </c>
      <c r="D10" s="109">
        <v>0</v>
      </c>
      <c r="E10" s="109">
        <v>0</v>
      </c>
      <c r="F10" s="109">
        <v>0</v>
      </c>
      <c r="G10" s="109">
        <f t="shared" si="1"/>
        <v>0</v>
      </c>
      <c r="H10" s="157" t="str">
        <f t="shared" si="2"/>
        <v>-</v>
      </c>
    </row>
    <row r="11" spans="1:8" ht="20.100000000000001" customHeight="1">
      <c r="A11" s="8" t="s">
        <v>402</v>
      </c>
      <c r="B11" s="9">
        <v>3030</v>
      </c>
      <c r="C11" s="228">
        <f>C12+C13</f>
        <v>2605</v>
      </c>
      <c r="D11" s="228">
        <f t="shared" ref="D11" si="3">D12+D13</f>
        <v>2304</v>
      </c>
      <c r="E11" s="228">
        <f t="shared" ref="E11" si="4">E12+E13</f>
        <v>1065</v>
      </c>
      <c r="F11" s="228">
        <f>F12+F13</f>
        <v>2304</v>
      </c>
      <c r="G11" s="228">
        <f t="shared" si="1"/>
        <v>1239</v>
      </c>
      <c r="H11" s="157">
        <f t="shared" si="2"/>
        <v>216.3</v>
      </c>
    </row>
    <row r="12" spans="1:8" s="225" customFormat="1" ht="20.100000000000001" customHeight="1">
      <c r="A12" s="235" t="s">
        <v>389</v>
      </c>
      <c r="B12" s="9" t="s">
        <v>558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ref="G12:G13" si="5">F12-E12</f>
        <v>0</v>
      </c>
      <c r="H12" s="157" t="str">
        <f t="shared" si="2"/>
        <v>-</v>
      </c>
    </row>
    <row r="13" spans="1:8" s="225" customFormat="1" ht="20.100000000000001" customHeight="1">
      <c r="A13" s="235" t="s">
        <v>579</v>
      </c>
      <c r="B13" s="9" t="s">
        <v>559</v>
      </c>
      <c r="C13" s="109">
        <v>2605</v>
      </c>
      <c r="D13" s="109">
        <v>2304</v>
      </c>
      <c r="E13" s="109">
        <v>1065</v>
      </c>
      <c r="F13" s="109">
        <v>2304</v>
      </c>
      <c r="G13" s="109">
        <f t="shared" si="5"/>
        <v>1239</v>
      </c>
      <c r="H13" s="157">
        <f t="shared" si="2"/>
        <v>216.3</v>
      </c>
    </row>
    <row r="14" spans="1:8" ht="20.100000000000001" customHeight="1">
      <c r="A14" s="8" t="s">
        <v>262</v>
      </c>
      <c r="B14" s="9">
        <v>3040</v>
      </c>
      <c r="C14" s="109">
        <v>86212</v>
      </c>
      <c r="D14" s="109">
        <v>52769</v>
      </c>
      <c r="E14" s="109">
        <v>20000</v>
      </c>
      <c r="F14" s="109">
        <v>52769</v>
      </c>
      <c r="G14" s="109">
        <f t="shared" si="1"/>
        <v>32769</v>
      </c>
      <c r="H14" s="157">
        <f t="shared" si="2"/>
        <v>263.8</v>
      </c>
    </row>
    <row r="15" spans="1:8" ht="20.100000000000001" customHeight="1">
      <c r="A15" s="8" t="s">
        <v>85</v>
      </c>
      <c r="B15" s="9">
        <v>3050</v>
      </c>
      <c r="C15" s="158">
        <f>SUM(C16:C18)</f>
        <v>0</v>
      </c>
      <c r="D15" s="158">
        <f t="shared" ref="D15" si="6">SUM(D16:D18)</f>
        <v>0</v>
      </c>
      <c r="E15" s="158">
        <f t="shared" ref="E15" si="7">SUM(E16:E18)</f>
        <v>0</v>
      </c>
      <c r="F15" s="158">
        <f t="shared" ref="F15" si="8">SUM(F16:F18)</f>
        <v>0</v>
      </c>
      <c r="G15" s="109">
        <f t="shared" si="1"/>
        <v>0</v>
      </c>
      <c r="H15" s="157" t="str">
        <f t="shared" si="2"/>
        <v>-</v>
      </c>
    </row>
    <row r="16" spans="1:8" ht="20.100000000000001" customHeight="1">
      <c r="A16" s="8" t="s">
        <v>83</v>
      </c>
      <c r="B16" s="6">
        <v>3051</v>
      </c>
      <c r="C16" s="109">
        <v>0</v>
      </c>
      <c r="D16" s="109">
        <v>0</v>
      </c>
      <c r="E16" s="109">
        <v>0</v>
      </c>
      <c r="F16" s="109">
        <v>0</v>
      </c>
      <c r="G16" s="109">
        <f t="shared" si="1"/>
        <v>0</v>
      </c>
      <c r="H16" s="157" t="str">
        <f t="shared" si="2"/>
        <v>-</v>
      </c>
    </row>
    <row r="17" spans="1:8" ht="20.100000000000001" customHeight="1">
      <c r="A17" s="8" t="s">
        <v>86</v>
      </c>
      <c r="B17" s="6">
        <v>3052</v>
      </c>
      <c r="C17" s="109">
        <v>0</v>
      </c>
      <c r="D17" s="109">
        <v>0</v>
      </c>
      <c r="E17" s="109">
        <v>0</v>
      </c>
      <c r="F17" s="109">
        <v>0</v>
      </c>
      <c r="G17" s="109">
        <f t="shared" si="1"/>
        <v>0</v>
      </c>
      <c r="H17" s="157" t="str">
        <f t="shared" si="2"/>
        <v>-</v>
      </c>
    </row>
    <row r="18" spans="1:8" ht="20.100000000000001" customHeight="1">
      <c r="A18" s="8" t="s">
        <v>106</v>
      </c>
      <c r="B18" s="6">
        <v>3053</v>
      </c>
      <c r="C18" s="109">
        <v>0</v>
      </c>
      <c r="D18" s="109">
        <v>0</v>
      </c>
      <c r="E18" s="109">
        <v>0</v>
      </c>
      <c r="F18" s="109">
        <v>0</v>
      </c>
      <c r="G18" s="109">
        <f t="shared" si="1"/>
        <v>0</v>
      </c>
      <c r="H18" s="157" t="str">
        <f t="shared" si="2"/>
        <v>-</v>
      </c>
    </row>
    <row r="19" spans="1:8" ht="20.100000000000001" customHeight="1">
      <c r="A19" s="8" t="s">
        <v>404</v>
      </c>
      <c r="B19" s="9">
        <v>3060</v>
      </c>
      <c r="C19" s="227">
        <f>SUM(C20:C24)</f>
        <v>8828</v>
      </c>
      <c r="D19" s="227">
        <f t="shared" ref="D19" si="9">SUM(D20:D24)</f>
        <v>7458</v>
      </c>
      <c r="E19" s="227">
        <f t="shared" ref="E19" si="10">SUM(E20:E24)</f>
        <v>4226</v>
      </c>
      <c r="F19" s="227">
        <f t="shared" ref="F19" si="11">SUM(F20:F24)</f>
        <v>7458</v>
      </c>
      <c r="G19" s="227">
        <f t="shared" si="1"/>
        <v>3232</v>
      </c>
      <c r="H19" s="157">
        <f t="shared" si="2"/>
        <v>176.5</v>
      </c>
    </row>
    <row r="20" spans="1:8" s="225" customFormat="1">
      <c r="A20" s="194" t="s">
        <v>469</v>
      </c>
      <c r="B20" s="9" t="s">
        <v>610</v>
      </c>
      <c r="C20" s="109">
        <v>40</v>
      </c>
      <c r="D20" s="109">
        <v>80</v>
      </c>
      <c r="E20" s="109">
        <v>86</v>
      </c>
      <c r="F20" s="109">
        <v>80</v>
      </c>
      <c r="G20" s="109">
        <f>F20-E20</f>
        <v>-6</v>
      </c>
      <c r="H20" s="157">
        <f t="shared" si="2"/>
        <v>93</v>
      </c>
    </row>
    <row r="21" spans="1:8" s="225" customFormat="1" ht="20.100000000000001" customHeight="1">
      <c r="A21" s="194" t="s">
        <v>468</v>
      </c>
      <c r="B21" s="9" t="s">
        <v>611</v>
      </c>
      <c r="C21" s="109">
        <v>654</v>
      </c>
      <c r="D21" s="109">
        <v>2655</v>
      </c>
      <c r="E21" s="109">
        <v>562</v>
      </c>
      <c r="F21" s="109">
        <v>2655</v>
      </c>
      <c r="G21" s="109">
        <f t="shared" ref="G21:G23" si="12">F21-E21</f>
        <v>2093</v>
      </c>
      <c r="H21" s="157">
        <f t="shared" si="2"/>
        <v>472.4</v>
      </c>
    </row>
    <row r="22" spans="1:8" s="225" customFormat="1" ht="42" customHeight="1">
      <c r="A22" s="194" t="s">
        <v>470</v>
      </c>
      <c r="B22" s="9" t="s">
        <v>612</v>
      </c>
      <c r="C22" s="109">
        <v>4699</v>
      </c>
      <c r="D22" s="109">
        <v>947</v>
      </c>
      <c r="E22" s="109">
        <v>0</v>
      </c>
      <c r="F22" s="109">
        <v>947</v>
      </c>
      <c r="G22" s="109">
        <f>F22-E22</f>
        <v>947</v>
      </c>
      <c r="H22" s="157" t="str">
        <f t="shared" si="2"/>
        <v>-</v>
      </c>
    </row>
    <row r="23" spans="1:8" s="225" customFormat="1" ht="19.5" customHeight="1">
      <c r="A23" s="194" t="s">
        <v>580</v>
      </c>
      <c r="B23" s="9" t="s">
        <v>613</v>
      </c>
      <c r="C23" s="109">
        <v>3249</v>
      </c>
      <c r="D23" s="109">
        <v>2771</v>
      </c>
      <c r="E23" s="109">
        <v>3100</v>
      </c>
      <c r="F23" s="109">
        <v>2771</v>
      </c>
      <c r="G23" s="109">
        <f t="shared" si="12"/>
        <v>-329</v>
      </c>
      <c r="H23" s="157">
        <f t="shared" si="2"/>
        <v>89.4</v>
      </c>
    </row>
    <row r="24" spans="1:8" ht="19.5" customHeight="1">
      <c r="A24" s="258" t="s">
        <v>550</v>
      </c>
      <c r="B24" s="9" t="s">
        <v>614</v>
      </c>
      <c r="C24" s="109">
        <v>186</v>
      </c>
      <c r="D24" s="109">
        <v>1005</v>
      </c>
      <c r="E24" s="109">
        <v>478</v>
      </c>
      <c r="F24" s="109">
        <v>1005</v>
      </c>
      <c r="G24" s="109">
        <f t="shared" ref="G24" si="13">F24-E24</f>
        <v>527</v>
      </c>
      <c r="H24" s="157">
        <f t="shared" si="2"/>
        <v>210.3</v>
      </c>
    </row>
    <row r="25" spans="1:8" ht="19.5" customHeight="1">
      <c r="A25" s="10" t="s">
        <v>277</v>
      </c>
      <c r="B25" s="11">
        <v>3100</v>
      </c>
      <c r="C25" s="118">
        <f>SUM(C26:C28,C32,C52,C53)</f>
        <v>-404714</v>
      </c>
      <c r="D25" s="118">
        <f>SUM(D26:D28,D32,D52,D53)</f>
        <v>-373093</v>
      </c>
      <c r="E25" s="118">
        <f>SUM(E26:E28,E32,E52,E53)</f>
        <v>-414584</v>
      </c>
      <c r="F25" s="118">
        <f>SUM(F26:F28,F32,F52,F53)</f>
        <v>-373093</v>
      </c>
      <c r="G25" s="119">
        <f t="shared" si="1"/>
        <v>41491</v>
      </c>
      <c r="H25" s="159">
        <f t="shared" ref="H25:H96" si="14">(F25/E25)*100</f>
        <v>90</v>
      </c>
    </row>
    <row r="26" spans="1:8" ht="19.5" customHeight="1">
      <c r="A26" s="8" t="s">
        <v>265</v>
      </c>
      <c r="B26" s="9">
        <v>3110</v>
      </c>
      <c r="C26" s="109">
        <v>-96522</v>
      </c>
      <c r="D26" s="109">
        <v>-90239</v>
      </c>
      <c r="E26" s="109">
        <v>-94124</v>
      </c>
      <c r="F26" s="109">
        <v>-90239</v>
      </c>
      <c r="G26" s="109">
        <f t="shared" si="1"/>
        <v>3885</v>
      </c>
      <c r="H26" s="157">
        <f>IFERROR((F26/E26)*100,"-")</f>
        <v>95.9</v>
      </c>
    </row>
    <row r="27" spans="1:8" ht="19.5" customHeight="1">
      <c r="A27" s="8" t="s">
        <v>266</v>
      </c>
      <c r="B27" s="9">
        <v>3120</v>
      </c>
      <c r="C27" s="109">
        <v>-87971</v>
      </c>
      <c r="D27" s="109">
        <v>-97120</v>
      </c>
      <c r="E27" s="109">
        <v>-99886</v>
      </c>
      <c r="F27" s="109">
        <v>-97120</v>
      </c>
      <c r="G27" s="109">
        <f t="shared" si="1"/>
        <v>2766</v>
      </c>
      <c r="H27" s="157">
        <f t="shared" ref="H27:H31" si="15">IFERROR((F27/E27)*100,"-")</f>
        <v>97.2</v>
      </c>
    </row>
    <row r="28" spans="1:8" ht="19.5" customHeight="1">
      <c r="A28" s="8" t="s">
        <v>84</v>
      </c>
      <c r="B28" s="9">
        <v>3130</v>
      </c>
      <c r="C28" s="158">
        <f>SUM(C29:C31)</f>
        <v>0</v>
      </c>
      <c r="D28" s="158">
        <f t="shared" ref="D28" si="16">SUM(D29:D31)</f>
        <v>0</v>
      </c>
      <c r="E28" s="158">
        <f t="shared" ref="E28" si="17">SUM(E29:E31)</f>
        <v>0</v>
      </c>
      <c r="F28" s="158">
        <f t="shared" ref="F28" si="18">SUM(F29:F31)</f>
        <v>0</v>
      </c>
      <c r="G28" s="109">
        <f t="shared" si="1"/>
        <v>0</v>
      </c>
      <c r="H28" s="157" t="str">
        <f t="shared" si="15"/>
        <v>-</v>
      </c>
    </row>
    <row r="29" spans="1:8" ht="19.5" customHeight="1">
      <c r="A29" s="8" t="s">
        <v>83</v>
      </c>
      <c r="B29" s="6">
        <v>3131</v>
      </c>
      <c r="C29" s="109">
        <v>0</v>
      </c>
      <c r="D29" s="109">
        <v>0</v>
      </c>
      <c r="E29" s="109">
        <v>0</v>
      </c>
      <c r="F29" s="109">
        <v>0</v>
      </c>
      <c r="G29" s="109">
        <f t="shared" si="1"/>
        <v>0</v>
      </c>
      <c r="H29" s="157" t="str">
        <f t="shared" si="15"/>
        <v>-</v>
      </c>
    </row>
    <row r="30" spans="1:8" ht="19.5" customHeight="1">
      <c r="A30" s="8" t="s">
        <v>86</v>
      </c>
      <c r="B30" s="6">
        <v>3132</v>
      </c>
      <c r="C30" s="109">
        <v>0</v>
      </c>
      <c r="D30" s="109">
        <v>0</v>
      </c>
      <c r="E30" s="109">
        <v>0</v>
      </c>
      <c r="F30" s="109">
        <v>0</v>
      </c>
      <c r="G30" s="109">
        <f t="shared" si="1"/>
        <v>0</v>
      </c>
      <c r="H30" s="157" t="str">
        <f t="shared" si="15"/>
        <v>-</v>
      </c>
    </row>
    <row r="31" spans="1:8" ht="19.5" customHeight="1">
      <c r="A31" s="8" t="s">
        <v>106</v>
      </c>
      <c r="B31" s="6">
        <v>3133</v>
      </c>
      <c r="C31" s="109">
        <v>0</v>
      </c>
      <c r="D31" s="109">
        <v>0</v>
      </c>
      <c r="E31" s="109">
        <v>0</v>
      </c>
      <c r="F31" s="109">
        <v>0</v>
      </c>
      <c r="G31" s="109">
        <f t="shared" si="1"/>
        <v>0</v>
      </c>
      <c r="H31" s="157" t="str">
        <f t="shared" si="15"/>
        <v>-</v>
      </c>
    </row>
    <row r="32" spans="1:8" ht="37.5">
      <c r="A32" s="8" t="s">
        <v>286</v>
      </c>
      <c r="B32" s="9">
        <v>3140</v>
      </c>
      <c r="C32" s="158">
        <f>SUM(C33:C38,C41)</f>
        <v>-206899</v>
      </c>
      <c r="D32" s="158">
        <f t="shared" ref="D32" si="19">SUM(D33:D38,D41)</f>
        <v>-173725</v>
      </c>
      <c r="E32" s="158">
        <f t="shared" ref="E32" si="20">SUM(E33:E38,E41)</f>
        <v>-209676</v>
      </c>
      <c r="F32" s="158">
        <f t="shared" ref="F32" si="21">SUM(F33:F38,F41)</f>
        <v>-173725</v>
      </c>
      <c r="G32" s="109">
        <f t="shared" si="1"/>
        <v>35951</v>
      </c>
      <c r="H32" s="157">
        <f t="shared" si="14"/>
        <v>82.9</v>
      </c>
    </row>
    <row r="33" spans="1:8" ht="19.5" customHeight="1">
      <c r="A33" s="8" t="s">
        <v>267</v>
      </c>
      <c r="B33" s="6">
        <v>3141</v>
      </c>
      <c r="C33" s="109">
        <v>-16525</v>
      </c>
      <c r="D33" s="109">
        <v>-11373</v>
      </c>
      <c r="E33" s="109">
        <v>-31775</v>
      </c>
      <c r="F33" s="109">
        <v>-11373</v>
      </c>
      <c r="G33" s="109">
        <f t="shared" si="1"/>
        <v>20402</v>
      </c>
      <c r="H33" s="157">
        <f t="shared" si="14"/>
        <v>35.799999999999997</v>
      </c>
    </row>
    <row r="34" spans="1:8" ht="19.5" customHeight="1">
      <c r="A34" s="8" t="s">
        <v>268</v>
      </c>
      <c r="B34" s="6">
        <v>3142</v>
      </c>
      <c r="C34" s="109">
        <v>-46395</v>
      </c>
      <c r="D34" s="109">
        <v>-42062</v>
      </c>
      <c r="E34" s="109">
        <v>-53376</v>
      </c>
      <c r="F34" s="109">
        <v>-42062</v>
      </c>
      <c r="G34" s="109">
        <f t="shared" si="1"/>
        <v>11314</v>
      </c>
      <c r="H34" s="157">
        <f t="shared" si="14"/>
        <v>78.8</v>
      </c>
    </row>
    <row r="35" spans="1:8" ht="19.5" customHeight="1">
      <c r="A35" s="8" t="s">
        <v>77</v>
      </c>
      <c r="B35" s="6">
        <v>3143</v>
      </c>
      <c r="C35" s="109">
        <v>0</v>
      </c>
      <c r="D35" s="109">
        <v>0</v>
      </c>
      <c r="E35" s="109">
        <v>0</v>
      </c>
      <c r="F35" s="109">
        <v>0</v>
      </c>
      <c r="G35" s="109">
        <f t="shared" si="1"/>
        <v>0</v>
      </c>
      <c r="H35" s="157" t="str">
        <f>IFERROR((F35/E35)*100,"-")</f>
        <v>-</v>
      </c>
    </row>
    <row r="36" spans="1:8" ht="20.100000000000001" customHeight="1">
      <c r="A36" s="8" t="s">
        <v>269</v>
      </c>
      <c r="B36" s="6">
        <v>3144</v>
      </c>
      <c r="C36" s="109">
        <v>0</v>
      </c>
      <c r="D36" s="109">
        <v>0</v>
      </c>
      <c r="E36" s="109">
        <v>0</v>
      </c>
      <c r="F36" s="109">
        <v>0</v>
      </c>
      <c r="G36" s="109">
        <f t="shared" si="1"/>
        <v>0</v>
      </c>
      <c r="H36" s="157" t="str">
        <f>IFERROR((F36/E36)*100,"-")</f>
        <v>-</v>
      </c>
    </row>
    <row r="37" spans="1:8" ht="20.100000000000001" customHeight="1">
      <c r="A37" s="8" t="s">
        <v>76</v>
      </c>
      <c r="B37" s="6">
        <v>3145</v>
      </c>
      <c r="C37" s="109">
        <v>-20479</v>
      </c>
      <c r="D37" s="109">
        <v>-23081</v>
      </c>
      <c r="E37" s="109">
        <v>-22836</v>
      </c>
      <c r="F37" s="109">
        <v>-23081</v>
      </c>
      <c r="G37" s="109">
        <f t="shared" si="1"/>
        <v>-245</v>
      </c>
      <c r="H37" s="157">
        <f t="shared" si="14"/>
        <v>101.1</v>
      </c>
    </row>
    <row r="38" spans="1:8" ht="20.100000000000001" customHeight="1">
      <c r="A38" s="8" t="s">
        <v>275</v>
      </c>
      <c r="B38" s="6">
        <v>3146</v>
      </c>
      <c r="C38" s="158">
        <f>SUM(C39,C40)</f>
        <v>-91806</v>
      </c>
      <c r="D38" s="158">
        <f t="shared" ref="D38" si="22">SUM(D39,D40)</f>
        <v>-63182</v>
      </c>
      <c r="E38" s="158">
        <f t="shared" ref="E38" si="23">SUM(E39,E40)</f>
        <v>-66421</v>
      </c>
      <c r="F38" s="158">
        <f t="shared" ref="F38" si="24">SUM(F39,F40)</f>
        <v>-63182</v>
      </c>
      <c r="G38" s="109">
        <f t="shared" si="1"/>
        <v>3239</v>
      </c>
      <c r="H38" s="157">
        <f t="shared" si="14"/>
        <v>95.1</v>
      </c>
    </row>
    <row r="39" spans="1:8" ht="19.5" customHeight="1">
      <c r="A39" s="8" t="s">
        <v>270</v>
      </c>
      <c r="B39" s="6" t="s">
        <v>295</v>
      </c>
      <c r="C39" s="109">
        <v>-91806</v>
      </c>
      <c r="D39" s="109">
        <v>-63182</v>
      </c>
      <c r="E39" s="109">
        <v>-66421</v>
      </c>
      <c r="F39" s="109">
        <v>-63182</v>
      </c>
      <c r="G39" s="109">
        <f t="shared" si="1"/>
        <v>3239</v>
      </c>
      <c r="H39" s="157">
        <f t="shared" si="14"/>
        <v>95.1</v>
      </c>
    </row>
    <row r="40" spans="1:8" ht="37.5">
      <c r="A40" s="8" t="s">
        <v>271</v>
      </c>
      <c r="B40" s="6" t="s">
        <v>296</v>
      </c>
      <c r="C40" s="109">
        <v>0</v>
      </c>
      <c r="D40" s="109">
        <v>0</v>
      </c>
      <c r="E40" s="109">
        <v>0</v>
      </c>
      <c r="F40" s="109">
        <v>0</v>
      </c>
      <c r="G40" s="109">
        <f t="shared" si="1"/>
        <v>0</v>
      </c>
      <c r="H40" s="157" t="str">
        <f>IFERROR((F40/E40)*100,"-")</f>
        <v>-</v>
      </c>
    </row>
    <row r="41" spans="1:8" ht="20.100000000000001" customHeight="1">
      <c r="A41" s="8" t="s">
        <v>81</v>
      </c>
      <c r="B41" s="6">
        <v>3150</v>
      </c>
      <c r="C41" s="219">
        <f>SUM(C42:C51)</f>
        <v>-31694</v>
      </c>
      <c r="D41" s="219">
        <f>SUM(D42:D51)</f>
        <v>-34027</v>
      </c>
      <c r="E41" s="219">
        <f>SUM(E42:E51)</f>
        <v>-35268</v>
      </c>
      <c r="F41" s="219">
        <f>SUM(F42:F51)</f>
        <v>-34027</v>
      </c>
      <c r="G41" s="109">
        <f t="shared" si="1"/>
        <v>1241</v>
      </c>
      <c r="H41" s="157">
        <f t="shared" si="14"/>
        <v>96.5</v>
      </c>
    </row>
    <row r="42" spans="1:8" s="206" customFormat="1" ht="20.100000000000001" customHeight="1">
      <c r="A42" s="205" t="s">
        <v>569</v>
      </c>
      <c r="B42" s="204" t="s">
        <v>543</v>
      </c>
      <c r="C42" s="109">
        <v>-76</v>
      </c>
      <c r="D42" s="109">
        <v>-77</v>
      </c>
      <c r="E42" s="109">
        <v>-78</v>
      </c>
      <c r="F42" s="109">
        <v>-77</v>
      </c>
      <c r="G42" s="109">
        <f t="shared" ref="G42:G51" si="25">F42-E42</f>
        <v>1</v>
      </c>
      <c r="H42" s="157">
        <f t="shared" ref="H42:H50" si="26">(F42/E42)*100</f>
        <v>98.7</v>
      </c>
    </row>
    <row r="43" spans="1:8" s="206" customFormat="1" ht="20.100000000000001" customHeight="1">
      <c r="A43" s="205" t="s">
        <v>375</v>
      </c>
      <c r="B43" s="204" t="s">
        <v>544</v>
      </c>
      <c r="C43" s="109">
        <v>-63</v>
      </c>
      <c r="D43" s="109">
        <v>-73</v>
      </c>
      <c r="E43" s="109">
        <v>-64</v>
      </c>
      <c r="F43" s="109">
        <v>-73</v>
      </c>
      <c r="G43" s="109">
        <f t="shared" si="25"/>
        <v>-9</v>
      </c>
      <c r="H43" s="157">
        <f t="shared" si="26"/>
        <v>114.1</v>
      </c>
    </row>
    <row r="44" spans="1:8" s="231" customFormat="1" ht="20.100000000000001" customHeight="1">
      <c r="A44" s="230" t="s">
        <v>570</v>
      </c>
      <c r="B44" s="229" t="s">
        <v>546</v>
      </c>
      <c r="C44" s="109">
        <v>-1080</v>
      </c>
      <c r="D44" s="109">
        <v>-789</v>
      </c>
      <c r="E44" s="109">
        <v>-1134</v>
      </c>
      <c r="F44" s="109">
        <v>-789</v>
      </c>
      <c r="G44" s="109">
        <f t="shared" si="25"/>
        <v>345</v>
      </c>
      <c r="H44" s="157">
        <f t="shared" si="26"/>
        <v>69.599999999999994</v>
      </c>
    </row>
    <row r="45" spans="1:8" s="231" customFormat="1" ht="20.100000000000001" customHeight="1">
      <c r="A45" s="230" t="s">
        <v>571</v>
      </c>
      <c r="B45" s="229" t="s">
        <v>547</v>
      </c>
      <c r="C45" s="109">
        <v>-7</v>
      </c>
      <c r="D45" s="109">
        <v>-35</v>
      </c>
      <c r="E45" s="109">
        <v>-25</v>
      </c>
      <c r="F45" s="109">
        <v>-35</v>
      </c>
      <c r="G45" s="109">
        <f t="shared" si="25"/>
        <v>-10</v>
      </c>
      <c r="H45" s="157">
        <f t="shared" si="26"/>
        <v>140</v>
      </c>
    </row>
    <row r="46" spans="1:8" s="231" customFormat="1" ht="20.100000000000001" customHeight="1">
      <c r="A46" s="230" t="s">
        <v>572</v>
      </c>
      <c r="B46" s="229" t="s">
        <v>574</v>
      </c>
      <c r="C46" s="109">
        <v>-17</v>
      </c>
      <c r="D46" s="109">
        <v>-12</v>
      </c>
      <c r="E46" s="109">
        <v>-20</v>
      </c>
      <c r="F46" s="109">
        <v>-12</v>
      </c>
      <c r="G46" s="109">
        <f t="shared" si="25"/>
        <v>8</v>
      </c>
      <c r="H46" s="157">
        <f t="shared" si="26"/>
        <v>60</v>
      </c>
    </row>
    <row r="47" spans="1:8" s="231" customFormat="1" ht="20.100000000000001" customHeight="1">
      <c r="A47" s="230" t="s">
        <v>542</v>
      </c>
      <c r="B47" s="229" t="s">
        <v>575</v>
      </c>
      <c r="C47" s="109">
        <v>-1730</v>
      </c>
      <c r="D47" s="109">
        <v>-1892</v>
      </c>
      <c r="E47" s="109">
        <v>-1903</v>
      </c>
      <c r="F47" s="109">
        <v>-1892</v>
      </c>
      <c r="G47" s="109">
        <f t="shared" si="25"/>
        <v>11</v>
      </c>
      <c r="H47" s="157">
        <f t="shared" si="26"/>
        <v>99.4</v>
      </c>
    </row>
    <row r="48" spans="1:8" s="231" customFormat="1" ht="20.100000000000001" customHeight="1">
      <c r="A48" s="230" t="s">
        <v>573</v>
      </c>
      <c r="B48" s="229" t="s">
        <v>576</v>
      </c>
      <c r="C48" s="109">
        <v>0</v>
      </c>
      <c r="D48" s="109">
        <v>0</v>
      </c>
      <c r="E48" s="109">
        <v>0</v>
      </c>
      <c r="F48" s="109">
        <v>0</v>
      </c>
      <c r="G48" s="109">
        <f t="shared" si="25"/>
        <v>0</v>
      </c>
      <c r="H48" s="157" t="str">
        <f>IFERROR((F48/E48)*100,"-")</f>
        <v>-</v>
      </c>
    </row>
    <row r="49" spans="1:8" s="231" customFormat="1" ht="20.100000000000001" customHeight="1">
      <c r="A49" s="230" t="s">
        <v>374</v>
      </c>
      <c r="B49" s="229" t="s">
        <v>577</v>
      </c>
      <c r="C49" s="109">
        <v>-4854</v>
      </c>
      <c r="D49" s="109">
        <v>-4877</v>
      </c>
      <c r="E49" s="109">
        <v>-5203</v>
      </c>
      <c r="F49" s="109">
        <v>-4877</v>
      </c>
      <c r="G49" s="109">
        <f t="shared" si="25"/>
        <v>326</v>
      </c>
      <c r="H49" s="157">
        <f t="shared" si="26"/>
        <v>93.7</v>
      </c>
    </row>
    <row r="50" spans="1:8" s="206" customFormat="1" ht="20.100000000000001" customHeight="1">
      <c r="A50" s="205" t="s">
        <v>545</v>
      </c>
      <c r="B50" s="204" t="s">
        <v>578</v>
      </c>
      <c r="C50" s="109">
        <v>-23766</v>
      </c>
      <c r="D50" s="109">
        <v>-26257</v>
      </c>
      <c r="E50" s="109">
        <v>-26816</v>
      </c>
      <c r="F50" s="109">
        <v>-26257</v>
      </c>
      <c r="G50" s="109">
        <f t="shared" si="25"/>
        <v>559</v>
      </c>
      <c r="H50" s="157">
        <f t="shared" si="26"/>
        <v>97.9</v>
      </c>
    </row>
    <row r="51" spans="1:8" s="274" customFormat="1" ht="20.100000000000001" customHeight="1">
      <c r="A51" s="273" t="s">
        <v>465</v>
      </c>
      <c r="B51" s="271" t="s">
        <v>636</v>
      </c>
      <c r="C51" s="109">
        <v>-101</v>
      </c>
      <c r="D51" s="109">
        <v>-15</v>
      </c>
      <c r="E51" s="109">
        <v>-25</v>
      </c>
      <c r="F51" s="109">
        <v>-15</v>
      </c>
      <c r="G51" s="109">
        <f t="shared" si="25"/>
        <v>10</v>
      </c>
      <c r="H51" s="157">
        <f>IFERROR((F51/E51)*100,"-")</f>
        <v>60</v>
      </c>
    </row>
    <row r="52" spans="1:8" ht="19.5" customHeight="1">
      <c r="A52" s="8" t="s">
        <v>272</v>
      </c>
      <c r="B52" s="9">
        <v>3160</v>
      </c>
      <c r="C52" s="109">
        <v>0</v>
      </c>
      <c r="D52" s="109">
        <v>0</v>
      </c>
      <c r="E52" s="109">
        <v>0</v>
      </c>
      <c r="F52" s="109">
        <v>0</v>
      </c>
      <c r="G52" s="109">
        <f t="shared" si="1"/>
        <v>0</v>
      </c>
      <c r="H52" s="157" t="str">
        <f>IFERROR((F52/E52)*100,"-")</f>
        <v>-</v>
      </c>
    </row>
    <row r="53" spans="1:8" ht="20.100000000000001" customHeight="1">
      <c r="A53" s="8" t="s">
        <v>401</v>
      </c>
      <c r="B53" s="9">
        <v>3170</v>
      </c>
      <c r="C53" s="219">
        <f>SUM(C54:C57)</f>
        <v>-13322</v>
      </c>
      <c r="D53" s="219">
        <f t="shared" ref="D53" si="27">SUM(D54:D57)</f>
        <v>-12009</v>
      </c>
      <c r="E53" s="219">
        <f t="shared" ref="E53" si="28">SUM(E54:E57)</f>
        <v>-10898</v>
      </c>
      <c r="F53" s="219">
        <f>SUM(F54:F57)</f>
        <v>-12009</v>
      </c>
      <c r="G53" s="109">
        <f t="shared" si="1"/>
        <v>-1111</v>
      </c>
      <c r="H53" s="157">
        <f t="shared" si="14"/>
        <v>110.2</v>
      </c>
    </row>
    <row r="54" spans="1:8" s="225" customFormat="1" ht="20.100000000000001" customHeight="1">
      <c r="A54" s="224" t="s">
        <v>562</v>
      </c>
      <c r="B54" s="145" t="s">
        <v>565</v>
      </c>
      <c r="C54" s="109">
        <v>-6339</v>
      </c>
      <c r="D54" s="109">
        <v>-5785</v>
      </c>
      <c r="E54" s="109">
        <v>-5785</v>
      </c>
      <c r="F54" s="109">
        <v>-5785</v>
      </c>
      <c r="G54" s="109">
        <f t="shared" ref="G54:G57" si="29">F54-E54</f>
        <v>0</v>
      </c>
      <c r="H54" s="157">
        <f>IFERROR((F54/E54)*100,"-")</f>
        <v>100</v>
      </c>
    </row>
    <row r="55" spans="1:8" s="225" customFormat="1" ht="20.100000000000001" customHeight="1">
      <c r="A55" s="224" t="s">
        <v>563</v>
      </c>
      <c r="B55" s="145" t="s">
        <v>566</v>
      </c>
      <c r="C55" s="109">
        <v>-933</v>
      </c>
      <c r="D55" s="109">
        <v>-1070</v>
      </c>
      <c r="E55" s="109">
        <v>-1000</v>
      </c>
      <c r="F55" s="109">
        <v>-1070</v>
      </c>
      <c r="G55" s="109">
        <f t="shared" si="29"/>
        <v>-70</v>
      </c>
      <c r="H55" s="157">
        <f t="shared" ref="H55" si="30">(F55/E55)*100</f>
        <v>107</v>
      </c>
    </row>
    <row r="56" spans="1:8" s="225" customFormat="1" ht="20.100000000000001" customHeight="1">
      <c r="A56" s="224" t="s">
        <v>564</v>
      </c>
      <c r="B56" s="145" t="s">
        <v>567</v>
      </c>
      <c r="C56" s="109">
        <v>-712</v>
      </c>
      <c r="D56" s="109">
        <v>-847</v>
      </c>
      <c r="E56" s="109">
        <v>-580</v>
      </c>
      <c r="F56" s="109">
        <v>-847</v>
      </c>
      <c r="G56" s="109">
        <f t="shared" si="29"/>
        <v>-267</v>
      </c>
      <c r="H56" s="157">
        <f>IFERROR((F56/E56)*100,"-")</f>
        <v>146</v>
      </c>
    </row>
    <row r="57" spans="1:8" s="225" customFormat="1" ht="20.100000000000001" customHeight="1">
      <c r="A57" s="224" t="s">
        <v>497</v>
      </c>
      <c r="B57" s="145" t="s">
        <v>568</v>
      </c>
      <c r="C57" s="109">
        <v>-5338</v>
      </c>
      <c r="D57" s="109">
        <v>-4307</v>
      </c>
      <c r="E57" s="109">
        <v>-3533</v>
      </c>
      <c r="F57" s="109">
        <v>-4307</v>
      </c>
      <c r="G57" s="109">
        <f t="shared" si="29"/>
        <v>-774</v>
      </c>
      <c r="H57" s="157">
        <f>IFERROR((F57/E57)*100,"-")</f>
        <v>121.9</v>
      </c>
    </row>
    <row r="58" spans="1:8" ht="20.100000000000001" customHeight="1">
      <c r="A58" s="154" t="s">
        <v>291</v>
      </c>
      <c r="B58" s="144">
        <v>3195</v>
      </c>
      <c r="C58" s="118">
        <f>SUM(C7,C25)</f>
        <v>87180</v>
      </c>
      <c r="D58" s="118">
        <f>SUM(D7,D25)</f>
        <v>34318</v>
      </c>
      <c r="E58" s="118">
        <f>SUM(E7,E25)</f>
        <v>69563</v>
      </c>
      <c r="F58" s="118">
        <f>SUM(F7,F25)</f>
        <v>34318</v>
      </c>
      <c r="G58" s="119">
        <f t="shared" si="1"/>
        <v>-35245</v>
      </c>
      <c r="H58" s="159">
        <f t="shared" si="14"/>
        <v>49.3</v>
      </c>
    </row>
    <row r="59" spans="1:8" ht="20.100000000000001" customHeight="1">
      <c r="A59" s="171" t="s">
        <v>297</v>
      </c>
      <c r="B59" s="142"/>
      <c r="C59" s="142"/>
      <c r="D59" s="142"/>
      <c r="E59" s="142"/>
      <c r="F59" s="142"/>
      <c r="G59" s="109"/>
      <c r="H59" s="157" t="str">
        <f>IFERROR((F59/E59)*100,"-")</f>
        <v>-</v>
      </c>
    </row>
    <row r="60" spans="1:8" ht="20.100000000000001" customHeight="1">
      <c r="A60" s="153" t="s">
        <v>263</v>
      </c>
      <c r="B60" s="141">
        <v>3200</v>
      </c>
      <c r="C60" s="118">
        <f>SUM(C61:C64)</f>
        <v>0</v>
      </c>
      <c r="D60" s="118">
        <f t="shared" ref="D60" si="31">SUM(D61:D64)</f>
        <v>0</v>
      </c>
      <c r="E60" s="118">
        <f t="shared" ref="E60" si="32">SUM(E61:E64)</f>
        <v>0</v>
      </c>
      <c r="F60" s="118">
        <f t="shared" ref="F60" si="33">SUM(F61:F64)</f>
        <v>0</v>
      </c>
      <c r="G60" s="119">
        <f t="shared" si="1"/>
        <v>0</v>
      </c>
      <c r="H60" s="157" t="str">
        <f t="shared" ref="H60:H92" si="34">IFERROR((F60/E60)*100,"-")</f>
        <v>-</v>
      </c>
    </row>
    <row r="61" spans="1:8" ht="20.100000000000001" customHeight="1">
      <c r="A61" s="8" t="s">
        <v>287</v>
      </c>
      <c r="B61" s="6">
        <v>3210</v>
      </c>
      <c r="C61" s="109">
        <v>0</v>
      </c>
      <c r="D61" s="109">
        <v>0</v>
      </c>
      <c r="E61" s="109">
        <v>0</v>
      </c>
      <c r="F61" s="109">
        <v>0</v>
      </c>
      <c r="G61" s="109">
        <f t="shared" si="1"/>
        <v>0</v>
      </c>
      <c r="H61" s="157" t="str">
        <f t="shared" si="34"/>
        <v>-</v>
      </c>
    </row>
    <row r="62" spans="1:8" ht="20.100000000000001" customHeight="1">
      <c r="A62" s="8" t="s">
        <v>288</v>
      </c>
      <c r="B62" s="9">
        <v>3220</v>
      </c>
      <c r="C62" s="109">
        <v>0</v>
      </c>
      <c r="D62" s="109">
        <v>0</v>
      </c>
      <c r="E62" s="109">
        <v>0</v>
      </c>
      <c r="F62" s="109">
        <v>0</v>
      </c>
      <c r="G62" s="109">
        <f t="shared" si="1"/>
        <v>0</v>
      </c>
      <c r="H62" s="157" t="str">
        <f t="shared" si="34"/>
        <v>-</v>
      </c>
    </row>
    <row r="63" spans="1:8" ht="20.100000000000001" customHeight="1">
      <c r="A63" s="8" t="s">
        <v>50</v>
      </c>
      <c r="B63" s="9">
        <v>3230</v>
      </c>
      <c r="C63" s="109">
        <v>0</v>
      </c>
      <c r="D63" s="109">
        <v>0</v>
      </c>
      <c r="E63" s="109">
        <v>0</v>
      </c>
      <c r="F63" s="109">
        <v>0</v>
      </c>
      <c r="G63" s="109">
        <f t="shared" si="1"/>
        <v>0</v>
      </c>
      <c r="H63" s="157" t="str">
        <f t="shared" si="34"/>
        <v>-</v>
      </c>
    </row>
    <row r="64" spans="1:8" ht="20.100000000000001" customHeight="1">
      <c r="A64" s="8" t="s">
        <v>405</v>
      </c>
      <c r="B64" s="9">
        <v>3240</v>
      </c>
      <c r="C64" s="109">
        <v>0</v>
      </c>
      <c r="D64" s="109">
        <v>0</v>
      </c>
      <c r="E64" s="109">
        <v>0</v>
      </c>
      <c r="F64" s="109">
        <v>0</v>
      </c>
      <c r="G64" s="109">
        <f t="shared" si="1"/>
        <v>0</v>
      </c>
      <c r="H64" s="157" t="str">
        <f t="shared" si="34"/>
        <v>-</v>
      </c>
    </row>
    <row r="65" spans="1:8" ht="20.100000000000001" customHeight="1">
      <c r="A65" s="10" t="s">
        <v>278</v>
      </c>
      <c r="B65" s="11">
        <v>3255</v>
      </c>
      <c r="C65" s="118">
        <f>SUM(C66:C70)</f>
        <v>-85530</v>
      </c>
      <c r="D65" s="118">
        <f t="shared" ref="D65" si="35">SUM(D66:D70)</f>
        <v>-48526</v>
      </c>
      <c r="E65" s="118">
        <f t="shared" ref="E65" si="36">SUM(E66:E70)</f>
        <v>-57554</v>
      </c>
      <c r="F65" s="118">
        <f t="shared" ref="F65" si="37">SUM(F66:F70)</f>
        <v>-48526</v>
      </c>
      <c r="G65" s="119">
        <f t="shared" si="1"/>
        <v>9028</v>
      </c>
      <c r="H65" s="159">
        <f t="shared" si="34"/>
        <v>84.3</v>
      </c>
    </row>
    <row r="66" spans="1:8" ht="20.100000000000001" customHeight="1">
      <c r="A66" s="8" t="s">
        <v>406</v>
      </c>
      <c r="B66" s="9">
        <v>3260</v>
      </c>
      <c r="C66" s="109">
        <v>-66924</v>
      </c>
      <c r="D66" s="109">
        <v>-30340</v>
      </c>
      <c r="E66" s="109">
        <v>-27540</v>
      </c>
      <c r="F66" s="109">
        <v>-30340</v>
      </c>
      <c r="G66" s="109">
        <f t="shared" si="1"/>
        <v>-2800</v>
      </c>
      <c r="H66" s="157">
        <f t="shared" si="34"/>
        <v>110.2</v>
      </c>
    </row>
    <row r="67" spans="1:8" ht="20.100000000000001" customHeight="1">
      <c r="A67" s="8" t="s">
        <v>407</v>
      </c>
      <c r="B67" s="9">
        <v>3265</v>
      </c>
      <c r="C67" s="109">
        <v>-58</v>
      </c>
      <c r="D67" s="109">
        <v>-2464</v>
      </c>
      <c r="E67" s="109">
        <v>-4680</v>
      </c>
      <c r="F67" s="109">
        <v>-2464</v>
      </c>
      <c r="G67" s="109">
        <f t="shared" si="1"/>
        <v>2216</v>
      </c>
      <c r="H67" s="157">
        <f t="shared" si="34"/>
        <v>52.6</v>
      </c>
    </row>
    <row r="68" spans="1:8" ht="20.100000000000001" customHeight="1">
      <c r="A68" s="8" t="s">
        <v>408</v>
      </c>
      <c r="B68" s="9">
        <v>3270</v>
      </c>
      <c r="C68" s="109">
        <v>-4450</v>
      </c>
      <c r="D68" s="109">
        <v>-468</v>
      </c>
      <c r="E68" s="109">
        <v>-800</v>
      </c>
      <c r="F68" s="109">
        <v>-468</v>
      </c>
      <c r="G68" s="109">
        <f t="shared" si="1"/>
        <v>332</v>
      </c>
      <c r="H68" s="157">
        <f t="shared" si="34"/>
        <v>58.5</v>
      </c>
    </row>
    <row r="69" spans="1:8" ht="20.100000000000001" customHeight="1">
      <c r="A69" s="8" t="s">
        <v>51</v>
      </c>
      <c r="B69" s="9">
        <v>3275</v>
      </c>
      <c r="C69" s="109">
        <v>0</v>
      </c>
      <c r="D69" s="109">
        <v>0</v>
      </c>
      <c r="E69" s="109">
        <v>0</v>
      </c>
      <c r="F69" s="109">
        <v>0</v>
      </c>
      <c r="G69" s="109">
        <f t="shared" si="1"/>
        <v>0</v>
      </c>
      <c r="H69" s="157" t="str">
        <f t="shared" si="34"/>
        <v>-</v>
      </c>
    </row>
    <row r="70" spans="1:8" ht="20.100000000000001" customHeight="1">
      <c r="A70" s="8" t="s">
        <v>401</v>
      </c>
      <c r="B70" s="9">
        <v>3280</v>
      </c>
      <c r="C70" s="109">
        <f>SUM(C71:C73)</f>
        <v>-14098</v>
      </c>
      <c r="D70" s="109">
        <f t="shared" ref="D70:F70" si="38">SUM(D71:D73)</f>
        <v>-15254</v>
      </c>
      <c r="E70" s="109">
        <f t="shared" si="38"/>
        <v>-24534</v>
      </c>
      <c r="F70" s="109">
        <f t="shared" si="38"/>
        <v>-15254</v>
      </c>
      <c r="G70" s="109">
        <f t="shared" si="1"/>
        <v>9280</v>
      </c>
      <c r="H70" s="157">
        <f t="shared" si="34"/>
        <v>62.2</v>
      </c>
    </row>
    <row r="71" spans="1:8" s="226" customFormat="1" ht="20.100000000000001" customHeight="1">
      <c r="A71" s="210" t="s">
        <v>561</v>
      </c>
      <c r="B71" s="145" t="s">
        <v>548</v>
      </c>
      <c r="C71" s="109">
        <v>-318</v>
      </c>
      <c r="D71" s="109">
        <v>-1094</v>
      </c>
      <c r="E71" s="109">
        <v>-420</v>
      </c>
      <c r="F71" s="109">
        <v>-1094</v>
      </c>
      <c r="G71" s="109">
        <f t="shared" ref="G71:G73" si="39">F71-E71</f>
        <v>-674</v>
      </c>
      <c r="H71" s="157">
        <f t="shared" si="34"/>
        <v>260.5</v>
      </c>
    </row>
    <row r="72" spans="1:8" s="206" customFormat="1" ht="20.100000000000001" customHeight="1">
      <c r="A72" s="210" t="s">
        <v>560</v>
      </c>
      <c r="B72" s="145" t="s">
        <v>549</v>
      </c>
      <c r="C72" s="109">
        <v>-2826</v>
      </c>
      <c r="D72" s="109">
        <v>-879</v>
      </c>
      <c r="E72" s="109">
        <v>-3960</v>
      </c>
      <c r="F72" s="109">
        <v>-879</v>
      </c>
      <c r="G72" s="109">
        <f t="shared" si="39"/>
        <v>3081</v>
      </c>
      <c r="H72" s="157">
        <f t="shared" si="34"/>
        <v>22.2</v>
      </c>
    </row>
    <row r="73" spans="1:8" s="206" customFormat="1" ht="19.5" customHeight="1">
      <c r="A73" s="210" t="s">
        <v>254</v>
      </c>
      <c r="B73" s="145" t="s">
        <v>622</v>
      </c>
      <c r="C73" s="109">
        <v>-10954</v>
      </c>
      <c r="D73" s="109">
        <v>-13281</v>
      </c>
      <c r="E73" s="109">
        <v>-20154</v>
      </c>
      <c r="F73" s="109">
        <v>-13281</v>
      </c>
      <c r="G73" s="109">
        <f t="shared" si="39"/>
        <v>6873</v>
      </c>
      <c r="H73" s="157">
        <f t="shared" si="34"/>
        <v>65.900000000000006</v>
      </c>
    </row>
    <row r="74" spans="1:8" ht="19.5" customHeight="1">
      <c r="A74" s="155" t="s">
        <v>123</v>
      </c>
      <c r="B74" s="144">
        <v>3295</v>
      </c>
      <c r="C74" s="118">
        <f>SUM(C60,C65)</f>
        <v>-85530</v>
      </c>
      <c r="D74" s="118">
        <f t="shared" ref="D74:F74" si="40">SUM(D60,D65)</f>
        <v>-48526</v>
      </c>
      <c r="E74" s="118">
        <f t="shared" si="40"/>
        <v>-57554</v>
      </c>
      <c r="F74" s="118">
        <f t="shared" si="40"/>
        <v>-48526</v>
      </c>
      <c r="G74" s="119">
        <f t="shared" si="1"/>
        <v>9028</v>
      </c>
      <c r="H74" s="159">
        <f t="shared" si="34"/>
        <v>84.3</v>
      </c>
    </row>
    <row r="75" spans="1:8" ht="20.100000000000001" customHeight="1">
      <c r="A75" s="171" t="s">
        <v>298</v>
      </c>
      <c r="B75" s="142"/>
      <c r="C75" s="142"/>
      <c r="D75" s="142"/>
      <c r="E75" s="142"/>
      <c r="F75" s="142"/>
      <c r="G75" s="109"/>
      <c r="H75" s="157" t="str">
        <f t="shared" si="34"/>
        <v>-</v>
      </c>
    </row>
    <row r="76" spans="1:8" ht="20.100000000000001" customHeight="1">
      <c r="A76" s="10" t="s">
        <v>264</v>
      </c>
      <c r="B76" s="11">
        <v>3300</v>
      </c>
      <c r="C76" s="118">
        <f>SUM(C77,C78,C82)</f>
        <v>0</v>
      </c>
      <c r="D76" s="118">
        <f>SUM(D77,D78,D82)</f>
        <v>0</v>
      </c>
      <c r="E76" s="118">
        <f>SUM(E77,E78,E82)</f>
        <v>500</v>
      </c>
      <c r="F76" s="118">
        <f>SUM(F77,F78,F82)</f>
        <v>0</v>
      </c>
      <c r="G76" s="119">
        <f t="shared" si="1"/>
        <v>-500</v>
      </c>
      <c r="H76" s="157">
        <f t="shared" si="34"/>
        <v>0</v>
      </c>
    </row>
    <row r="77" spans="1:8" ht="20.100000000000001" customHeight="1">
      <c r="A77" s="8" t="s">
        <v>289</v>
      </c>
      <c r="B77" s="9">
        <v>3310</v>
      </c>
      <c r="C77" s="109">
        <v>0</v>
      </c>
      <c r="D77" s="109">
        <v>0</v>
      </c>
      <c r="E77" s="109">
        <v>0</v>
      </c>
      <c r="F77" s="109">
        <v>0</v>
      </c>
      <c r="G77" s="109">
        <f t="shared" si="1"/>
        <v>0</v>
      </c>
      <c r="H77" s="157" t="str">
        <f t="shared" si="34"/>
        <v>-</v>
      </c>
    </row>
    <row r="78" spans="1:8" ht="20.100000000000001" customHeight="1">
      <c r="A78" s="8" t="s">
        <v>274</v>
      </c>
      <c r="B78" s="9">
        <v>3320</v>
      </c>
      <c r="C78" s="158">
        <f>SUM(C79:C81)</f>
        <v>0</v>
      </c>
      <c r="D78" s="158">
        <f>SUM(D79:D81)</f>
        <v>0</v>
      </c>
      <c r="E78" s="158">
        <f>SUM(E79:E81)</f>
        <v>0</v>
      </c>
      <c r="F78" s="158">
        <f>SUM(F79:F81)</f>
        <v>0</v>
      </c>
      <c r="G78" s="109">
        <f t="shared" si="1"/>
        <v>0</v>
      </c>
      <c r="H78" s="157" t="str">
        <f t="shared" si="34"/>
        <v>-</v>
      </c>
    </row>
    <row r="79" spans="1:8" ht="20.100000000000001" customHeight="1">
      <c r="A79" s="8" t="s">
        <v>83</v>
      </c>
      <c r="B79" s="6">
        <v>3321</v>
      </c>
      <c r="C79" s="109">
        <v>0</v>
      </c>
      <c r="D79" s="109">
        <v>0</v>
      </c>
      <c r="E79" s="109">
        <v>0</v>
      </c>
      <c r="F79" s="109">
        <v>0</v>
      </c>
      <c r="G79" s="109">
        <f t="shared" si="1"/>
        <v>0</v>
      </c>
      <c r="H79" s="157" t="str">
        <f t="shared" si="34"/>
        <v>-</v>
      </c>
    </row>
    <row r="80" spans="1:8" ht="20.100000000000001" customHeight="1">
      <c r="A80" s="8" t="s">
        <v>86</v>
      </c>
      <c r="B80" s="6">
        <v>3322</v>
      </c>
      <c r="C80" s="109">
        <v>0</v>
      </c>
      <c r="D80" s="109">
        <v>0</v>
      </c>
      <c r="E80" s="109">
        <v>0</v>
      </c>
      <c r="F80" s="109">
        <v>0</v>
      </c>
      <c r="G80" s="109">
        <f t="shared" si="1"/>
        <v>0</v>
      </c>
      <c r="H80" s="157" t="str">
        <f t="shared" si="34"/>
        <v>-</v>
      </c>
    </row>
    <row r="81" spans="1:8" ht="20.100000000000001" customHeight="1">
      <c r="A81" s="8" t="s">
        <v>106</v>
      </c>
      <c r="B81" s="6">
        <v>3323</v>
      </c>
      <c r="C81" s="109">
        <v>0</v>
      </c>
      <c r="D81" s="109">
        <v>0</v>
      </c>
      <c r="E81" s="109">
        <v>0</v>
      </c>
      <c r="F81" s="109">
        <v>0</v>
      </c>
      <c r="G81" s="109">
        <f t="shared" si="1"/>
        <v>0</v>
      </c>
      <c r="H81" s="157" t="str">
        <f t="shared" si="34"/>
        <v>-</v>
      </c>
    </row>
    <row r="82" spans="1:8" ht="20.100000000000001" customHeight="1">
      <c r="A82" s="8" t="s">
        <v>405</v>
      </c>
      <c r="B82" s="9">
        <v>3340</v>
      </c>
      <c r="C82" s="109">
        <v>0</v>
      </c>
      <c r="D82" s="109">
        <v>0</v>
      </c>
      <c r="E82" s="109">
        <f>E83</f>
        <v>500</v>
      </c>
      <c r="F82" s="109">
        <v>0</v>
      </c>
      <c r="G82" s="109">
        <f t="shared" si="1"/>
        <v>-500</v>
      </c>
      <c r="H82" s="157">
        <f t="shared" si="34"/>
        <v>0</v>
      </c>
    </row>
    <row r="83" spans="1:8" s="206" customFormat="1" ht="20.100000000000001" customHeight="1">
      <c r="A83" s="205" t="s">
        <v>552</v>
      </c>
      <c r="B83" s="9" t="s">
        <v>551</v>
      </c>
      <c r="C83" s="109">
        <v>0</v>
      </c>
      <c r="D83" s="109">
        <v>0</v>
      </c>
      <c r="E83" s="109">
        <v>500</v>
      </c>
      <c r="F83" s="109">
        <v>0</v>
      </c>
      <c r="G83" s="109">
        <f t="shared" ref="G83" si="41">F83-E83</f>
        <v>-500</v>
      </c>
      <c r="H83" s="157">
        <f t="shared" si="34"/>
        <v>0</v>
      </c>
    </row>
    <row r="84" spans="1:8" ht="19.5" customHeight="1">
      <c r="A84" s="10" t="s">
        <v>279</v>
      </c>
      <c r="B84" s="11">
        <v>3345</v>
      </c>
      <c r="C84" s="118">
        <f>SUM(C85,C86,C90,C91)</f>
        <v>0</v>
      </c>
      <c r="D84" s="118">
        <f>SUM(D85,D86,D90,D91)</f>
        <v>0</v>
      </c>
      <c r="E84" s="118">
        <f>SUM(E85,E86,E90,E91)</f>
        <v>0</v>
      </c>
      <c r="F84" s="118">
        <f>SUM(F85,F86,F90,F91)</f>
        <v>0</v>
      </c>
      <c r="G84" s="109">
        <f t="shared" si="1"/>
        <v>0</v>
      </c>
      <c r="H84" s="157" t="str">
        <f t="shared" si="34"/>
        <v>-</v>
      </c>
    </row>
    <row r="85" spans="1:8" ht="20.100000000000001" customHeight="1">
      <c r="A85" s="8" t="s">
        <v>290</v>
      </c>
      <c r="B85" s="9">
        <v>3350</v>
      </c>
      <c r="C85" s="109">
        <v>0</v>
      </c>
      <c r="D85" s="109">
        <v>0</v>
      </c>
      <c r="E85" s="109">
        <v>0</v>
      </c>
      <c r="F85" s="109">
        <v>0</v>
      </c>
      <c r="G85" s="109">
        <f t="shared" si="1"/>
        <v>0</v>
      </c>
      <c r="H85" s="157" t="str">
        <f t="shared" si="34"/>
        <v>-</v>
      </c>
    </row>
    <row r="86" spans="1:8" ht="20.100000000000001" customHeight="1">
      <c r="A86" s="8" t="s">
        <v>276</v>
      </c>
      <c r="B86" s="6">
        <v>3360</v>
      </c>
      <c r="C86" s="158">
        <f>SUM(C87:C89)</f>
        <v>0</v>
      </c>
      <c r="D86" s="158">
        <f>SUM(D87:D89)</f>
        <v>0</v>
      </c>
      <c r="E86" s="158">
        <f>SUM(E87:E89)</f>
        <v>0</v>
      </c>
      <c r="F86" s="158">
        <f>SUM(F87:F89)</f>
        <v>0</v>
      </c>
      <c r="G86" s="109">
        <f t="shared" si="1"/>
        <v>0</v>
      </c>
      <c r="H86" s="157" t="str">
        <f t="shared" si="34"/>
        <v>-</v>
      </c>
    </row>
    <row r="87" spans="1:8" ht="20.100000000000001" customHeight="1">
      <c r="A87" s="8" t="s">
        <v>83</v>
      </c>
      <c r="B87" s="6">
        <v>3361</v>
      </c>
      <c r="C87" s="109">
        <v>0</v>
      </c>
      <c r="D87" s="109">
        <v>0</v>
      </c>
      <c r="E87" s="109">
        <v>0</v>
      </c>
      <c r="F87" s="109">
        <v>0</v>
      </c>
      <c r="G87" s="109">
        <f t="shared" si="1"/>
        <v>0</v>
      </c>
      <c r="H87" s="157" t="str">
        <f t="shared" si="34"/>
        <v>-</v>
      </c>
    </row>
    <row r="88" spans="1:8" ht="20.100000000000001" customHeight="1">
      <c r="A88" s="8" t="s">
        <v>86</v>
      </c>
      <c r="B88" s="6">
        <v>3362</v>
      </c>
      <c r="C88" s="109">
        <v>0</v>
      </c>
      <c r="D88" s="109">
        <v>0</v>
      </c>
      <c r="E88" s="109">
        <v>0</v>
      </c>
      <c r="F88" s="109">
        <v>0</v>
      </c>
      <c r="G88" s="109">
        <f t="shared" si="1"/>
        <v>0</v>
      </c>
      <c r="H88" s="157" t="str">
        <f t="shared" si="34"/>
        <v>-</v>
      </c>
    </row>
    <row r="89" spans="1:8" ht="20.100000000000001" customHeight="1">
      <c r="A89" s="8" t="s">
        <v>106</v>
      </c>
      <c r="B89" s="6">
        <v>3363</v>
      </c>
      <c r="C89" s="109">
        <v>0</v>
      </c>
      <c r="D89" s="109">
        <v>0</v>
      </c>
      <c r="E89" s="109">
        <v>0</v>
      </c>
      <c r="F89" s="109">
        <v>0</v>
      </c>
      <c r="G89" s="109">
        <f t="shared" si="1"/>
        <v>0</v>
      </c>
      <c r="H89" s="157" t="str">
        <f t="shared" si="34"/>
        <v>-</v>
      </c>
    </row>
    <row r="90" spans="1:8" ht="20.100000000000001" customHeight="1">
      <c r="A90" s="8" t="s">
        <v>273</v>
      </c>
      <c r="B90" s="6">
        <v>3370</v>
      </c>
      <c r="C90" s="109">
        <v>0</v>
      </c>
      <c r="D90" s="109">
        <v>0</v>
      </c>
      <c r="E90" s="109">
        <v>0</v>
      </c>
      <c r="F90" s="109">
        <v>0</v>
      </c>
      <c r="G90" s="109">
        <f t="shared" si="1"/>
        <v>0</v>
      </c>
      <c r="H90" s="157" t="str">
        <f t="shared" si="34"/>
        <v>-</v>
      </c>
    </row>
    <row r="91" spans="1:8" ht="20.100000000000001" customHeight="1">
      <c r="A91" s="8" t="s">
        <v>401</v>
      </c>
      <c r="B91" s="9">
        <v>3380</v>
      </c>
      <c r="C91" s="109">
        <v>0</v>
      </c>
      <c r="D91" s="109">
        <v>0</v>
      </c>
      <c r="E91" s="109">
        <v>0</v>
      </c>
      <c r="F91" s="109">
        <v>0</v>
      </c>
      <c r="G91" s="109">
        <f t="shared" si="1"/>
        <v>0</v>
      </c>
      <c r="H91" s="157" t="str">
        <f t="shared" si="34"/>
        <v>-</v>
      </c>
    </row>
    <row r="92" spans="1:8" ht="20.100000000000001" customHeight="1">
      <c r="A92" s="10" t="s">
        <v>124</v>
      </c>
      <c r="B92" s="11">
        <v>3395</v>
      </c>
      <c r="C92" s="118">
        <f>SUM(C76,C84)</f>
        <v>0</v>
      </c>
      <c r="D92" s="118">
        <f>SUM(D76,D84)</f>
        <v>0</v>
      </c>
      <c r="E92" s="118">
        <f>SUM(E76,E84)</f>
        <v>500</v>
      </c>
      <c r="F92" s="118">
        <f>SUM(F76,F84)</f>
        <v>0</v>
      </c>
      <c r="G92" s="119">
        <f t="shared" si="1"/>
        <v>-500</v>
      </c>
      <c r="H92" s="157">
        <f t="shared" si="34"/>
        <v>0</v>
      </c>
    </row>
    <row r="93" spans="1:8" ht="20.100000000000001" customHeight="1">
      <c r="A93" s="172" t="s">
        <v>31</v>
      </c>
      <c r="B93" s="11">
        <v>3400</v>
      </c>
      <c r="C93" s="118">
        <f>SUM(C58,C74,C92)</f>
        <v>1650</v>
      </c>
      <c r="D93" s="118">
        <f>SUM(D58,D74,D92)</f>
        <v>-14208</v>
      </c>
      <c r="E93" s="118">
        <f>SUM(E58,E74,E92)</f>
        <v>12509</v>
      </c>
      <c r="F93" s="118">
        <f>SUM(F58,F74,F92)</f>
        <v>-14208</v>
      </c>
      <c r="G93" s="119">
        <f t="shared" si="1"/>
        <v>-26717</v>
      </c>
      <c r="H93" s="159">
        <f t="shared" si="14"/>
        <v>-113.6</v>
      </c>
    </row>
    <row r="94" spans="1:8" ht="20.100000000000001" customHeight="1">
      <c r="A94" s="8" t="s">
        <v>299</v>
      </c>
      <c r="B94" s="9">
        <v>3405</v>
      </c>
      <c r="C94" s="109">
        <v>87146</v>
      </c>
      <c r="D94" s="109">
        <v>91035</v>
      </c>
      <c r="E94" s="109">
        <v>1437</v>
      </c>
      <c r="F94" s="109">
        <v>91035</v>
      </c>
      <c r="G94" s="109">
        <f t="shared" si="1"/>
        <v>89598</v>
      </c>
      <c r="H94" s="157">
        <f t="shared" si="14"/>
        <v>6335.1</v>
      </c>
    </row>
    <row r="95" spans="1:8" ht="20.100000000000001" customHeight="1">
      <c r="A95" s="87" t="s">
        <v>126</v>
      </c>
      <c r="B95" s="9">
        <v>3410</v>
      </c>
      <c r="C95" s="109">
        <v>2239</v>
      </c>
      <c r="D95" s="109">
        <v>-1800</v>
      </c>
      <c r="E95" s="109"/>
      <c r="F95" s="109">
        <v>-1800</v>
      </c>
      <c r="G95" s="109">
        <f t="shared" si="1"/>
        <v>-1800</v>
      </c>
      <c r="H95" s="157" t="str">
        <f>IFERROR((F95/E95)*100,"-")</f>
        <v>-</v>
      </c>
    </row>
    <row r="96" spans="1:8" ht="20.100000000000001" customHeight="1">
      <c r="A96" s="8" t="s">
        <v>300</v>
      </c>
      <c r="B96" s="9">
        <v>3415</v>
      </c>
      <c r="C96" s="123">
        <f>SUM(C94,C93,C95)</f>
        <v>91035</v>
      </c>
      <c r="D96" s="123">
        <f t="shared" ref="D96:F96" si="42">SUM(D94,D93,D95)</f>
        <v>75027</v>
      </c>
      <c r="E96" s="123">
        <f t="shared" si="42"/>
        <v>13946</v>
      </c>
      <c r="F96" s="123">
        <f t="shared" si="42"/>
        <v>75027</v>
      </c>
      <c r="G96" s="109">
        <f t="shared" si="1"/>
        <v>61081</v>
      </c>
      <c r="H96" s="157">
        <f t="shared" si="14"/>
        <v>538</v>
      </c>
    </row>
    <row r="97" spans="1:8" s="16" customFormat="1">
      <c r="A97" s="304"/>
      <c r="B97" s="33"/>
      <c r="C97" s="33"/>
      <c r="D97" s="33"/>
      <c r="E97" s="33"/>
      <c r="F97" s="33"/>
      <c r="G97" s="33"/>
      <c r="H97" s="33"/>
    </row>
    <row r="98" spans="1:8" s="16" customFormat="1">
      <c r="A98" s="304"/>
      <c r="B98" s="33"/>
      <c r="C98" s="33"/>
      <c r="D98" s="33"/>
      <c r="E98" s="33"/>
      <c r="F98" s="33"/>
      <c r="G98" s="33"/>
      <c r="H98" s="33"/>
    </row>
    <row r="99" spans="1:8" s="16" customFormat="1">
      <c r="A99" s="304"/>
      <c r="B99" s="33"/>
      <c r="C99" s="33"/>
      <c r="D99" s="33"/>
      <c r="E99" s="33"/>
      <c r="F99" s="33"/>
      <c r="G99" s="33"/>
      <c r="H99" s="33"/>
    </row>
    <row r="100" spans="1:8" s="16" customFormat="1">
      <c r="A100" s="304"/>
      <c r="B100" s="33"/>
      <c r="C100" s="33"/>
      <c r="D100" s="33"/>
      <c r="E100" s="33"/>
      <c r="F100" s="33"/>
      <c r="G100" s="33"/>
      <c r="H100" s="33"/>
    </row>
    <row r="101" spans="1:8" s="16" customFormat="1">
      <c r="A101" s="2"/>
      <c r="B101" s="33"/>
      <c r="C101" s="33"/>
      <c r="D101" s="33"/>
      <c r="E101" s="33"/>
      <c r="F101" s="33"/>
      <c r="G101" s="33"/>
      <c r="H101" s="33"/>
    </row>
    <row r="102" spans="1:8" s="3" customFormat="1" ht="27.75" customHeight="1">
      <c r="A102" s="59" t="s">
        <v>600</v>
      </c>
      <c r="B102" s="1"/>
      <c r="C102" s="319" t="s">
        <v>94</v>
      </c>
      <c r="D102" s="319"/>
      <c r="E102" s="80"/>
      <c r="F102" s="80"/>
      <c r="G102" s="318" t="s">
        <v>631</v>
      </c>
      <c r="H102" s="318"/>
    </row>
    <row r="103" spans="1:8">
      <c r="A103" s="76" t="s">
        <v>617</v>
      </c>
      <c r="B103" s="3"/>
      <c r="C103" s="321" t="s">
        <v>72</v>
      </c>
      <c r="D103" s="321"/>
      <c r="E103" s="3"/>
      <c r="G103" s="317" t="s">
        <v>217</v>
      </c>
      <c r="H103" s="317"/>
    </row>
  </sheetData>
  <mergeCells count="9">
    <mergeCell ref="C103:D103"/>
    <mergeCell ref="A1:H1"/>
    <mergeCell ref="A3:A4"/>
    <mergeCell ref="B3:B4"/>
    <mergeCell ref="C3:D3"/>
    <mergeCell ref="E3:H3"/>
    <mergeCell ref="C102:D102"/>
    <mergeCell ref="G102:H102"/>
    <mergeCell ref="G103:H103"/>
  </mergeCells>
  <phoneticPr fontId="3" type="noConversion"/>
  <pageMargins left="0.70866141732283472" right="0.35433070866141736" top="0.35433070866141736" bottom="0.35433070866141736" header="0.19685039370078741" footer="0.23622047244094491"/>
  <pageSetup paperSize="9" scale="61" fitToHeight="3" orientation="landscape" r:id="rId1"/>
  <headerFooter alignWithMargins="0"/>
  <rowBreaks count="1" manualBreakCount="1">
    <brk id="51" max="7" man="1"/>
  </rowBreaks>
  <ignoredErrors>
    <ignoredError sqref="H25 G84 G32:H34 G53 G58:H58 G74 G65:G70 G60 G61:G64 G76:G82 G93:H94 G26 G27:G31 G37:H39 G35 G36 G41:H41 G40 G92 G96:H96 G95 G52" evalError="1"/>
    <ignoredError sqref="H40 H48" formula="1"/>
    <ignoredError sqref="H53" evalError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6"/>
  <sheetViews>
    <sheetView zoomScale="70" zoomScaleNormal="70" zoomScaleSheetLayoutView="55" workbookViewId="0">
      <selection activeCell="F13" sqref="F13"/>
    </sheetView>
  </sheetViews>
  <sheetFormatPr defaultRowHeight="18.75"/>
  <cols>
    <col min="1" max="1" width="82.28515625" style="3" customWidth="1"/>
    <col min="2" max="2" width="9.85546875" style="25" customWidth="1"/>
    <col min="3" max="7" width="25.7109375" style="25" customWidth="1"/>
    <col min="8" max="8" width="21.140625" style="25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334" t="s">
        <v>149</v>
      </c>
      <c r="B1" s="334"/>
      <c r="C1" s="334"/>
      <c r="D1" s="334"/>
      <c r="E1" s="334"/>
      <c r="F1" s="334"/>
      <c r="G1" s="334"/>
      <c r="H1" s="334"/>
    </row>
    <row r="2" spans="1:15">
      <c r="A2" s="353"/>
      <c r="B2" s="353"/>
      <c r="C2" s="353"/>
      <c r="D2" s="353"/>
      <c r="E2" s="353"/>
      <c r="F2" s="353"/>
      <c r="G2" s="353"/>
      <c r="H2" s="353"/>
    </row>
    <row r="3" spans="1:15" ht="43.5" customHeight="1">
      <c r="A3" s="351" t="s">
        <v>196</v>
      </c>
      <c r="B3" s="335" t="s">
        <v>18</v>
      </c>
      <c r="C3" s="335" t="s">
        <v>160</v>
      </c>
      <c r="D3" s="335"/>
      <c r="E3" s="341" t="str">
        <f>'Осн. фін. пок.'!E30:H30</f>
        <v>Звітний період (2018 рік)</v>
      </c>
      <c r="F3" s="341"/>
      <c r="G3" s="341"/>
      <c r="H3" s="341"/>
    </row>
    <row r="4" spans="1:15" ht="56.25" customHeight="1">
      <c r="A4" s="352"/>
      <c r="B4" s="335"/>
      <c r="C4" s="275" t="s">
        <v>183</v>
      </c>
      <c r="D4" s="7" t="s">
        <v>184</v>
      </c>
      <c r="E4" s="275" t="s">
        <v>185</v>
      </c>
      <c r="F4" s="7" t="s">
        <v>172</v>
      </c>
      <c r="G4" s="71" t="s">
        <v>191</v>
      </c>
      <c r="H4" s="71" t="s">
        <v>192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75</v>
      </c>
      <c r="B6" s="66">
        <v>4000</v>
      </c>
      <c r="C6" s="162">
        <f>SUM(C7:C12)</f>
        <v>78910</v>
      </c>
      <c r="D6" s="162">
        <f>SUM(D7:D12)</f>
        <v>37309</v>
      </c>
      <c r="E6" s="162">
        <f>SUM(E7:E12)</f>
        <v>48095</v>
      </c>
      <c r="F6" s="162">
        <f>SUM(F7:F12)</f>
        <v>37309</v>
      </c>
      <c r="G6" s="119">
        <f>F6-E6</f>
        <v>-10786</v>
      </c>
      <c r="H6" s="159">
        <f>(F6/E6)*100</f>
        <v>77.599999999999994</v>
      </c>
    </row>
    <row r="7" spans="1:15" ht="20.100000000000001" customHeight="1">
      <c r="A7" s="8" t="s">
        <v>1</v>
      </c>
      <c r="B7" s="67" t="s">
        <v>154</v>
      </c>
      <c r="C7" s="109">
        <v>54</v>
      </c>
      <c r="D7" s="109">
        <v>325</v>
      </c>
      <c r="E7" s="109">
        <v>3900</v>
      </c>
      <c r="F7" s="109">
        <v>325</v>
      </c>
      <c r="G7" s="109">
        <f t="shared" ref="G7:G12" si="0">F7-E7</f>
        <v>-3575</v>
      </c>
      <c r="H7" s="265">
        <f>(F7/E7)*100</f>
        <v>8.3000000000000007</v>
      </c>
    </row>
    <row r="8" spans="1:15" ht="20.100000000000001" customHeight="1">
      <c r="A8" s="8" t="s">
        <v>2</v>
      </c>
      <c r="B8" s="66">
        <v>4020</v>
      </c>
      <c r="C8" s="109">
        <v>62780</v>
      </c>
      <c r="D8" s="109">
        <v>22261</v>
      </c>
      <c r="E8" s="109">
        <v>22950</v>
      </c>
      <c r="F8" s="109">
        <v>22261</v>
      </c>
      <c r="G8" s="109">
        <f t="shared" si="0"/>
        <v>-689</v>
      </c>
      <c r="H8" s="265">
        <f t="shared" ref="H8:H12" si="1">(F8/E8)*100</f>
        <v>97</v>
      </c>
      <c r="O8" s="22"/>
    </row>
    <row r="9" spans="1:15" ht="19.5" customHeight="1">
      <c r="A9" s="8" t="s">
        <v>30</v>
      </c>
      <c r="B9" s="67">
        <v>4030</v>
      </c>
      <c r="C9" s="109">
        <v>655</v>
      </c>
      <c r="D9" s="109">
        <v>565</v>
      </c>
      <c r="E9" s="109">
        <v>350</v>
      </c>
      <c r="F9" s="109">
        <v>565</v>
      </c>
      <c r="G9" s="109">
        <f t="shared" si="0"/>
        <v>215</v>
      </c>
      <c r="H9" s="157">
        <f t="shared" si="1"/>
        <v>161.4</v>
      </c>
      <c r="N9" s="22"/>
    </row>
    <row r="10" spans="1:15" ht="20.100000000000001" customHeight="1">
      <c r="A10" s="8" t="s">
        <v>3</v>
      </c>
      <c r="B10" s="66">
        <v>4040</v>
      </c>
      <c r="C10" s="109">
        <v>4813</v>
      </c>
      <c r="D10" s="109">
        <v>164</v>
      </c>
      <c r="E10" s="109">
        <v>800</v>
      </c>
      <c r="F10" s="109">
        <v>164</v>
      </c>
      <c r="G10" s="109">
        <f t="shared" si="0"/>
        <v>-636</v>
      </c>
      <c r="H10" s="265">
        <f t="shared" si="1"/>
        <v>20.5</v>
      </c>
    </row>
    <row r="11" spans="1:15" ht="37.5">
      <c r="A11" s="8" t="s">
        <v>64</v>
      </c>
      <c r="B11" s="67">
        <v>4050</v>
      </c>
      <c r="C11" s="109">
        <v>4175</v>
      </c>
      <c r="D11" s="109">
        <v>2835</v>
      </c>
      <c r="E11" s="109">
        <v>3300</v>
      </c>
      <c r="F11" s="109">
        <v>2835</v>
      </c>
      <c r="G11" s="109">
        <f t="shared" si="0"/>
        <v>-465</v>
      </c>
      <c r="H11" s="157">
        <f t="shared" si="1"/>
        <v>85.9</v>
      </c>
    </row>
    <row r="12" spans="1:15">
      <c r="A12" s="8" t="s">
        <v>254</v>
      </c>
      <c r="B12" s="67">
        <v>4060</v>
      </c>
      <c r="C12" s="109">
        <v>6433</v>
      </c>
      <c r="D12" s="109">
        <v>11159</v>
      </c>
      <c r="E12" s="109">
        <v>16795</v>
      </c>
      <c r="F12" s="109">
        <v>11159</v>
      </c>
      <c r="G12" s="109">
        <f t="shared" si="0"/>
        <v>-5636</v>
      </c>
      <c r="H12" s="265">
        <f t="shared" si="1"/>
        <v>66.400000000000006</v>
      </c>
    </row>
    <row r="13" spans="1:15" s="302" customFormat="1">
      <c r="A13" s="28"/>
      <c r="B13" s="305"/>
      <c r="C13" s="164"/>
      <c r="D13" s="164"/>
      <c r="E13" s="164"/>
      <c r="F13" s="164"/>
      <c r="G13" s="164"/>
      <c r="H13" s="306"/>
    </row>
    <row r="14" spans="1:15" s="302" customFormat="1">
      <c r="A14" s="28"/>
      <c r="B14" s="305"/>
      <c r="C14" s="164"/>
      <c r="D14" s="164"/>
      <c r="E14" s="164"/>
      <c r="F14" s="164"/>
      <c r="G14" s="164"/>
      <c r="H14" s="306"/>
    </row>
    <row r="15" spans="1:15" s="302" customFormat="1">
      <c r="A15" s="28"/>
      <c r="B15" s="305"/>
      <c r="C15" s="164"/>
      <c r="D15" s="164"/>
      <c r="E15" s="164"/>
      <c r="F15" s="164"/>
      <c r="G15" s="164"/>
      <c r="H15" s="306"/>
    </row>
    <row r="16" spans="1:15" ht="23.25">
      <c r="B16" s="3"/>
      <c r="C16" s="3"/>
      <c r="D16" s="3"/>
      <c r="E16" s="214"/>
      <c r="F16" s="3"/>
      <c r="G16" s="3"/>
      <c r="H16" s="3"/>
    </row>
    <row r="17" spans="1:9">
      <c r="B17" s="3"/>
      <c r="C17" s="3"/>
      <c r="D17" s="3"/>
      <c r="E17" s="3"/>
      <c r="F17" s="3"/>
      <c r="G17" s="3"/>
      <c r="H17" s="3"/>
    </row>
    <row r="18" spans="1:9" s="2" customFormat="1" ht="19.5" customHeight="1">
      <c r="A18" s="4"/>
      <c r="I18" s="3"/>
    </row>
    <row r="19" spans="1:9" ht="27.75" customHeight="1">
      <c r="A19" s="59" t="s">
        <v>600</v>
      </c>
      <c r="B19" s="1"/>
      <c r="C19" s="319" t="s">
        <v>94</v>
      </c>
      <c r="D19" s="319"/>
      <c r="E19" s="80"/>
      <c r="F19" s="80"/>
      <c r="G19" s="77" t="s">
        <v>631</v>
      </c>
      <c r="H19" s="247"/>
    </row>
    <row r="20" spans="1:9" s="2" customFormat="1">
      <c r="A20" s="246" t="s">
        <v>617</v>
      </c>
      <c r="B20" s="3"/>
      <c r="C20" s="321" t="s">
        <v>72</v>
      </c>
      <c r="D20" s="321"/>
      <c r="E20" s="3"/>
      <c r="F20" s="317" t="s">
        <v>616</v>
      </c>
      <c r="G20" s="317"/>
      <c r="H20" s="317"/>
    </row>
    <row r="21" spans="1:9">
      <c r="A21" s="52"/>
    </row>
    <row r="22" spans="1:9">
      <c r="A22" s="52"/>
    </row>
    <row r="23" spans="1:9">
      <c r="A23" s="52"/>
    </row>
    <row r="24" spans="1:9">
      <c r="A24" s="52"/>
    </row>
    <row r="25" spans="1:9">
      <c r="A25" s="52"/>
    </row>
    <row r="26" spans="1:9">
      <c r="A26" s="52"/>
    </row>
    <row r="27" spans="1:9">
      <c r="A27" s="52"/>
    </row>
    <row r="28" spans="1:9">
      <c r="A28" s="52"/>
    </row>
    <row r="29" spans="1:9">
      <c r="A29" s="52"/>
    </row>
    <row r="30" spans="1:9">
      <c r="A30" s="52"/>
    </row>
    <row r="31" spans="1:9">
      <c r="A31" s="52"/>
    </row>
    <row r="32" spans="1:9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</sheetData>
  <mergeCells count="9">
    <mergeCell ref="A3:A4"/>
    <mergeCell ref="A1:H1"/>
    <mergeCell ref="B3:B4"/>
    <mergeCell ref="A2:H2"/>
    <mergeCell ref="C20:D20"/>
    <mergeCell ref="F20:H20"/>
    <mergeCell ref="C3:D3"/>
    <mergeCell ref="E3:H3"/>
    <mergeCell ref="C19:D19"/>
  </mergeCells>
  <phoneticPr fontId="0" type="noConversion"/>
  <pageMargins left="0.7" right="0.39370078740157483" top="0.48" bottom="0.78740157480314965" header="0.27559055118110237" footer="0.31496062992125984"/>
  <pageSetup paperSize="9" scale="54" firstPageNumber="9" orientation="landscape" useFirstPageNumber="1" r:id="rId1"/>
  <headerFooter alignWithMargins="0"/>
  <ignoredErrors>
    <ignoredError sqref="B7" numberStoredAsText="1"/>
    <ignoredError sqref="H6 H8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3"/>
  <sheetViews>
    <sheetView zoomScale="60" zoomScaleNormal="60" zoomScaleSheetLayoutView="65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E14" sqref="E14"/>
    </sheetView>
  </sheetViews>
  <sheetFormatPr defaultRowHeight="12.75"/>
  <cols>
    <col min="1" max="1" width="95" style="32" customWidth="1"/>
    <col min="2" max="2" width="19.42578125" style="32" customWidth="1"/>
    <col min="3" max="7" width="26" style="32" customWidth="1"/>
    <col min="8" max="8" width="81.5703125" style="32" customWidth="1"/>
    <col min="9" max="9" width="9.5703125" style="32" customWidth="1"/>
    <col min="10" max="10" width="9.140625" style="32" customWidth="1"/>
    <col min="11" max="11" width="27.140625" style="32" customWidth="1"/>
    <col min="12" max="16384" width="9.140625" style="32"/>
  </cols>
  <sheetData>
    <row r="1" spans="1:11" ht="19.5" customHeight="1">
      <c r="A1" s="354" t="s">
        <v>150</v>
      </c>
      <c r="B1" s="354"/>
      <c r="C1" s="354"/>
      <c r="D1" s="354"/>
      <c r="E1" s="354"/>
      <c r="F1" s="354"/>
      <c r="G1" s="354"/>
      <c r="H1" s="354"/>
    </row>
    <row r="2" spans="1:11" ht="16.5" customHeight="1"/>
    <row r="3" spans="1:11" ht="49.5" customHeight="1">
      <c r="A3" s="355" t="s">
        <v>196</v>
      </c>
      <c r="B3" s="355" t="s">
        <v>0</v>
      </c>
      <c r="C3" s="355" t="s">
        <v>89</v>
      </c>
      <c r="D3" s="335" t="s">
        <v>160</v>
      </c>
      <c r="E3" s="335"/>
      <c r="F3" s="357" t="str">
        <f>'Осн. фін. пок.'!E30</f>
        <v>Звітний період (2018 рік)</v>
      </c>
      <c r="G3" s="358"/>
      <c r="H3" s="355" t="s">
        <v>214</v>
      </c>
    </row>
    <row r="4" spans="1:11" ht="63" customHeight="1">
      <c r="A4" s="356"/>
      <c r="B4" s="356"/>
      <c r="C4" s="356"/>
      <c r="D4" s="7" t="s">
        <v>183</v>
      </c>
      <c r="E4" s="7" t="s">
        <v>184</v>
      </c>
      <c r="F4" s="7" t="s">
        <v>183</v>
      </c>
      <c r="G4" s="7" t="s">
        <v>184</v>
      </c>
      <c r="H4" s="356"/>
    </row>
    <row r="5" spans="1:11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11" s="64" customFormat="1" ht="24.95" customHeight="1">
      <c r="A6" s="63" t="s">
        <v>134</v>
      </c>
      <c r="B6" s="63"/>
      <c r="C6" s="43"/>
      <c r="D6" s="43"/>
      <c r="E6" s="43"/>
      <c r="F6" s="43"/>
      <c r="G6" s="43"/>
      <c r="H6" s="43"/>
    </row>
    <row r="7" spans="1:11" ht="56.25">
      <c r="A7" s="8" t="s">
        <v>424</v>
      </c>
      <c r="B7" s="7">
        <v>5000</v>
      </c>
      <c r="C7" s="105" t="s">
        <v>224</v>
      </c>
      <c r="D7" s="173">
        <f>('Осн. фін. пок.'!C36/'Осн. фін. пок.'!C34)*100</f>
        <v>39.5</v>
      </c>
      <c r="E7" s="173">
        <f>('Осн. фін. пок.'!D36/'Осн. фін. пок.'!D34)*100</f>
        <v>26.8</v>
      </c>
      <c r="F7" s="173" t="s">
        <v>33</v>
      </c>
      <c r="G7" s="173" t="s">
        <v>33</v>
      </c>
      <c r="H7" s="94"/>
      <c r="K7" s="269"/>
    </row>
    <row r="8" spans="1:11" ht="56.25">
      <c r="A8" s="8" t="s">
        <v>425</v>
      </c>
      <c r="B8" s="7">
        <v>5010</v>
      </c>
      <c r="C8" s="105" t="s">
        <v>224</v>
      </c>
      <c r="D8" s="173">
        <f>('Осн. фін. пок.'!C51/'Осн. фін. пок.'!C34)*100</f>
        <v>41.3</v>
      </c>
      <c r="E8" s="173">
        <f>('Осн. фін. пок.'!D51/'Осн. фін. пок.'!D34)*100</f>
        <v>30.1</v>
      </c>
      <c r="F8" s="173" t="s">
        <v>33</v>
      </c>
      <c r="G8" s="173" t="s">
        <v>33</v>
      </c>
      <c r="H8" s="94"/>
      <c r="K8" s="269"/>
    </row>
    <row r="9" spans="1:11" ht="42.75" customHeight="1">
      <c r="A9" s="31" t="s">
        <v>426</v>
      </c>
      <c r="B9" s="7">
        <v>5020</v>
      </c>
      <c r="C9" s="105" t="s">
        <v>224</v>
      </c>
      <c r="D9" s="173">
        <f>('Осн. фін. пок.'!C66/'Осн. фін. пок.'!C142)*100</f>
        <v>20.3</v>
      </c>
      <c r="E9" s="173">
        <f>('Осн. фін. пок.'!D66/'Осн. фін. пок.'!D142)*100</f>
        <v>9.3000000000000007</v>
      </c>
      <c r="F9" s="173" t="s">
        <v>33</v>
      </c>
      <c r="G9" s="173" t="s">
        <v>33</v>
      </c>
      <c r="H9" s="94" t="s">
        <v>225</v>
      </c>
      <c r="K9" s="269"/>
    </row>
    <row r="10" spans="1:11" ht="42.75" customHeight="1">
      <c r="A10" s="31" t="s">
        <v>427</v>
      </c>
      <c r="B10" s="7">
        <v>5030</v>
      </c>
      <c r="C10" s="105" t="s">
        <v>224</v>
      </c>
      <c r="D10" s="173">
        <f>('Осн. фін. пок.'!C66/'Осн. фін. пок.'!C148)*100</f>
        <v>22.9</v>
      </c>
      <c r="E10" s="173">
        <f>('Осн. фін. пок.'!D66/'Осн. фін. пок.'!D148)*100</f>
        <v>10.199999999999999</v>
      </c>
      <c r="F10" s="173" t="s">
        <v>33</v>
      </c>
      <c r="G10" s="173" t="s">
        <v>33</v>
      </c>
      <c r="H10" s="94"/>
      <c r="K10" s="269"/>
    </row>
    <row r="11" spans="1:11" ht="56.25">
      <c r="A11" s="31" t="s">
        <v>428</v>
      </c>
      <c r="B11" s="7">
        <v>5040</v>
      </c>
      <c r="C11" s="105" t="s">
        <v>224</v>
      </c>
      <c r="D11" s="173">
        <f>('Осн. фін. пок.'!C66/'Осн. фін. пок.'!C34)*100</f>
        <v>26.7</v>
      </c>
      <c r="E11" s="173">
        <f>('Осн. фін. пок.'!D66/'Осн. фін. пок.'!D34)*100</f>
        <v>15.4</v>
      </c>
      <c r="F11" s="173" t="s">
        <v>33</v>
      </c>
      <c r="G11" s="173" t="s">
        <v>33</v>
      </c>
      <c r="H11" s="94" t="s">
        <v>226</v>
      </c>
      <c r="K11" s="269"/>
    </row>
    <row r="12" spans="1:11" ht="24.95" customHeight="1">
      <c r="A12" s="63" t="s">
        <v>136</v>
      </c>
      <c r="B12" s="7"/>
      <c r="C12" s="106"/>
      <c r="D12" s="93"/>
      <c r="E12" s="93"/>
      <c r="F12" s="93"/>
      <c r="G12" s="93"/>
      <c r="H12" s="94"/>
      <c r="K12" s="269"/>
    </row>
    <row r="13" spans="1:11" ht="56.25">
      <c r="A13" s="94" t="s">
        <v>383</v>
      </c>
      <c r="B13" s="7">
        <v>5100</v>
      </c>
      <c r="C13" s="105"/>
      <c r="D13" s="173">
        <f>('Осн. фін. пок.'!C143+'Осн. фін. пок.'!C144)/'Осн. фін. пок.'!C51</f>
        <v>0.4</v>
      </c>
      <c r="E13" s="173">
        <f>('Осн. фін. пок.'!D143+'Осн. фін. пок.'!D144)/'Осн. фін. пок.'!D51</f>
        <v>0.4</v>
      </c>
      <c r="F13" s="173" t="s">
        <v>33</v>
      </c>
      <c r="G13" s="173" t="s">
        <v>33</v>
      </c>
      <c r="H13" s="94"/>
      <c r="K13" s="269"/>
    </row>
    <row r="14" spans="1:11" s="64" customFormat="1" ht="56.25">
      <c r="A14" s="94" t="s">
        <v>409</v>
      </c>
      <c r="B14" s="7">
        <v>5110</v>
      </c>
      <c r="C14" s="105" t="s">
        <v>131</v>
      </c>
      <c r="D14" s="173">
        <f>'Осн. фін. пок.'!C148/('Осн. фін. пок.'!C143+'Осн. фін. пок.'!C144)</f>
        <v>7.6</v>
      </c>
      <c r="E14" s="173">
        <f>'Осн. фін. пок.'!D148/('Осн. фін. пок.'!D143+'Осн. фін. пок.'!D144)</f>
        <v>11.3</v>
      </c>
      <c r="F14" s="173" t="s">
        <v>33</v>
      </c>
      <c r="G14" s="173" t="s">
        <v>33</v>
      </c>
      <c r="H14" s="94" t="s">
        <v>227</v>
      </c>
      <c r="K14" s="269"/>
    </row>
    <row r="15" spans="1:11" s="64" customFormat="1" ht="56.25">
      <c r="A15" s="94" t="s">
        <v>410</v>
      </c>
      <c r="B15" s="7">
        <v>5120</v>
      </c>
      <c r="C15" s="105" t="s">
        <v>131</v>
      </c>
      <c r="D15" s="173">
        <f>'Осн. фін. пок.'!C140/'Осн. фін. пок.'!C144</f>
        <v>2.7</v>
      </c>
      <c r="E15" s="173">
        <f>'Осн. фін. пок.'!D140/'Осн. фін. пок.'!D144</f>
        <v>3.2</v>
      </c>
      <c r="F15" s="173" t="s">
        <v>33</v>
      </c>
      <c r="G15" s="173" t="s">
        <v>33</v>
      </c>
      <c r="H15" s="94" t="s">
        <v>229</v>
      </c>
      <c r="K15" s="269"/>
    </row>
    <row r="16" spans="1:11" ht="24.95" customHeight="1">
      <c r="A16" s="63" t="s">
        <v>135</v>
      </c>
      <c r="B16" s="7"/>
      <c r="C16" s="105"/>
      <c r="D16" s="215"/>
      <c r="E16" s="93"/>
      <c r="F16" s="93"/>
      <c r="G16" s="93"/>
      <c r="H16" s="94"/>
    </row>
    <row r="17" spans="1:11" ht="42.75" customHeight="1">
      <c r="A17" s="94" t="s">
        <v>411</v>
      </c>
      <c r="B17" s="7">
        <v>5200</v>
      </c>
      <c r="C17" s="105"/>
      <c r="D17" s="173">
        <f>'Осн. фін. пок.'!C117/'Осн. фін. пок.'!C78</f>
        <v>2.4</v>
      </c>
      <c r="E17" s="173">
        <f>'Осн. фін. пок.'!D117/'Осн. фін. пок.'!D78</f>
        <v>0.9</v>
      </c>
      <c r="F17" s="173" t="s">
        <v>33</v>
      </c>
      <c r="G17" s="173" t="s">
        <v>33</v>
      </c>
      <c r="H17" s="94"/>
      <c r="K17" s="269"/>
    </row>
    <row r="18" spans="1:11" ht="75">
      <c r="A18" s="94" t="s">
        <v>412</v>
      </c>
      <c r="B18" s="7">
        <v>5210</v>
      </c>
      <c r="C18" s="105"/>
      <c r="D18" s="173">
        <f>'Осн. фін. пок.'!C117/'Осн. фін. пок.'!C34</f>
        <v>0.2</v>
      </c>
      <c r="E18" s="173">
        <f>'Осн. фін. пок.'!D117/'Осн. фін. пок.'!D34</f>
        <v>0.1</v>
      </c>
      <c r="F18" s="173" t="s">
        <v>33</v>
      </c>
      <c r="G18" s="173" t="s">
        <v>33</v>
      </c>
      <c r="H18" s="94"/>
      <c r="K18" s="269"/>
    </row>
    <row r="19" spans="1:11" ht="37.5">
      <c r="A19" s="94" t="s">
        <v>413</v>
      </c>
      <c r="B19" s="7">
        <v>5220</v>
      </c>
      <c r="C19" s="105" t="s">
        <v>333</v>
      </c>
      <c r="D19" s="173">
        <f>'Осн. фін. пок.'!C139/'Осн. фін. пок.'!C138</f>
        <v>0.6</v>
      </c>
      <c r="E19" s="173">
        <f>'Осн. фін. пок.'!D139/'Осн. фін. пок.'!D138</f>
        <v>0.6</v>
      </c>
      <c r="F19" s="173" t="s">
        <v>33</v>
      </c>
      <c r="G19" s="173" t="s">
        <v>33</v>
      </c>
      <c r="H19" s="94" t="s">
        <v>228</v>
      </c>
      <c r="K19" s="269"/>
    </row>
    <row r="20" spans="1:11" ht="24.95" customHeight="1">
      <c r="A20" s="63" t="s">
        <v>218</v>
      </c>
      <c r="B20" s="7"/>
      <c r="C20" s="105"/>
      <c r="D20" s="93"/>
      <c r="E20" s="93"/>
      <c r="F20" s="93"/>
      <c r="G20" s="93"/>
      <c r="H20" s="94"/>
      <c r="K20" s="269"/>
    </row>
    <row r="21" spans="1:11" ht="75">
      <c r="A21" s="31" t="s">
        <v>231</v>
      </c>
      <c r="B21" s="7">
        <v>5300</v>
      </c>
      <c r="C21" s="105"/>
      <c r="D21" s="93"/>
      <c r="E21" s="93"/>
      <c r="F21" s="93"/>
      <c r="G21" s="93"/>
      <c r="H21" s="96"/>
    </row>
    <row r="31" spans="1:11" ht="20.25">
      <c r="K31" s="95"/>
    </row>
    <row r="32" spans="1:11" s="3" customFormat="1" ht="27.75" customHeight="1">
      <c r="A32" s="59" t="s">
        <v>600</v>
      </c>
      <c r="B32" s="1"/>
      <c r="C32" s="319" t="s">
        <v>94</v>
      </c>
      <c r="D32" s="319"/>
      <c r="E32" s="80"/>
      <c r="F32" s="80"/>
      <c r="G32" s="318" t="s">
        <v>631</v>
      </c>
      <c r="H32" s="318"/>
    </row>
    <row r="33" spans="1:8" s="2" customFormat="1" ht="18.75">
      <c r="A33" s="246" t="s">
        <v>619</v>
      </c>
      <c r="B33" s="247"/>
      <c r="C33" s="342" t="s">
        <v>216</v>
      </c>
      <c r="D33" s="342"/>
      <c r="E33" s="247"/>
      <c r="F33" s="249"/>
      <c r="G33" s="317" t="s">
        <v>90</v>
      </c>
      <c r="H33" s="317"/>
    </row>
  </sheetData>
  <mergeCells count="11">
    <mergeCell ref="C32:D32"/>
    <mergeCell ref="C33:D33"/>
    <mergeCell ref="A1:H1"/>
    <mergeCell ref="A3:A4"/>
    <mergeCell ref="B3:B4"/>
    <mergeCell ref="C3:C4"/>
    <mergeCell ref="D3:E3"/>
    <mergeCell ref="F3:G3"/>
    <mergeCell ref="H3:H4"/>
    <mergeCell ref="G32:H32"/>
    <mergeCell ref="G33:H33"/>
  </mergeCells>
  <phoneticPr fontId="3" type="noConversion"/>
  <pageMargins left="0.73" right="0.26" top="0.5" bottom="0.42" header="0.41" footer="0.31496062992125984"/>
  <pageSetup paperSize="9" scale="42" orientation="landscape" r:id="rId1"/>
  <headerFooter alignWithMargins="0"/>
  <ignoredErrors>
    <ignoredError sqref="E7 D19 D9 D10 D11 D13 D14 D15 D8 D18 D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0"/>
  <sheetViews>
    <sheetView topLeftCell="A7" zoomScale="60" zoomScaleNormal="60" zoomScaleSheetLayoutView="65" workbookViewId="0">
      <selection activeCell="A28" sqref="A28:O28"/>
    </sheetView>
  </sheetViews>
  <sheetFormatPr defaultRowHeight="18.75"/>
  <cols>
    <col min="1" max="1" width="44.85546875" style="2" customWidth="1"/>
    <col min="2" max="2" width="13.5703125" style="21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" width="9.140625" style="2"/>
    <col min="17" max="17" width="10.5703125" style="2" bestFit="1" customWidth="1"/>
    <col min="18" max="16384" width="9.140625" style="2"/>
  </cols>
  <sheetData>
    <row r="1" spans="1:15">
      <c r="A1" s="385" t="s">
        <v>107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>
      <c r="A2" s="385" t="s">
        <v>655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>
      <c r="A3" s="318" t="s">
        <v>634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1:15">
      <c r="A4" s="380" t="s">
        <v>116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</row>
    <row r="5" spans="1:15" ht="24.95" customHeight="1">
      <c r="A5" s="371" t="s">
        <v>281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81" t="s">
        <v>215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</row>
    <row r="8" spans="1:15" ht="12.75" customHeight="1">
      <c r="B8" s="2"/>
    </row>
    <row r="9" spans="1:15" s="3" customFormat="1" ht="53.25" customHeight="1">
      <c r="A9" s="335" t="s">
        <v>196</v>
      </c>
      <c r="B9" s="335"/>
      <c r="C9" s="379" t="s">
        <v>351</v>
      </c>
      <c r="D9" s="379"/>
      <c r="E9" s="378"/>
      <c r="F9" s="377" t="s">
        <v>352</v>
      </c>
      <c r="G9" s="379"/>
      <c r="H9" s="378"/>
      <c r="I9" s="335" t="s">
        <v>353</v>
      </c>
      <c r="J9" s="335"/>
      <c r="K9" s="335"/>
      <c r="L9" s="335" t="s">
        <v>349</v>
      </c>
      <c r="M9" s="335"/>
      <c r="N9" s="377" t="s">
        <v>350</v>
      </c>
      <c r="O9" s="378"/>
    </row>
    <row r="10" spans="1:15" s="3" customFormat="1" ht="17.25" customHeight="1">
      <c r="A10" s="335">
        <v>1</v>
      </c>
      <c r="B10" s="335"/>
      <c r="C10" s="379">
        <v>2</v>
      </c>
      <c r="D10" s="379"/>
      <c r="E10" s="378"/>
      <c r="F10" s="377">
        <v>3</v>
      </c>
      <c r="G10" s="379"/>
      <c r="H10" s="378"/>
      <c r="I10" s="335">
        <v>4</v>
      </c>
      <c r="J10" s="335"/>
      <c r="K10" s="335"/>
      <c r="L10" s="377">
        <v>5</v>
      </c>
      <c r="M10" s="378"/>
      <c r="N10" s="335">
        <v>6</v>
      </c>
      <c r="O10" s="335"/>
    </row>
    <row r="11" spans="1:15" s="3" customFormat="1" ht="95.25" customHeight="1">
      <c r="A11" s="345" t="s">
        <v>359</v>
      </c>
      <c r="B11" s="345"/>
      <c r="C11" s="360">
        <f>SUM(C12:C14)</f>
        <v>675</v>
      </c>
      <c r="D11" s="361"/>
      <c r="E11" s="362"/>
      <c r="F11" s="360">
        <f>SUM(F12:F14)</f>
        <v>692</v>
      </c>
      <c r="G11" s="361"/>
      <c r="H11" s="362"/>
      <c r="I11" s="360">
        <f>SUM(I12:I14)</f>
        <v>647</v>
      </c>
      <c r="J11" s="361"/>
      <c r="K11" s="362"/>
      <c r="L11" s="374">
        <f>I11-F11</f>
        <v>-45</v>
      </c>
      <c r="M11" s="374"/>
      <c r="N11" s="375">
        <f>(I11/F11)*100</f>
        <v>93.5</v>
      </c>
      <c r="O11" s="376"/>
    </row>
    <row r="12" spans="1:15" s="3" customFormat="1">
      <c r="A12" s="367" t="s">
        <v>200</v>
      </c>
      <c r="B12" s="367"/>
      <c r="C12" s="363">
        <v>1</v>
      </c>
      <c r="D12" s="364"/>
      <c r="E12" s="365"/>
      <c r="F12" s="363">
        <v>1</v>
      </c>
      <c r="G12" s="364"/>
      <c r="H12" s="365"/>
      <c r="I12" s="363">
        <v>1</v>
      </c>
      <c r="J12" s="364"/>
      <c r="K12" s="365"/>
      <c r="L12" s="366">
        <f t="shared" ref="L12:L26" si="0">I12-F12</f>
        <v>0</v>
      </c>
      <c r="M12" s="366"/>
      <c r="N12" s="368">
        <f t="shared" ref="N12:N26" si="1">(I12/F12)*100</f>
        <v>100</v>
      </c>
      <c r="O12" s="369"/>
    </row>
    <row r="13" spans="1:15" s="3" customFormat="1">
      <c r="A13" s="367" t="s">
        <v>199</v>
      </c>
      <c r="B13" s="367"/>
      <c r="C13" s="363">
        <v>28</v>
      </c>
      <c r="D13" s="364"/>
      <c r="E13" s="365"/>
      <c r="F13" s="363">
        <v>29</v>
      </c>
      <c r="G13" s="364"/>
      <c r="H13" s="365"/>
      <c r="I13" s="363">
        <v>22</v>
      </c>
      <c r="J13" s="364"/>
      <c r="K13" s="365"/>
      <c r="L13" s="366">
        <f t="shared" si="0"/>
        <v>-7</v>
      </c>
      <c r="M13" s="366"/>
      <c r="N13" s="368">
        <f t="shared" si="1"/>
        <v>75.900000000000006</v>
      </c>
      <c r="O13" s="369"/>
    </row>
    <row r="14" spans="1:15" s="3" customFormat="1">
      <c r="A14" s="367" t="s">
        <v>201</v>
      </c>
      <c r="B14" s="367"/>
      <c r="C14" s="363">
        <v>646</v>
      </c>
      <c r="D14" s="364"/>
      <c r="E14" s="365"/>
      <c r="F14" s="363">
        <v>662</v>
      </c>
      <c r="G14" s="364"/>
      <c r="H14" s="365"/>
      <c r="I14" s="363">
        <v>624</v>
      </c>
      <c r="J14" s="364"/>
      <c r="K14" s="365"/>
      <c r="L14" s="366">
        <f t="shared" si="0"/>
        <v>-38</v>
      </c>
      <c r="M14" s="366"/>
      <c r="N14" s="368">
        <f t="shared" si="1"/>
        <v>94.3</v>
      </c>
      <c r="O14" s="369"/>
    </row>
    <row r="15" spans="1:15" s="3" customFormat="1" ht="37.5" customHeight="1">
      <c r="A15" s="345" t="s">
        <v>414</v>
      </c>
      <c r="B15" s="345"/>
      <c r="C15" s="360">
        <f>SUM(C16:C18)</f>
        <v>113096</v>
      </c>
      <c r="D15" s="361"/>
      <c r="E15" s="362"/>
      <c r="F15" s="360">
        <f>SUM(F16:F18)</f>
        <v>125385</v>
      </c>
      <c r="G15" s="361"/>
      <c r="H15" s="362"/>
      <c r="I15" s="360">
        <f>SUM(I16:I18)</f>
        <v>110575</v>
      </c>
      <c r="J15" s="361"/>
      <c r="K15" s="362"/>
      <c r="L15" s="374">
        <f t="shared" si="0"/>
        <v>-14810</v>
      </c>
      <c r="M15" s="374"/>
      <c r="N15" s="375">
        <f t="shared" si="1"/>
        <v>88.2</v>
      </c>
      <c r="O15" s="376"/>
    </row>
    <row r="16" spans="1:15" s="3" customFormat="1">
      <c r="A16" s="367" t="s">
        <v>200</v>
      </c>
      <c r="B16" s="367"/>
      <c r="C16" s="363">
        <v>766</v>
      </c>
      <c r="D16" s="364"/>
      <c r="E16" s="365"/>
      <c r="F16" s="363">
        <v>1705</v>
      </c>
      <c r="G16" s="364"/>
      <c r="H16" s="365"/>
      <c r="I16" s="363">
        <v>1215</v>
      </c>
      <c r="J16" s="364"/>
      <c r="K16" s="365"/>
      <c r="L16" s="366">
        <f t="shared" si="0"/>
        <v>-490</v>
      </c>
      <c r="M16" s="366"/>
      <c r="N16" s="368">
        <f t="shared" si="1"/>
        <v>71.3</v>
      </c>
      <c r="O16" s="369"/>
    </row>
    <row r="17" spans="1:17" s="3" customFormat="1">
      <c r="A17" s="367" t="s">
        <v>199</v>
      </c>
      <c r="B17" s="367"/>
      <c r="C17" s="363">
        <v>9809</v>
      </c>
      <c r="D17" s="364"/>
      <c r="E17" s="365"/>
      <c r="F17" s="363">
        <v>8814</v>
      </c>
      <c r="G17" s="364"/>
      <c r="H17" s="365"/>
      <c r="I17" s="363">
        <v>7964</v>
      </c>
      <c r="J17" s="364"/>
      <c r="K17" s="365"/>
      <c r="L17" s="366">
        <f t="shared" si="0"/>
        <v>-850</v>
      </c>
      <c r="M17" s="366"/>
      <c r="N17" s="368">
        <f t="shared" si="1"/>
        <v>90.4</v>
      </c>
      <c r="O17" s="369"/>
    </row>
    <row r="18" spans="1:17" s="3" customFormat="1">
      <c r="A18" s="367" t="s">
        <v>201</v>
      </c>
      <c r="B18" s="367"/>
      <c r="C18" s="363">
        <v>102521</v>
      </c>
      <c r="D18" s="364"/>
      <c r="E18" s="365"/>
      <c r="F18" s="363">
        <v>114866</v>
      </c>
      <c r="G18" s="364"/>
      <c r="H18" s="365"/>
      <c r="I18" s="363">
        <v>101396</v>
      </c>
      <c r="J18" s="364"/>
      <c r="K18" s="365"/>
      <c r="L18" s="366">
        <f t="shared" si="0"/>
        <v>-13470</v>
      </c>
      <c r="M18" s="366"/>
      <c r="N18" s="368">
        <f t="shared" si="1"/>
        <v>88.3</v>
      </c>
      <c r="O18" s="369"/>
    </row>
    <row r="19" spans="1:17" s="3" customFormat="1" ht="36" customHeight="1">
      <c r="A19" s="345" t="s">
        <v>415</v>
      </c>
      <c r="B19" s="345"/>
      <c r="C19" s="360">
        <f>SUM(C20:E22)</f>
        <v>114703</v>
      </c>
      <c r="D19" s="361"/>
      <c r="E19" s="362"/>
      <c r="F19" s="360">
        <f>'Осн. фін. пок.'!E76</f>
        <v>126604</v>
      </c>
      <c r="G19" s="361"/>
      <c r="H19" s="362"/>
      <c r="I19" s="360">
        <f>'Осн. фін. пок.'!F76</f>
        <v>122879</v>
      </c>
      <c r="J19" s="361"/>
      <c r="K19" s="362"/>
      <c r="L19" s="374">
        <f t="shared" si="0"/>
        <v>-3725</v>
      </c>
      <c r="M19" s="374"/>
      <c r="N19" s="375">
        <f t="shared" si="1"/>
        <v>97.1</v>
      </c>
      <c r="O19" s="376"/>
    </row>
    <row r="20" spans="1:17" s="3" customFormat="1">
      <c r="A20" s="367" t="s">
        <v>200</v>
      </c>
      <c r="B20" s="367"/>
      <c r="C20" s="363">
        <v>766</v>
      </c>
      <c r="D20" s="364"/>
      <c r="E20" s="365"/>
      <c r="F20" s="363">
        <v>1265</v>
      </c>
      <c r="G20" s="364"/>
      <c r="H20" s="365"/>
      <c r="I20" s="363">
        <v>1215</v>
      </c>
      <c r="J20" s="364"/>
      <c r="K20" s="365"/>
      <c r="L20" s="366">
        <f t="shared" si="0"/>
        <v>-50</v>
      </c>
      <c r="M20" s="366"/>
      <c r="N20" s="368">
        <f t="shared" si="1"/>
        <v>96</v>
      </c>
      <c r="O20" s="369"/>
    </row>
    <row r="21" spans="1:17" s="3" customFormat="1">
      <c r="A21" s="367" t="s">
        <v>199</v>
      </c>
      <c r="B21" s="367"/>
      <c r="C21" s="363">
        <v>9377</v>
      </c>
      <c r="D21" s="364"/>
      <c r="E21" s="365"/>
      <c r="F21" s="363">
        <v>8864</v>
      </c>
      <c r="G21" s="364"/>
      <c r="H21" s="365"/>
      <c r="I21" s="363">
        <v>8621</v>
      </c>
      <c r="J21" s="364"/>
      <c r="K21" s="365"/>
      <c r="L21" s="366">
        <f t="shared" si="0"/>
        <v>-243</v>
      </c>
      <c r="M21" s="366"/>
      <c r="N21" s="368">
        <f t="shared" si="1"/>
        <v>97.3</v>
      </c>
      <c r="O21" s="369"/>
    </row>
    <row r="22" spans="1:17" s="3" customFormat="1">
      <c r="A22" s="367" t="s">
        <v>201</v>
      </c>
      <c r="B22" s="367"/>
      <c r="C22" s="363">
        <v>104560</v>
      </c>
      <c r="D22" s="364"/>
      <c r="E22" s="365"/>
      <c r="F22" s="363">
        <v>116475</v>
      </c>
      <c r="G22" s="364"/>
      <c r="H22" s="365"/>
      <c r="I22" s="363">
        <v>113043</v>
      </c>
      <c r="J22" s="364"/>
      <c r="K22" s="365"/>
      <c r="L22" s="366">
        <f t="shared" si="0"/>
        <v>-3432</v>
      </c>
      <c r="M22" s="366"/>
      <c r="N22" s="368">
        <f t="shared" si="1"/>
        <v>97.1</v>
      </c>
      <c r="O22" s="369"/>
    </row>
    <row r="23" spans="1:17" s="3" customFormat="1" ht="56.25" customHeight="1">
      <c r="A23" s="345" t="s">
        <v>416</v>
      </c>
      <c r="B23" s="345"/>
      <c r="C23" s="360">
        <f>(C19/C11)/12*1000</f>
        <v>14161</v>
      </c>
      <c r="D23" s="361"/>
      <c r="E23" s="362"/>
      <c r="F23" s="360">
        <f>(F19/F11)/12*1000</f>
        <v>15246</v>
      </c>
      <c r="G23" s="361"/>
      <c r="H23" s="362"/>
      <c r="I23" s="360">
        <f>(I19/I11)/12*1000</f>
        <v>15827</v>
      </c>
      <c r="J23" s="361"/>
      <c r="K23" s="362"/>
      <c r="L23" s="374">
        <f t="shared" si="0"/>
        <v>581</v>
      </c>
      <c r="M23" s="374"/>
      <c r="N23" s="375">
        <f t="shared" si="1"/>
        <v>103.8</v>
      </c>
      <c r="O23" s="376"/>
      <c r="Q23" s="237"/>
    </row>
    <row r="24" spans="1:17" s="3" customFormat="1">
      <c r="A24" s="367" t="s">
        <v>200</v>
      </c>
      <c r="B24" s="367"/>
      <c r="C24" s="382">
        <f>(C20/C12)/12*1000</f>
        <v>63833</v>
      </c>
      <c r="D24" s="383"/>
      <c r="E24" s="384"/>
      <c r="F24" s="382">
        <f>(F20/F12)/12*1000</f>
        <v>105417</v>
      </c>
      <c r="G24" s="383"/>
      <c r="H24" s="384"/>
      <c r="I24" s="382">
        <f>(I20/I12)/12*1000</f>
        <v>101250</v>
      </c>
      <c r="J24" s="383"/>
      <c r="K24" s="384"/>
      <c r="L24" s="366">
        <f t="shared" si="0"/>
        <v>-4167</v>
      </c>
      <c r="M24" s="366"/>
      <c r="N24" s="368">
        <f t="shared" si="1"/>
        <v>96</v>
      </c>
      <c r="O24" s="369"/>
    </row>
    <row r="25" spans="1:17" s="3" customFormat="1">
      <c r="A25" s="367" t="s">
        <v>199</v>
      </c>
      <c r="B25" s="367"/>
      <c r="C25" s="382">
        <f>(C21/C13)/12*1000</f>
        <v>27908</v>
      </c>
      <c r="D25" s="383"/>
      <c r="E25" s="384"/>
      <c r="F25" s="382">
        <f>(F21/F13)/12*1000</f>
        <v>25471</v>
      </c>
      <c r="G25" s="383"/>
      <c r="H25" s="384"/>
      <c r="I25" s="382">
        <f>(I21/I13)/12*1000</f>
        <v>32655</v>
      </c>
      <c r="J25" s="383"/>
      <c r="K25" s="384"/>
      <c r="L25" s="366">
        <f t="shared" si="0"/>
        <v>7184</v>
      </c>
      <c r="M25" s="366"/>
      <c r="N25" s="368">
        <f t="shared" si="1"/>
        <v>128.19999999999999</v>
      </c>
      <c r="O25" s="369"/>
    </row>
    <row r="26" spans="1:17" s="3" customFormat="1">
      <c r="A26" s="367" t="s">
        <v>201</v>
      </c>
      <c r="B26" s="367"/>
      <c r="C26" s="382">
        <f>(C22/C14)/12*1000</f>
        <v>13488</v>
      </c>
      <c r="D26" s="383"/>
      <c r="E26" s="384"/>
      <c r="F26" s="382">
        <f>(F22/F14)/12*1000</f>
        <v>14662</v>
      </c>
      <c r="G26" s="383"/>
      <c r="H26" s="384"/>
      <c r="I26" s="382">
        <f>(I22/I14)/12*1000</f>
        <v>15097</v>
      </c>
      <c r="J26" s="383"/>
      <c r="K26" s="384"/>
      <c r="L26" s="366">
        <f t="shared" si="0"/>
        <v>435</v>
      </c>
      <c r="M26" s="366"/>
      <c r="N26" s="368">
        <f t="shared" si="1"/>
        <v>103</v>
      </c>
      <c r="O26" s="369"/>
    </row>
    <row r="27" spans="1:17" s="3" customFormat="1" ht="13.5" customHeight="1">
      <c r="A27" s="28"/>
      <c r="B27" s="28"/>
      <c r="C27" s="28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4"/>
      <c r="O27" s="104"/>
    </row>
    <row r="28" spans="1:17" ht="27.75" customHeight="1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</row>
    <row r="29" spans="1:17" ht="11.25" customHeight="1">
      <c r="A29" s="372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7" ht="30.7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17" ht="16.5" customHeight="1">
      <c r="A31" s="371" t="s">
        <v>202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</row>
    <row r="32" spans="1:17" ht="24.95" customHeight="1"/>
    <row r="33" spans="1:15" ht="17.25" customHeight="1">
      <c r="A33" s="39" t="s">
        <v>117</v>
      </c>
      <c r="B33" s="357" t="s">
        <v>219</v>
      </c>
      <c r="C33" s="373"/>
      <c r="D33" s="373"/>
      <c r="E33" s="373"/>
      <c r="F33" s="340" t="s">
        <v>78</v>
      </c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15" ht="39.75" customHeight="1">
      <c r="A34" s="39">
        <v>1</v>
      </c>
      <c r="B34" s="357">
        <v>2</v>
      </c>
      <c r="C34" s="373"/>
      <c r="D34" s="373"/>
      <c r="E34" s="373"/>
      <c r="F34" s="340">
        <v>3</v>
      </c>
      <c r="G34" s="340"/>
      <c r="H34" s="340"/>
      <c r="I34" s="340"/>
      <c r="J34" s="340"/>
      <c r="K34" s="340"/>
      <c r="L34" s="340"/>
      <c r="M34" s="340"/>
      <c r="N34" s="340"/>
      <c r="O34" s="340"/>
    </row>
    <row r="35" spans="1:15" ht="20.100000000000001" customHeight="1">
      <c r="A35" s="189">
        <v>19290012</v>
      </c>
      <c r="B35" s="386" t="s">
        <v>634</v>
      </c>
      <c r="C35" s="387"/>
      <c r="D35" s="387"/>
      <c r="E35" s="387"/>
      <c r="F35" s="370" t="s">
        <v>519</v>
      </c>
      <c r="G35" s="370"/>
      <c r="H35" s="370"/>
      <c r="I35" s="370"/>
      <c r="J35" s="370"/>
      <c r="K35" s="370"/>
      <c r="L35" s="370"/>
      <c r="M35" s="370"/>
      <c r="N35" s="370"/>
      <c r="O35" s="370"/>
    </row>
    <row r="36" spans="1:15" ht="20.100000000000001" customHeight="1">
      <c r="A36" s="97"/>
      <c r="B36" s="386"/>
      <c r="C36" s="387"/>
      <c r="D36" s="387"/>
      <c r="E36" s="387"/>
      <c r="F36" s="370"/>
      <c r="G36" s="370"/>
      <c r="H36" s="370"/>
      <c r="I36" s="370"/>
      <c r="J36" s="370"/>
      <c r="K36" s="370"/>
      <c r="L36" s="370"/>
      <c r="M36" s="370"/>
      <c r="N36" s="370"/>
      <c r="O36" s="370"/>
    </row>
    <row r="37" spans="1:15" ht="20.100000000000001" customHeight="1">
      <c r="A37" s="97"/>
      <c r="B37" s="386"/>
      <c r="C37" s="387"/>
      <c r="D37" s="387"/>
      <c r="E37" s="387"/>
      <c r="F37" s="370"/>
      <c r="G37" s="370"/>
      <c r="H37" s="370"/>
      <c r="I37" s="370"/>
      <c r="J37" s="370"/>
      <c r="K37" s="370"/>
      <c r="L37" s="370"/>
      <c r="M37" s="370"/>
      <c r="N37" s="370"/>
      <c r="O37" s="370"/>
    </row>
    <row r="38" spans="1:15" ht="20.100000000000001" customHeight="1">
      <c r="A38" s="97"/>
      <c r="B38" s="386"/>
      <c r="C38" s="387"/>
      <c r="D38" s="387"/>
      <c r="E38" s="387"/>
      <c r="F38" s="370"/>
      <c r="G38" s="370"/>
      <c r="H38" s="370"/>
      <c r="I38" s="370"/>
      <c r="J38" s="370"/>
      <c r="K38" s="370"/>
      <c r="L38" s="370"/>
      <c r="M38" s="370"/>
      <c r="N38" s="370"/>
      <c r="O38" s="370"/>
    </row>
    <row r="39" spans="1:15" ht="20.100000000000001" customHeight="1">
      <c r="A39" s="97"/>
      <c r="B39" s="386"/>
      <c r="C39" s="387"/>
      <c r="D39" s="387"/>
      <c r="E39" s="387"/>
      <c r="F39" s="370"/>
      <c r="G39" s="370"/>
      <c r="H39" s="370"/>
      <c r="I39" s="370"/>
      <c r="J39" s="370"/>
      <c r="K39" s="370"/>
      <c r="L39" s="370"/>
      <c r="M39" s="370"/>
      <c r="N39" s="370"/>
      <c r="O39" s="370"/>
    </row>
    <row r="40" spans="1:15">
      <c r="A40" s="97"/>
      <c r="B40" s="386"/>
      <c r="C40" s="387"/>
      <c r="D40" s="387"/>
      <c r="E40" s="387"/>
      <c r="F40" s="370"/>
      <c r="G40" s="370"/>
      <c r="H40" s="370"/>
      <c r="I40" s="370"/>
      <c r="J40" s="370"/>
      <c r="K40" s="370"/>
      <c r="L40" s="370"/>
      <c r="M40" s="370"/>
      <c r="N40" s="370"/>
      <c r="O40" s="370"/>
    </row>
    <row r="41" spans="1:15">
      <c r="A41" s="371" t="s">
        <v>174</v>
      </c>
      <c r="B41" s="371"/>
      <c r="C41" s="371"/>
      <c r="D41" s="371"/>
      <c r="E41" s="371"/>
      <c r="F41" s="371"/>
      <c r="G41" s="371"/>
      <c r="H41" s="371"/>
      <c r="I41" s="371"/>
      <c r="J41" s="371"/>
    </row>
    <row r="42" spans="1:15" ht="52.5" customHeight="1">
      <c r="A42" s="20"/>
    </row>
    <row r="43" spans="1:15" ht="155.25" customHeight="1">
      <c r="A43" s="405" t="s">
        <v>280</v>
      </c>
      <c r="B43" s="406"/>
      <c r="C43" s="407"/>
      <c r="D43" s="335" t="s">
        <v>166</v>
      </c>
      <c r="E43" s="335"/>
      <c r="F43" s="335"/>
      <c r="G43" s="335" t="s">
        <v>161</v>
      </c>
      <c r="H43" s="335"/>
      <c r="I43" s="335"/>
      <c r="J43" s="335" t="s">
        <v>197</v>
      </c>
      <c r="K43" s="335"/>
      <c r="L43" s="335"/>
      <c r="M43" s="377" t="s">
        <v>198</v>
      </c>
      <c r="N43" s="379"/>
      <c r="O43" s="378"/>
    </row>
    <row r="44" spans="1:15" ht="150">
      <c r="A44" s="408"/>
      <c r="B44" s="409"/>
      <c r="C44" s="410"/>
      <c r="D44" s="7" t="s">
        <v>417</v>
      </c>
      <c r="E44" s="7" t="s">
        <v>213</v>
      </c>
      <c r="F44" s="7" t="s">
        <v>418</v>
      </c>
      <c r="G44" s="7" t="s">
        <v>417</v>
      </c>
      <c r="H44" s="7" t="s">
        <v>213</v>
      </c>
      <c r="I44" s="7" t="s">
        <v>418</v>
      </c>
      <c r="J44" s="7" t="s">
        <v>417</v>
      </c>
      <c r="K44" s="7" t="s">
        <v>213</v>
      </c>
      <c r="L44" s="7" t="s">
        <v>418</v>
      </c>
      <c r="M44" s="112" t="s">
        <v>167</v>
      </c>
      <c r="N44" s="112" t="s">
        <v>168</v>
      </c>
      <c r="O44" s="112" t="s">
        <v>232</v>
      </c>
    </row>
    <row r="45" spans="1:15">
      <c r="A45" s="377">
        <v>1</v>
      </c>
      <c r="B45" s="379"/>
      <c r="C45" s="378"/>
      <c r="D45" s="7">
        <v>2</v>
      </c>
      <c r="E45" s="7">
        <v>3</v>
      </c>
      <c r="F45" s="7">
        <v>4</v>
      </c>
      <c r="G45" s="7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</row>
    <row r="46" spans="1:15">
      <c r="A46" s="377" t="s">
        <v>520</v>
      </c>
      <c r="B46" s="379"/>
      <c r="C46" s="378"/>
      <c r="D46" s="110">
        <f>'I. Фін результат'!E7</f>
        <v>399351</v>
      </c>
      <c r="E46" s="110"/>
      <c r="F46" s="111"/>
      <c r="G46" s="110">
        <f>'I. Фін результат'!F7</f>
        <v>331666</v>
      </c>
      <c r="H46" s="110"/>
      <c r="I46" s="111"/>
      <c r="J46" s="176">
        <f t="shared" ref="J46:L49" si="2">G46-D46</f>
        <v>-67685</v>
      </c>
      <c r="K46" s="176">
        <f t="shared" si="2"/>
        <v>0</v>
      </c>
      <c r="L46" s="177">
        <f t="shared" si="2"/>
        <v>0</v>
      </c>
      <c r="M46" s="152">
        <f>(G46/D46)*100</f>
        <v>83.1</v>
      </c>
      <c r="N46" s="239" t="e">
        <f t="shared" ref="M46:O50" si="3">(H46/E46)*100</f>
        <v>#DIV/0!</v>
      </c>
      <c r="O46" s="240" t="e">
        <f t="shared" si="3"/>
        <v>#DIV/0!</v>
      </c>
    </row>
    <row r="47" spans="1:15" ht="20.100000000000001" customHeight="1">
      <c r="A47" s="377"/>
      <c r="B47" s="379"/>
      <c r="C47" s="378"/>
      <c r="D47" s="110"/>
      <c r="E47" s="110"/>
      <c r="F47" s="111"/>
      <c r="G47" s="110"/>
      <c r="H47" s="110"/>
      <c r="I47" s="111"/>
      <c r="J47" s="176">
        <f t="shared" si="2"/>
        <v>0</v>
      </c>
      <c r="K47" s="176">
        <f t="shared" si="2"/>
        <v>0</v>
      </c>
      <c r="L47" s="177">
        <f t="shared" si="2"/>
        <v>0</v>
      </c>
      <c r="M47" s="238" t="e">
        <f t="shared" si="3"/>
        <v>#DIV/0!</v>
      </c>
      <c r="N47" s="239" t="e">
        <f t="shared" si="3"/>
        <v>#DIV/0!</v>
      </c>
      <c r="O47" s="240" t="e">
        <f t="shared" si="3"/>
        <v>#DIV/0!</v>
      </c>
    </row>
    <row r="48" spans="1:15" ht="20.100000000000001" customHeight="1">
      <c r="A48" s="404"/>
      <c r="B48" s="337"/>
      <c r="C48" s="343"/>
      <c r="D48" s="110"/>
      <c r="E48" s="110"/>
      <c r="F48" s="111"/>
      <c r="G48" s="110"/>
      <c r="H48" s="110"/>
      <c r="I48" s="111"/>
      <c r="J48" s="176">
        <f t="shared" si="2"/>
        <v>0</v>
      </c>
      <c r="K48" s="176">
        <f t="shared" si="2"/>
        <v>0</v>
      </c>
      <c r="L48" s="177">
        <f t="shared" si="2"/>
        <v>0</v>
      </c>
      <c r="M48" s="238" t="e">
        <f t="shared" si="3"/>
        <v>#DIV/0!</v>
      </c>
      <c r="N48" s="239" t="e">
        <f t="shared" si="3"/>
        <v>#DIV/0!</v>
      </c>
      <c r="O48" s="240" t="e">
        <f t="shared" si="3"/>
        <v>#DIV/0!</v>
      </c>
    </row>
    <row r="49" spans="1:15" ht="24.95" customHeight="1">
      <c r="A49" s="404"/>
      <c r="B49" s="337"/>
      <c r="C49" s="343"/>
      <c r="D49" s="110"/>
      <c r="E49" s="110"/>
      <c r="F49" s="111"/>
      <c r="G49" s="110"/>
      <c r="H49" s="110"/>
      <c r="I49" s="111"/>
      <c r="J49" s="176">
        <f t="shared" si="2"/>
        <v>0</v>
      </c>
      <c r="K49" s="176">
        <f t="shared" si="2"/>
        <v>0</v>
      </c>
      <c r="L49" s="177">
        <f t="shared" si="2"/>
        <v>0</v>
      </c>
      <c r="M49" s="238" t="e">
        <f t="shared" si="3"/>
        <v>#DIV/0!</v>
      </c>
      <c r="N49" s="239" t="e">
        <f t="shared" si="3"/>
        <v>#DIV/0!</v>
      </c>
      <c r="O49" s="240" t="e">
        <f t="shared" si="3"/>
        <v>#DIV/0!</v>
      </c>
    </row>
    <row r="50" spans="1:15">
      <c r="A50" s="401" t="s">
        <v>53</v>
      </c>
      <c r="B50" s="402"/>
      <c r="C50" s="403"/>
      <c r="D50" s="178">
        <f>SUM(D46:D49)</f>
        <v>399351</v>
      </c>
      <c r="E50" s="147"/>
      <c r="F50" s="148"/>
      <c r="G50" s="178">
        <f>SUM(G46:G49)</f>
        <v>331666</v>
      </c>
      <c r="H50" s="147"/>
      <c r="I50" s="148"/>
      <c r="J50" s="176">
        <f t="shared" ref="J50" si="4">G50-D50</f>
        <v>-67685</v>
      </c>
      <c r="K50" s="176">
        <f t="shared" ref="K50" si="5">H50-E50</f>
        <v>0</v>
      </c>
      <c r="L50" s="177">
        <f t="shared" ref="L50" si="6">I50-F50</f>
        <v>0</v>
      </c>
      <c r="M50" s="152">
        <f t="shared" si="3"/>
        <v>83.1</v>
      </c>
      <c r="N50" s="147"/>
      <c r="O50" s="148"/>
    </row>
    <row r="51" spans="1:15">
      <c r="A51" s="22"/>
      <c r="B51" s="23"/>
      <c r="C51" s="23"/>
      <c r="D51" s="23"/>
      <c r="E51" s="23"/>
      <c r="F51" s="13"/>
      <c r="G51" s="13"/>
      <c r="H51" s="13"/>
      <c r="I51" s="5"/>
      <c r="J51" s="5"/>
      <c r="K51" s="5"/>
      <c r="L51" s="5"/>
      <c r="M51" s="5"/>
      <c r="N51" s="5"/>
      <c r="O51" s="5"/>
    </row>
    <row r="52" spans="1:15">
      <c r="A52" s="371" t="s">
        <v>69</v>
      </c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</row>
    <row r="53" spans="1:15" ht="56.25" customHeight="1">
      <c r="A53" s="20"/>
    </row>
    <row r="54" spans="1:15">
      <c r="A54" s="7" t="s">
        <v>110</v>
      </c>
      <c r="B54" s="335" t="s">
        <v>68</v>
      </c>
      <c r="C54" s="335"/>
      <c r="D54" s="335" t="s">
        <v>62</v>
      </c>
      <c r="E54" s="335"/>
      <c r="F54" s="335" t="s">
        <v>63</v>
      </c>
      <c r="G54" s="335"/>
      <c r="H54" s="335" t="s">
        <v>82</v>
      </c>
      <c r="I54" s="335"/>
      <c r="J54" s="335"/>
      <c r="K54" s="377" t="s">
        <v>79</v>
      </c>
      <c r="L54" s="378"/>
      <c r="M54" s="377" t="s">
        <v>32</v>
      </c>
      <c r="N54" s="379"/>
      <c r="O54" s="378"/>
    </row>
    <row r="55" spans="1:15">
      <c r="A55" s="6">
        <v>1</v>
      </c>
      <c r="B55" s="340">
        <v>2</v>
      </c>
      <c r="C55" s="340"/>
      <c r="D55" s="340">
        <v>3</v>
      </c>
      <c r="E55" s="340"/>
      <c r="F55" s="340">
        <v>4</v>
      </c>
      <c r="G55" s="340"/>
      <c r="H55" s="340">
        <v>5</v>
      </c>
      <c r="I55" s="340"/>
      <c r="J55" s="340"/>
      <c r="K55" s="340">
        <v>6</v>
      </c>
      <c r="L55" s="340"/>
      <c r="M55" s="357">
        <v>7</v>
      </c>
      <c r="N55" s="373"/>
      <c r="O55" s="358"/>
    </row>
    <row r="56" spans="1:15">
      <c r="A56" s="92"/>
      <c r="B56" s="370"/>
      <c r="C56" s="370"/>
      <c r="D56" s="392"/>
      <c r="E56" s="392"/>
      <c r="F56" s="394" t="s">
        <v>179</v>
      </c>
      <c r="G56" s="394"/>
      <c r="H56" s="388"/>
      <c r="I56" s="388"/>
      <c r="J56" s="388"/>
      <c r="K56" s="363"/>
      <c r="L56" s="365"/>
      <c r="M56" s="392"/>
      <c r="N56" s="392"/>
      <c r="O56" s="392"/>
    </row>
    <row r="57" spans="1:15">
      <c r="A57" s="92"/>
      <c r="B57" s="413"/>
      <c r="C57" s="414"/>
      <c r="D57" s="389"/>
      <c r="E57" s="391"/>
      <c r="F57" s="395"/>
      <c r="G57" s="396"/>
      <c r="H57" s="397"/>
      <c r="I57" s="398"/>
      <c r="J57" s="399"/>
      <c r="K57" s="363"/>
      <c r="L57" s="365"/>
      <c r="M57" s="389"/>
      <c r="N57" s="390"/>
      <c r="O57" s="391"/>
    </row>
    <row r="58" spans="1:15">
      <c r="A58" s="92"/>
      <c r="B58" s="386"/>
      <c r="C58" s="411"/>
      <c r="D58" s="389"/>
      <c r="E58" s="391"/>
      <c r="F58" s="395"/>
      <c r="G58" s="396"/>
      <c r="H58" s="397"/>
      <c r="I58" s="398"/>
      <c r="J58" s="399"/>
      <c r="K58" s="363"/>
      <c r="L58" s="365"/>
      <c r="M58" s="389"/>
      <c r="N58" s="390"/>
      <c r="O58" s="391"/>
    </row>
    <row r="59" spans="1:15">
      <c r="A59" s="92"/>
      <c r="B59" s="370"/>
      <c r="C59" s="370"/>
      <c r="D59" s="392"/>
      <c r="E59" s="392"/>
      <c r="F59" s="394"/>
      <c r="G59" s="394"/>
      <c r="H59" s="388"/>
      <c r="I59" s="388"/>
      <c r="J59" s="388"/>
      <c r="K59" s="363"/>
      <c r="L59" s="365"/>
      <c r="M59" s="392"/>
      <c r="N59" s="392"/>
      <c r="O59" s="392"/>
    </row>
    <row r="60" spans="1:15">
      <c r="A60" s="114" t="s">
        <v>53</v>
      </c>
      <c r="B60" s="412" t="s">
        <v>33</v>
      </c>
      <c r="C60" s="412"/>
      <c r="D60" s="412" t="s">
        <v>33</v>
      </c>
      <c r="E60" s="412"/>
      <c r="F60" s="412" t="s">
        <v>33</v>
      </c>
      <c r="G60" s="412"/>
      <c r="H60" s="393"/>
      <c r="I60" s="393"/>
      <c r="J60" s="393"/>
      <c r="K60" s="360">
        <f>SUM(K56:L59)</f>
        <v>0</v>
      </c>
      <c r="L60" s="362"/>
      <c r="M60" s="400"/>
      <c r="N60" s="400"/>
      <c r="O60" s="400"/>
    </row>
    <row r="61" spans="1:15">
      <c r="A61" s="13"/>
      <c r="B61" s="25"/>
      <c r="C61" s="25"/>
      <c r="D61" s="25"/>
      <c r="E61" s="25"/>
      <c r="F61" s="25"/>
      <c r="G61" s="25"/>
      <c r="H61" s="25"/>
      <c r="I61" s="25"/>
      <c r="J61" s="25"/>
      <c r="K61" s="3"/>
      <c r="L61" s="3"/>
      <c r="M61" s="3"/>
      <c r="N61" s="3"/>
      <c r="O61" s="3"/>
    </row>
    <row r="62" spans="1:15" ht="15" customHeight="1">
      <c r="A62" s="371" t="s">
        <v>70</v>
      </c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</row>
    <row r="63" spans="1:15" ht="42.75" customHeight="1">
      <c r="A63" s="5"/>
      <c r="B63" s="18"/>
      <c r="C63" s="5"/>
      <c r="D63" s="5"/>
      <c r="E63" s="5"/>
      <c r="F63" s="5"/>
      <c r="G63" s="5"/>
      <c r="H63" s="5"/>
      <c r="I63" s="17"/>
    </row>
    <row r="64" spans="1:15" ht="42.75" customHeight="1">
      <c r="A64" s="335" t="s">
        <v>61</v>
      </c>
      <c r="B64" s="335"/>
      <c r="C64" s="335"/>
      <c r="D64" s="335" t="s">
        <v>169</v>
      </c>
      <c r="E64" s="335"/>
      <c r="F64" s="335" t="s">
        <v>170</v>
      </c>
      <c r="G64" s="335"/>
      <c r="H64" s="335"/>
      <c r="I64" s="335"/>
      <c r="J64" s="335" t="s">
        <v>338</v>
      </c>
      <c r="K64" s="335"/>
      <c r="L64" s="335"/>
      <c r="M64" s="335"/>
      <c r="N64" s="335" t="s">
        <v>173</v>
      </c>
      <c r="O64" s="335"/>
    </row>
    <row r="65" spans="1:15">
      <c r="A65" s="335"/>
      <c r="B65" s="335"/>
      <c r="C65" s="335"/>
      <c r="D65" s="335"/>
      <c r="E65" s="335"/>
      <c r="F65" s="340" t="s">
        <v>171</v>
      </c>
      <c r="G65" s="340"/>
      <c r="H65" s="335" t="s">
        <v>172</v>
      </c>
      <c r="I65" s="335"/>
      <c r="J65" s="340" t="s">
        <v>171</v>
      </c>
      <c r="K65" s="340"/>
      <c r="L65" s="335" t="s">
        <v>172</v>
      </c>
      <c r="M65" s="335"/>
      <c r="N65" s="335"/>
      <c r="O65" s="335"/>
    </row>
    <row r="66" spans="1:15" ht="20.100000000000001" customHeight="1">
      <c r="A66" s="335">
        <v>1</v>
      </c>
      <c r="B66" s="335"/>
      <c r="C66" s="335"/>
      <c r="D66" s="377">
        <v>2</v>
      </c>
      <c r="E66" s="378"/>
      <c r="F66" s="377">
        <v>3</v>
      </c>
      <c r="G66" s="378"/>
      <c r="H66" s="357">
        <v>4</v>
      </c>
      <c r="I66" s="358"/>
      <c r="J66" s="357">
        <v>5</v>
      </c>
      <c r="K66" s="358"/>
      <c r="L66" s="357">
        <v>6</v>
      </c>
      <c r="M66" s="358"/>
      <c r="N66" s="357">
        <v>7</v>
      </c>
      <c r="O66" s="358"/>
    </row>
    <row r="67" spans="1:15" ht="20.100000000000001" customHeight="1">
      <c r="A67" s="367" t="s">
        <v>210</v>
      </c>
      <c r="B67" s="367"/>
      <c r="C67" s="367"/>
      <c r="D67" s="363"/>
      <c r="E67" s="365"/>
      <c r="F67" s="363"/>
      <c r="G67" s="365"/>
      <c r="H67" s="363"/>
      <c r="I67" s="365"/>
      <c r="J67" s="363"/>
      <c r="K67" s="365"/>
      <c r="L67" s="363"/>
      <c r="M67" s="365"/>
      <c r="N67" s="382">
        <f>D67+H67-L67</f>
        <v>0</v>
      </c>
      <c r="O67" s="384"/>
    </row>
    <row r="68" spans="1:15" ht="20.100000000000001" customHeight="1">
      <c r="A68" s="367" t="s">
        <v>91</v>
      </c>
      <c r="B68" s="367"/>
      <c r="C68" s="367"/>
      <c r="D68" s="363"/>
      <c r="E68" s="365"/>
      <c r="F68" s="363"/>
      <c r="G68" s="365"/>
      <c r="H68" s="363"/>
      <c r="I68" s="365"/>
      <c r="J68" s="363"/>
      <c r="K68" s="365"/>
      <c r="L68" s="363"/>
      <c r="M68" s="365"/>
      <c r="N68" s="363"/>
      <c r="O68" s="365"/>
    </row>
    <row r="69" spans="1:15" ht="20.100000000000001" customHeight="1">
      <c r="A69" s="367"/>
      <c r="B69" s="367"/>
      <c r="C69" s="367"/>
      <c r="D69" s="363"/>
      <c r="E69" s="365"/>
      <c r="F69" s="363"/>
      <c r="G69" s="365"/>
      <c r="H69" s="363"/>
      <c r="I69" s="365"/>
      <c r="J69" s="363"/>
      <c r="K69" s="365"/>
      <c r="L69" s="363"/>
      <c r="M69" s="365"/>
      <c r="N69" s="363"/>
      <c r="O69" s="365"/>
    </row>
    <row r="70" spans="1:15" ht="20.100000000000001" customHeight="1">
      <c r="A70" s="367" t="s">
        <v>211</v>
      </c>
      <c r="B70" s="367"/>
      <c r="C70" s="367"/>
      <c r="D70" s="363"/>
      <c r="E70" s="365"/>
      <c r="F70" s="363"/>
      <c r="G70" s="365"/>
      <c r="H70" s="363"/>
      <c r="I70" s="365"/>
      <c r="J70" s="363"/>
      <c r="K70" s="365"/>
      <c r="L70" s="363"/>
      <c r="M70" s="365"/>
      <c r="N70" s="382">
        <f>D70+H70-L70</f>
        <v>0</v>
      </c>
      <c r="O70" s="384"/>
    </row>
    <row r="71" spans="1:15" ht="20.100000000000001" customHeight="1">
      <c r="A71" s="367" t="s">
        <v>92</v>
      </c>
      <c r="B71" s="367"/>
      <c r="C71" s="367"/>
      <c r="D71" s="363"/>
      <c r="E71" s="365"/>
      <c r="F71" s="363"/>
      <c r="G71" s="365"/>
      <c r="H71" s="363"/>
      <c r="I71" s="365"/>
      <c r="J71" s="363"/>
      <c r="K71" s="365"/>
      <c r="L71" s="363"/>
      <c r="M71" s="365"/>
      <c r="N71" s="363"/>
      <c r="O71" s="365"/>
    </row>
    <row r="72" spans="1:15" ht="20.100000000000001" customHeight="1">
      <c r="A72" s="367"/>
      <c r="B72" s="367"/>
      <c r="C72" s="367"/>
      <c r="D72" s="363"/>
      <c r="E72" s="365"/>
      <c r="F72" s="363"/>
      <c r="G72" s="365"/>
      <c r="H72" s="363"/>
      <c r="I72" s="365"/>
      <c r="J72" s="363"/>
      <c r="K72" s="365"/>
      <c r="L72" s="363"/>
      <c r="M72" s="365"/>
      <c r="N72" s="363"/>
      <c r="O72" s="365"/>
    </row>
    <row r="73" spans="1:15" ht="20.100000000000001" customHeight="1">
      <c r="A73" s="367" t="s">
        <v>212</v>
      </c>
      <c r="B73" s="367"/>
      <c r="C73" s="367"/>
      <c r="D73" s="363"/>
      <c r="E73" s="365"/>
      <c r="F73" s="363"/>
      <c r="G73" s="365"/>
      <c r="H73" s="363"/>
      <c r="I73" s="365"/>
      <c r="J73" s="363"/>
      <c r="K73" s="365"/>
      <c r="L73" s="363"/>
      <c r="M73" s="365"/>
      <c r="N73" s="382">
        <f>D73+H73-L73</f>
        <v>0</v>
      </c>
      <c r="O73" s="384"/>
    </row>
    <row r="74" spans="1:15" ht="20.100000000000001" customHeight="1">
      <c r="A74" s="367" t="s">
        <v>91</v>
      </c>
      <c r="B74" s="367"/>
      <c r="C74" s="367"/>
      <c r="D74" s="363"/>
      <c r="E74" s="365"/>
      <c r="F74" s="363"/>
      <c r="G74" s="365"/>
      <c r="H74" s="363"/>
      <c r="I74" s="365"/>
      <c r="J74" s="363"/>
      <c r="K74" s="365"/>
      <c r="L74" s="363"/>
      <c r="M74" s="365"/>
      <c r="N74" s="363"/>
      <c r="O74" s="365"/>
    </row>
    <row r="75" spans="1:15" ht="24.95" customHeight="1">
      <c r="A75" s="367"/>
      <c r="B75" s="367"/>
      <c r="C75" s="367"/>
      <c r="D75" s="363"/>
      <c r="E75" s="365"/>
      <c r="F75" s="363"/>
      <c r="G75" s="365"/>
      <c r="H75" s="363"/>
      <c r="I75" s="365"/>
      <c r="J75" s="363"/>
      <c r="K75" s="365"/>
      <c r="L75" s="363"/>
      <c r="M75" s="365"/>
      <c r="N75" s="363"/>
      <c r="O75" s="365"/>
    </row>
    <row r="76" spans="1:15">
      <c r="A76" s="345" t="s">
        <v>53</v>
      </c>
      <c r="B76" s="345"/>
      <c r="C76" s="345"/>
      <c r="D76" s="360">
        <f>SUM(D67,D70,D73)</f>
        <v>0</v>
      </c>
      <c r="E76" s="362"/>
      <c r="F76" s="360">
        <f>SUM(F67,F70,F73)</f>
        <v>0</v>
      </c>
      <c r="G76" s="362"/>
      <c r="H76" s="360">
        <f>SUM(H67,H70,H73)</f>
        <v>0</v>
      </c>
      <c r="I76" s="362"/>
      <c r="J76" s="360">
        <f>SUM(J67,J70,J73)</f>
        <v>0</v>
      </c>
      <c r="K76" s="362"/>
      <c r="L76" s="360">
        <f>SUM(L67,L70,L73)</f>
        <v>0</v>
      </c>
      <c r="M76" s="362"/>
      <c r="N76" s="360">
        <f>D76+H76-L76</f>
        <v>0</v>
      </c>
      <c r="O76" s="362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  <row r="90" spans="3:5">
      <c r="C90" s="30"/>
      <c r="D90" s="30"/>
      <c r="E90" s="30"/>
    </row>
  </sheetData>
  <mergeCells count="275">
    <mergeCell ref="I23:K23"/>
    <mergeCell ref="L22:M22"/>
    <mergeCell ref="L25:M25"/>
    <mergeCell ref="F22:H22"/>
    <mergeCell ref="F23:H23"/>
    <mergeCell ref="L24:M24"/>
    <mergeCell ref="D60:E60"/>
    <mergeCell ref="F60:G60"/>
    <mergeCell ref="F40:O40"/>
    <mergeCell ref="B39:E39"/>
    <mergeCell ref="B40:E40"/>
    <mergeCell ref="F39:O39"/>
    <mergeCell ref="F33:O33"/>
    <mergeCell ref="B33:E33"/>
    <mergeCell ref="C22:E22"/>
    <mergeCell ref="C23:E23"/>
    <mergeCell ref="C24:E24"/>
    <mergeCell ref="C25:E25"/>
    <mergeCell ref="C26:E26"/>
    <mergeCell ref="A24:B24"/>
    <mergeCell ref="A22:B22"/>
    <mergeCell ref="A25:B25"/>
    <mergeCell ref="B59:C59"/>
    <mergeCell ref="D59:E59"/>
    <mergeCell ref="D54:E54"/>
    <mergeCell ref="F54:G54"/>
    <mergeCell ref="H54:J54"/>
    <mergeCell ref="K54:L54"/>
    <mergeCell ref="A64:C65"/>
    <mergeCell ref="F64:I64"/>
    <mergeCell ref="F65:G65"/>
    <mergeCell ref="B58:C58"/>
    <mergeCell ref="D58:E58"/>
    <mergeCell ref="J64:M64"/>
    <mergeCell ref="J65:K65"/>
    <mergeCell ref="L65:M65"/>
    <mergeCell ref="M55:O55"/>
    <mergeCell ref="B55:C55"/>
    <mergeCell ref="F55:G55"/>
    <mergeCell ref="D56:E56"/>
    <mergeCell ref="D55:E55"/>
    <mergeCell ref="M56:O56"/>
    <mergeCell ref="K56:L56"/>
    <mergeCell ref="K55:L55"/>
    <mergeCell ref="A62:O62"/>
    <mergeCell ref="H57:J57"/>
    <mergeCell ref="B60:C60"/>
    <mergeCell ref="B57:C57"/>
    <mergeCell ref="G43:I43"/>
    <mergeCell ref="A50:C50"/>
    <mergeCell ref="A45:C45"/>
    <mergeCell ref="A48:C48"/>
    <mergeCell ref="A49:C49"/>
    <mergeCell ref="A46:C46"/>
    <mergeCell ref="A47:C47"/>
    <mergeCell ref="A41:J41"/>
    <mergeCell ref="D43:F43"/>
    <mergeCell ref="A43:C44"/>
    <mergeCell ref="J76:K76"/>
    <mergeCell ref="L76:M76"/>
    <mergeCell ref="L67:M67"/>
    <mergeCell ref="J74:K74"/>
    <mergeCell ref="J68:K68"/>
    <mergeCell ref="L69:M69"/>
    <mergeCell ref="J69:K69"/>
    <mergeCell ref="L71:M71"/>
    <mergeCell ref="J71:K71"/>
    <mergeCell ref="L72:M72"/>
    <mergeCell ref="N76:O76"/>
    <mergeCell ref="F75:G75"/>
    <mergeCell ref="H75:I75"/>
    <mergeCell ref="J75:K75"/>
    <mergeCell ref="L75:M75"/>
    <mergeCell ref="N75:O75"/>
    <mergeCell ref="F76:G76"/>
    <mergeCell ref="F59:G59"/>
    <mergeCell ref="H59:J59"/>
    <mergeCell ref="K60:L60"/>
    <mergeCell ref="H76:I76"/>
    <mergeCell ref="N64:O65"/>
    <mergeCell ref="H67:I67"/>
    <mergeCell ref="L66:M66"/>
    <mergeCell ref="N66:O66"/>
    <mergeCell ref="F67:G67"/>
    <mergeCell ref="N74:O74"/>
    <mergeCell ref="L74:M74"/>
    <mergeCell ref="N72:O72"/>
    <mergeCell ref="H73:I73"/>
    <mergeCell ref="J73:K73"/>
    <mergeCell ref="L73:M73"/>
    <mergeCell ref="N73:O73"/>
    <mergeCell ref="J72:K72"/>
    <mergeCell ref="H72:I72"/>
    <mergeCell ref="N71:O71"/>
    <mergeCell ref="N67:O67"/>
    <mergeCell ref="H65:I65"/>
    <mergeCell ref="J67:K67"/>
    <mergeCell ref="H74:I74"/>
    <mergeCell ref="L70:M70"/>
    <mergeCell ref="H66:I66"/>
    <mergeCell ref="J66:K66"/>
    <mergeCell ref="A67:C67"/>
    <mergeCell ref="A66:C66"/>
    <mergeCell ref="D66:E66"/>
    <mergeCell ref="F66:G66"/>
    <mergeCell ref="D67:E67"/>
    <mergeCell ref="A76:C76"/>
    <mergeCell ref="D69:E69"/>
    <mergeCell ref="F69:G69"/>
    <mergeCell ref="A74:C74"/>
    <mergeCell ref="D72:E72"/>
    <mergeCell ref="F72:G72"/>
    <mergeCell ref="A73:C73"/>
    <mergeCell ref="A72:C72"/>
    <mergeCell ref="A75:C75"/>
    <mergeCell ref="A70:C70"/>
    <mergeCell ref="D75:E75"/>
    <mergeCell ref="D76:E76"/>
    <mergeCell ref="A68:C68"/>
    <mergeCell ref="D74:E74"/>
    <mergeCell ref="D73:E73"/>
    <mergeCell ref="F73:G73"/>
    <mergeCell ref="F74:G74"/>
    <mergeCell ref="A69:C69"/>
    <mergeCell ref="D71:E71"/>
    <mergeCell ref="A71:C71"/>
    <mergeCell ref="F71:G71"/>
    <mergeCell ref="D70:E70"/>
    <mergeCell ref="F70:G70"/>
    <mergeCell ref="H71:I71"/>
    <mergeCell ref="N70:O70"/>
    <mergeCell ref="L68:M68"/>
    <mergeCell ref="N68:O68"/>
    <mergeCell ref="N69:O69"/>
    <mergeCell ref="D68:E68"/>
    <mergeCell ref="F68:G68"/>
    <mergeCell ref="H70:I70"/>
    <mergeCell ref="J70:K70"/>
    <mergeCell ref="H68:I68"/>
    <mergeCell ref="H69:I69"/>
    <mergeCell ref="B56:C56"/>
    <mergeCell ref="H56:J56"/>
    <mergeCell ref="H55:J55"/>
    <mergeCell ref="K57:L57"/>
    <mergeCell ref="M57:O57"/>
    <mergeCell ref="D57:E57"/>
    <mergeCell ref="M59:O59"/>
    <mergeCell ref="K59:L59"/>
    <mergeCell ref="H60:J60"/>
    <mergeCell ref="K58:L58"/>
    <mergeCell ref="F56:G56"/>
    <mergeCell ref="M58:O58"/>
    <mergeCell ref="F57:G57"/>
    <mergeCell ref="F58:G58"/>
    <mergeCell ref="H58:J58"/>
    <mergeCell ref="M60:O60"/>
    <mergeCell ref="D64:E65"/>
    <mergeCell ref="A1:O1"/>
    <mergeCell ref="A2:O2"/>
    <mergeCell ref="F38:O38"/>
    <mergeCell ref="B36:E36"/>
    <mergeCell ref="B37:E37"/>
    <mergeCell ref="B35:E35"/>
    <mergeCell ref="F35:O35"/>
    <mergeCell ref="F34:O34"/>
    <mergeCell ref="B38:E38"/>
    <mergeCell ref="I12:K12"/>
    <mergeCell ref="F21:H21"/>
    <mergeCell ref="I18:K18"/>
    <mergeCell ref="I19:K19"/>
    <mergeCell ref="I20:K20"/>
    <mergeCell ref="I21:K21"/>
    <mergeCell ref="F18:H18"/>
    <mergeCell ref="L19:M19"/>
    <mergeCell ref="L20:M20"/>
    <mergeCell ref="L21:M21"/>
    <mergeCell ref="N18:O18"/>
    <mergeCell ref="N19:O19"/>
    <mergeCell ref="N20:O20"/>
    <mergeCell ref="N21:O21"/>
    <mergeCell ref="M54:O54"/>
    <mergeCell ref="B54:C54"/>
    <mergeCell ref="A3:O3"/>
    <mergeCell ref="A4:O4"/>
    <mergeCell ref="A5:O5"/>
    <mergeCell ref="A7:O7"/>
    <mergeCell ref="L9:M9"/>
    <mergeCell ref="N9:O9"/>
    <mergeCell ref="J43:L43"/>
    <mergeCell ref="M43:O43"/>
    <mergeCell ref="A52:O52"/>
    <mergeCell ref="F24:H24"/>
    <mergeCell ref="N25:O25"/>
    <mergeCell ref="N26:O26"/>
    <mergeCell ref="L26:M26"/>
    <mergeCell ref="I25:K25"/>
    <mergeCell ref="I26:K26"/>
    <mergeCell ref="I24:K24"/>
    <mergeCell ref="F26:H26"/>
    <mergeCell ref="N22:O22"/>
    <mergeCell ref="N23:O23"/>
    <mergeCell ref="N24:O24"/>
    <mergeCell ref="F25:H25"/>
    <mergeCell ref="F37:O37"/>
    <mergeCell ref="N12:O12"/>
    <mergeCell ref="I13:K13"/>
    <mergeCell ref="I14:K14"/>
    <mergeCell ref="N10:O10"/>
    <mergeCell ref="N11:O11"/>
    <mergeCell ref="L10:M10"/>
    <mergeCell ref="A9:B9"/>
    <mergeCell ref="N13:O13"/>
    <mergeCell ref="I10:K10"/>
    <mergeCell ref="I11:K11"/>
    <mergeCell ref="C9:E9"/>
    <mergeCell ref="C10:E10"/>
    <mergeCell ref="C11:E11"/>
    <mergeCell ref="F9:H9"/>
    <mergeCell ref="F10:H10"/>
    <mergeCell ref="F11:H11"/>
    <mergeCell ref="F12:H12"/>
    <mergeCell ref="F13:H13"/>
    <mergeCell ref="F14:H14"/>
    <mergeCell ref="L11:M11"/>
    <mergeCell ref="L12:M12"/>
    <mergeCell ref="C12:E12"/>
    <mergeCell ref="I9:K9"/>
    <mergeCell ref="N17:O17"/>
    <mergeCell ref="F36:O36"/>
    <mergeCell ref="A31:O31"/>
    <mergeCell ref="A29:O29"/>
    <mergeCell ref="B34:E34"/>
    <mergeCell ref="L13:M13"/>
    <mergeCell ref="F17:H17"/>
    <mergeCell ref="L15:M15"/>
    <mergeCell ref="L16:M16"/>
    <mergeCell ref="F15:H15"/>
    <mergeCell ref="F16:H16"/>
    <mergeCell ref="N14:O14"/>
    <mergeCell ref="N15:O15"/>
    <mergeCell ref="L14:M14"/>
    <mergeCell ref="L23:M23"/>
    <mergeCell ref="A26:B26"/>
    <mergeCell ref="A18:B18"/>
    <mergeCell ref="A19:B19"/>
    <mergeCell ref="A20:B20"/>
    <mergeCell ref="A21:B21"/>
    <mergeCell ref="A23:B23"/>
    <mergeCell ref="C19:E19"/>
    <mergeCell ref="C21:E21"/>
    <mergeCell ref="I22:K22"/>
    <mergeCell ref="A28:O28"/>
    <mergeCell ref="F19:H19"/>
    <mergeCell ref="F20:H20"/>
    <mergeCell ref="L17:M17"/>
    <mergeCell ref="I17:K17"/>
    <mergeCell ref="I15:K15"/>
    <mergeCell ref="A10:B10"/>
    <mergeCell ref="A11:B11"/>
    <mergeCell ref="A12:B12"/>
    <mergeCell ref="A13:B13"/>
    <mergeCell ref="A14:B14"/>
    <mergeCell ref="C13:E13"/>
    <mergeCell ref="C14:E14"/>
    <mergeCell ref="C15:E15"/>
    <mergeCell ref="C20:E20"/>
    <mergeCell ref="A15:B15"/>
    <mergeCell ref="A16:B16"/>
    <mergeCell ref="A17:B17"/>
    <mergeCell ref="C16:E16"/>
    <mergeCell ref="C17:E17"/>
    <mergeCell ref="C18:E18"/>
    <mergeCell ref="I16:K16"/>
    <mergeCell ref="L18:M18"/>
    <mergeCell ref="N16:O16"/>
  </mergeCells>
  <phoneticPr fontId="3" type="noConversion"/>
  <pageMargins left="0.59055118110236227" right="0.39370078740157483" top="0.49" bottom="0.43307086614173229" header="0.31496062992125984" footer="0.15748031496062992"/>
  <pageSetup paperSize="9" scale="49" orientation="landscape" horizontalDpi="1200" verticalDpi="1200" r:id="rId1"/>
  <headerFooter alignWithMargins="0"/>
  <rowBreaks count="1" manualBreakCount="1">
    <brk id="40" max="14" man="1"/>
  </rowBreaks>
  <ignoredErrors>
    <ignoredError sqref="L23:M26 O12:O26 D25:E26 G23:H23 D23:E24 O11 N11:N26 M47:O49 G26:H26 G24:H24 G25:H25 N46:O46" evalError="1"/>
    <ignoredError sqref="D50:G5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10"/>
  <sheetViews>
    <sheetView zoomScale="68" zoomScaleNormal="68" zoomScaleSheetLayoutView="50" workbookViewId="0">
      <selection activeCell="L79" sqref="L79:M79"/>
    </sheetView>
  </sheetViews>
  <sheetFormatPr defaultRowHeight="18.75"/>
  <cols>
    <col min="1" max="1" width="8.28515625" style="2" customWidth="1"/>
    <col min="2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5.85546875" style="2" customWidth="1"/>
    <col min="12" max="12" width="7.28515625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2" t="s">
        <v>324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456" t="s">
        <v>49</v>
      </c>
      <c r="B3" s="463" t="s">
        <v>140</v>
      </c>
      <c r="C3" s="464"/>
      <c r="D3" s="405" t="s">
        <v>141</v>
      </c>
      <c r="E3" s="406"/>
      <c r="F3" s="406"/>
      <c r="G3" s="405" t="s">
        <v>230</v>
      </c>
      <c r="H3" s="406"/>
      <c r="I3" s="406"/>
      <c r="J3" s="406"/>
      <c r="K3" s="406"/>
      <c r="L3" s="406"/>
      <c r="M3" s="406"/>
      <c r="N3" s="406"/>
      <c r="O3" s="406"/>
      <c r="P3" s="406"/>
      <c r="Q3" s="407"/>
      <c r="R3" s="357" t="s">
        <v>142</v>
      </c>
      <c r="S3" s="373"/>
      <c r="T3" s="373"/>
      <c r="U3" s="373"/>
      <c r="V3" s="373"/>
      <c r="W3" s="373"/>
      <c r="X3" s="373"/>
      <c r="Y3" s="373"/>
      <c r="Z3" s="358"/>
      <c r="AA3" s="335" t="s">
        <v>419</v>
      </c>
      <c r="AB3" s="340"/>
      <c r="AC3" s="340"/>
      <c r="AD3" s="335" t="s">
        <v>420</v>
      </c>
      <c r="AE3" s="340"/>
      <c r="AF3" s="340"/>
    </row>
    <row r="4" spans="1:32" ht="77.25" customHeight="1">
      <c r="A4" s="458"/>
      <c r="B4" s="465"/>
      <c r="C4" s="466"/>
      <c r="D4" s="408"/>
      <c r="E4" s="409"/>
      <c r="F4" s="409"/>
      <c r="G4" s="408"/>
      <c r="H4" s="409"/>
      <c r="I4" s="409"/>
      <c r="J4" s="409"/>
      <c r="K4" s="409"/>
      <c r="L4" s="409"/>
      <c r="M4" s="409"/>
      <c r="N4" s="409"/>
      <c r="O4" s="409"/>
      <c r="P4" s="409"/>
      <c r="Q4" s="410"/>
      <c r="R4" s="377" t="s">
        <v>355</v>
      </c>
      <c r="S4" s="379"/>
      <c r="T4" s="378"/>
      <c r="U4" s="377" t="s">
        <v>356</v>
      </c>
      <c r="V4" s="379"/>
      <c r="W4" s="378"/>
      <c r="X4" s="377" t="s">
        <v>357</v>
      </c>
      <c r="Y4" s="379"/>
      <c r="Z4" s="378"/>
      <c r="AA4" s="340"/>
      <c r="AB4" s="340"/>
      <c r="AC4" s="340"/>
      <c r="AD4" s="340"/>
      <c r="AE4" s="340"/>
      <c r="AF4" s="340"/>
    </row>
    <row r="5" spans="1:32" ht="18.75" customHeight="1">
      <c r="A5" s="98">
        <v>1</v>
      </c>
      <c r="B5" s="459">
        <v>2</v>
      </c>
      <c r="C5" s="460"/>
      <c r="D5" s="449">
        <v>3</v>
      </c>
      <c r="E5" s="450"/>
      <c r="F5" s="450"/>
      <c r="G5" s="449">
        <v>4</v>
      </c>
      <c r="H5" s="450"/>
      <c r="I5" s="450"/>
      <c r="J5" s="450"/>
      <c r="K5" s="450"/>
      <c r="L5" s="450"/>
      <c r="M5" s="450"/>
      <c r="N5" s="450"/>
      <c r="O5" s="450"/>
      <c r="P5" s="450"/>
      <c r="Q5" s="451"/>
      <c r="R5" s="449">
        <v>5</v>
      </c>
      <c r="S5" s="450"/>
      <c r="T5" s="451"/>
      <c r="U5" s="449">
        <v>6</v>
      </c>
      <c r="V5" s="450"/>
      <c r="W5" s="451"/>
      <c r="X5" s="470">
        <v>7</v>
      </c>
      <c r="Y5" s="471"/>
      <c r="Z5" s="472"/>
      <c r="AA5" s="470">
        <v>8</v>
      </c>
      <c r="AB5" s="471"/>
      <c r="AC5" s="472"/>
      <c r="AD5" s="470">
        <v>9</v>
      </c>
      <c r="AE5" s="471"/>
      <c r="AF5" s="472"/>
    </row>
    <row r="6" spans="1:32" ht="20.100000000000001" customHeight="1">
      <c r="A6" s="98">
        <v>1</v>
      </c>
      <c r="B6" s="461" t="s">
        <v>521</v>
      </c>
      <c r="C6" s="462"/>
      <c r="D6" s="440">
        <v>2017</v>
      </c>
      <c r="E6" s="441"/>
      <c r="F6" s="441"/>
      <c r="G6" s="440" t="s">
        <v>522</v>
      </c>
      <c r="H6" s="441"/>
      <c r="I6" s="441"/>
      <c r="J6" s="441"/>
      <c r="K6" s="441"/>
      <c r="L6" s="441"/>
      <c r="M6" s="441"/>
      <c r="N6" s="441"/>
      <c r="O6" s="441"/>
      <c r="P6" s="441"/>
      <c r="Q6" s="442"/>
      <c r="R6" s="363">
        <v>340</v>
      </c>
      <c r="S6" s="364"/>
      <c r="T6" s="365"/>
      <c r="U6" s="363">
        <v>339</v>
      </c>
      <c r="V6" s="364"/>
      <c r="W6" s="365"/>
      <c r="X6" s="363">
        <v>93</v>
      </c>
      <c r="Y6" s="364"/>
      <c r="Z6" s="365"/>
      <c r="AA6" s="363">
        <f>X6-U6</f>
        <v>-246</v>
      </c>
      <c r="AB6" s="364"/>
      <c r="AC6" s="365"/>
      <c r="AD6" s="473">
        <f>(X6/U6)*100</f>
        <v>27.4</v>
      </c>
      <c r="AE6" s="474"/>
      <c r="AF6" s="475"/>
    </row>
    <row r="7" spans="1:32" ht="20.100000000000001" customHeight="1">
      <c r="A7" s="98">
        <v>2</v>
      </c>
      <c r="B7" s="461" t="s">
        <v>689</v>
      </c>
      <c r="C7" s="462"/>
      <c r="D7" s="440">
        <v>2017</v>
      </c>
      <c r="E7" s="441"/>
      <c r="F7" s="441"/>
      <c r="G7" s="440" t="s">
        <v>522</v>
      </c>
      <c r="H7" s="441"/>
      <c r="I7" s="441"/>
      <c r="J7" s="441"/>
      <c r="K7" s="441"/>
      <c r="L7" s="441"/>
      <c r="M7" s="441"/>
      <c r="N7" s="441"/>
      <c r="O7" s="441"/>
      <c r="P7" s="441"/>
      <c r="Q7" s="442"/>
      <c r="R7" s="363">
        <v>226</v>
      </c>
      <c r="S7" s="364"/>
      <c r="T7" s="365"/>
      <c r="U7" s="363">
        <v>193</v>
      </c>
      <c r="V7" s="364"/>
      <c r="W7" s="365"/>
      <c r="X7" s="363">
        <v>183</v>
      </c>
      <c r="Y7" s="364"/>
      <c r="Z7" s="365"/>
      <c r="AA7" s="363">
        <f>X7-U7</f>
        <v>-10</v>
      </c>
      <c r="AB7" s="364"/>
      <c r="AC7" s="365"/>
      <c r="AD7" s="473">
        <f>(X7/U7)*100</f>
        <v>94.8</v>
      </c>
      <c r="AE7" s="474"/>
      <c r="AF7" s="475"/>
    </row>
    <row r="8" spans="1:32" ht="20.100000000000001" customHeight="1">
      <c r="A8" s="98"/>
      <c r="B8" s="467"/>
      <c r="C8" s="468"/>
      <c r="D8" s="440"/>
      <c r="E8" s="441"/>
      <c r="F8" s="441"/>
      <c r="G8" s="440"/>
      <c r="H8" s="441"/>
      <c r="I8" s="441"/>
      <c r="J8" s="441"/>
      <c r="K8" s="441"/>
      <c r="L8" s="441"/>
      <c r="M8" s="441"/>
      <c r="N8" s="441"/>
      <c r="O8" s="441"/>
      <c r="P8" s="441"/>
      <c r="Q8" s="442"/>
      <c r="R8" s="363"/>
      <c r="S8" s="364"/>
      <c r="T8" s="365"/>
      <c r="U8" s="363"/>
      <c r="V8" s="364"/>
      <c r="W8" s="365"/>
      <c r="X8" s="363"/>
      <c r="Y8" s="364"/>
      <c r="Z8" s="365"/>
      <c r="AA8" s="363">
        <f>X8-U8</f>
        <v>0</v>
      </c>
      <c r="AB8" s="364"/>
      <c r="AC8" s="365"/>
      <c r="AD8" s="494" t="e">
        <f>(X8/U8)*100</f>
        <v>#DIV/0!</v>
      </c>
      <c r="AE8" s="495"/>
      <c r="AF8" s="496"/>
    </row>
    <row r="9" spans="1:32" ht="20.100000000000001" customHeight="1">
      <c r="A9" s="98"/>
      <c r="B9" s="467"/>
      <c r="C9" s="468"/>
      <c r="D9" s="440"/>
      <c r="E9" s="441"/>
      <c r="F9" s="441"/>
      <c r="G9" s="440"/>
      <c r="H9" s="441"/>
      <c r="I9" s="441"/>
      <c r="J9" s="441"/>
      <c r="K9" s="441"/>
      <c r="L9" s="441"/>
      <c r="M9" s="441"/>
      <c r="N9" s="441"/>
      <c r="O9" s="441"/>
      <c r="P9" s="441"/>
      <c r="Q9" s="442"/>
      <c r="R9" s="363"/>
      <c r="S9" s="364"/>
      <c r="T9" s="365"/>
      <c r="U9" s="486"/>
      <c r="V9" s="487"/>
      <c r="W9" s="488"/>
      <c r="X9" s="363"/>
      <c r="Y9" s="364"/>
      <c r="Z9" s="365"/>
      <c r="AA9" s="363">
        <f>X9-U9</f>
        <v>0</v>
      </c>
      <c r="AB9" s="364"/>
      <c r="AC9" s="365"/>
      <c r="AD9" s="494" t="e">
        <f>(X9/U9)*100</f>
        <v>#DIV/0!</v>
      </c>
      <c r="AE9" s="495"/>
      <c r="AF9" s="496"/>
    </row>
    <row r="10" spans="1:32" ht="24.95" customHeight="1">
      <c r="A10" s="446" t="s">
        <v>53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8"/>
      <c r="R10" s="360">
        <f>SUM(R6:R9)</f>
        <v>566</v>
      </c>
      <c r="S10" s="361"/>
      <c r="T10" s="362"/>
      <c r="U10" s="360">
        <f>SUM(U6:U9)</f>
        <v>532</v>
      </c>
      <c r="V10" s="361"/>
      <c r="W10" s="362"/>
      <c r="X10" s="360">
        <f>SUM(X6:X9)</f>
        <v>276</v>
      </c>
      <c r="Y10" s="361"/>
      <c r="Z10" s="362"/>
      <c r="AA10" s="483">
        <f>X10-U10</f>
        <v>-256</v>
      </c>
      <c r="AB10" s="484"/>
      <c r="AC10" s="485"/>
      <c r="AD10" s="497">
        <f>(X10/U10)*100</f>
        <v>51.9</v>
      </c>
      <c r="AE10" s="498"/>
      <c r="AF10" s="499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102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3"/>
      <c r="AF12" s="103"/>
    </row>
    <row r="13" spans="1:32" s="42" customFormat="1" ht="18.75" customHeight="1">
      <c r="C13" s="42" t="s">
        <v>325</v>
      </c>
    </row>
    <row r="14" spans="1:32" s="42" customFormat="1" ht="18.75" customHeight="1"/>
    <row r="15" spans="1:32" ht="45.75" customHeight="1">
      <c r="A15" s="350" t="s">
        <v>49</v>
      </c>
      <c r="B15" s="463" t="s">
        <v>143</v>
      </c>
      <c r="C15" s="464"/>
      <c r="D15" s="335" t="s">
        <v>140</v>
      </c>
      <c r="E15" s="335"/>
      <c r="F15" s="335"/>
      <c r="G15" s="335"/>
      <c r="H15" s="405" t="s">
        <v>230</v>
      </c>
      <c r="I15" s="406"/>
      <c r="J15" s="406"/>
      <c r="K15" s="406"/>
      <c r="L15" s="406"/>
      <c r="M15" s="406"/>
      <c r="N15" s="406"/>
      <c r="O15" s="407"/>
      <c r="P15" s="405" t="s">
        <v>354</v>
      </c>
      <c r="Q15" s="407"/>
      <c r="R15" s="357" t="s">
        <v>142</v>
      </c>
      <c r="S15" s="373"/>
      <c r="T15" s="373"/>
      <c r="U15" s="373"/>
      <c r="V15" s="373"/>
      <c r="W15" s="373"/>
      <c r="X15" s="373"/>
      <c r="Y15" s="373"/>
      <c r="Z15" s="358"/>
      <c r="AA15" s="335" t="s">
        <v>419</v>
      </c>
      <c r="AB15" s="340"/>
      <c r="AC15" s="340"/>
      <c r="AD15" s="335" t="s">
        <v>420</v>
      </c>
      <c r="AE15" s="340"/>
      <c r="AF15" s="340"/>
    </row>
    <row r="16" spans="1:32" ht="24.95" customHeight="1">
      <c r="A16" s="350"/>
      <c r="B16" s="477"/>
      <c r="C16" s="479"/>
      <c r="D16" s="335"/>
      <c r="E16" s="335"/>
      <c r="F16" s="335"/>
      <c r="G16" s="335"/>
      <c r="H16" s="426"/>
      <c r="I16" s="469"/>
      <c r="J16" s="469"/>
      <c r="K16" s="469"/>
      <c r="L16" s="469"/>
      <c r="M16" s="469"/>
      <c r="N16" s="469"/>
      <c r="O16" s="427"/>
      <c r="P16" s="426"/>
      <c r="Q16" s="427"/>
      <c r="R16" s="405" t="s">
        <v>355</v>
      </c>
      <c r="S16" s="406"/>
      <c r="T16" s="407"/>
      <c r="U16" s="405" t="s">
        <v>356</v>
      </c>
      <c r="V16" s="406"/>
      <c r="W16" s="407"/>
      <c r="X16" s="405" t="s">
        <v>357</v>
      </c>
      <c r="Y16" s="489"/>
      <c r="Z16" s="490"/>
      <c r="AA16" s="340"/>
      <c r="AB16" s="340"/>
      <c r="AC16" s="340"/>
      <c r="AD16" s="340"/>
      <c r="AE16" s="340"/>
      <c r="AF16" s="340"/>
    </row>
    <row r="17" spans="1:32" ht="48" customHeight="1">
      <c r="A17" s="350"/>
      <c r="B17" s="465"/>
      <c r="C17" s="466"/>
      <c r="D17" s="335"/>
      <c r="E17" s="335"/>
      <c r="F17" s="335"/>
      <c r="G17" s="335"/>
      <c r="H17" s="408"/>
      <c r="I17" s="409"/>
      <c r="J17" s="409"/>
      <c r="K17" s="409"/>
      <c r="L17" s="409"/>
      <c r="M17" s="409"/>
      <c r="N17" s="409"/>
      <c r="O17" s="410"/>
      <c r="P17" s="408"/>
      <c r="Q17" s="410"/>
      <c r="R17" s="408"/>
      <c r="S17" s="409"/>
      <c r="T17" s="410"/>
      <c r="U17" s="408"/>
      <c r="V17" s="409"/>
      <c r="W17" s="410"/>
      <c r="X17" s="491"/>
      <c r="Y17" s="492"/>
      <c r="Z17" s="493"/>
      <c r="AA17" s="340"/>
      <c r="AB17" s="340"/>
      <c r="AC17" s="340"/>
      <c r="AD17" s="340"/>
      <c r="AE17" s="340"/>
      <c r="AF17" s="340"/>
    </row>
    <row r="18" spans="1:32" ht="18.75" customHeight="1">
      <c r="A18" s="65">
        <v>1</v>
      </c>
      <c r="B18" s="459">
        <v>2</v>
      </c>
      <c r="C18" s="460"/>
      <c r="D18" s="455">
        <v>3</v>
      </c>
      <c r="E18" s="455"/>
      <c r="F18" s="455"/>
      <c r="G18" s="455"/>
      <c r="H18" s="449">
        <v>4</v>
      </c>
      <c r="I18" s="450"/>
      <c r="J18" s="450"/>
      <c r="K18" s="450"/>
      <c r="L18" s="450"/>
      <c r="M18" s="450"/>
      <c r="N18" s="450"/>
      <c r="O18" s="451"/>
      <c r="P18" s="449">
        <v>5</v>
      </c>
      <c r="Q18" s="451"/>
      <c r="R18" s="449">
        <v>6</v>
      </c>
      <c r="S18" s="450"/>
      <c r="T18" s="451"/>
      <c r="U18" s="449">
        <v>7</v>
      </c>
      <c r="V18" s="450"/>
      <c r="W18" s="451"/>
      <c r="X18" s="449">
        <v>8</v>
      </c>
      <c r="Y18" s="450"/>
      <c r="Z18" s="451"/>
      <c r="AA18" s="449">
        <v>9</v>
      </c>
      <c r="AB18" s="450"/>
      <c r="AC18" s="451"/>
      <c r="AD18" s="449">
        <v>10</v>
      </c>
      <c r="AE18" s="450"/>
      <c r="AF18" s="451"/>
    </row>
    <row r="19" spans="1:32" ht="20.100000000000001" customHeight="1">
      <c r="A19" s="91"/>
      <c r="B19" s="481"/>
      <c r="C19" s="482"/>
      <c r="D19" s="452"/>
      <c r="E19" s="452"/>
      <c r="F19" s="452"/>
      <c r="G19" s="452"/>
      <c r="H19" s="443"/>
      <c r="I19" s="444"/>
      <c r="J19" s="444"/>
      <c r="K19" s="444"/>
      <c r="L19" s="444"/>
      <c r="M19" s="444"/>
      <c r="N19" s="444"/>
      <c r="O19" s="445"/>
      <c r="P19" s="453"/>
      <c r="Q19" s="454"/>
      <c r="R19" s="363"/>
      <c r="S19" s="364"/>
      <c r="T19" s="365"/>
      <c r="U19" s="363"/>
      <c r="V19" s="364"/>
      <c r="W19" s="365"/>
      <c r="X19" s="363"/>
      <c r="Y19" s="364"/>
      <c r="Z19" s="365"/>
      <c r="AA19" s="363">
        <f>X19-U19</f>
        <v>0</v>
      </c>
      <c r="AB19" s="364"/>
      <c r="AC19" s="365"/>
      <c r="AD19" s="494" t="e">
        <f>(X19/U19)*100</f>
        <v>#DIV/0!</v>
      </c>
      <c r="AE19" s="495"/>
      <c r="AF19" s="496"/>
    </row>
    <row r="20" spans="1:32" ht="20.100000000000001" customHeight="1">
      <c r="A20" s="91"/>
      <c r="B20" s="481"/>
      <c r="C20" s="482"/>
      <c r="D20" s="452"/>
      <c r="E20" s="452"/>
      <c r="F20" s="452"/>
      <c r="G20" s="452"/>
      <c r="H20" s="443"/>
      <c r="I20" s="444"/>
      <c r="J20" s="444"/>
      <c r="K20" s="444"/>
      <c r="L20" s="444"/>
      <c r="M20" s="444"/>
      <c r="N20" s="444"/>
      <c r="O20" s="445"/>
      <c r="P20" s="453"/>
      <c r="Q20" s="454"/>
      <c r="R20" s="363"/>
      <c r="S20" s="364"/>
      <c r="T20" s="365"/>
      <c r="U20" s="363"/>
      <c r="V20" s="364"/>
      <c r="W20" s="365"/>
      <c r="X20" s="363"/>
      <c r="Y20" s="364"/>
      <c r="Z20" s="365"/>
      <c r="AA20" s="363">
        <f>X20-U20</f>
        <v>0</v>
      </c>
      <c r="AB20" s="364"/>
      <c r="AC20" s="365"/>
      <c r="AD20" s="494" t="e">
        <f>(X20/U20)*100</f>
        <v>#DIV/0!</v>
      </c>
      <c r="AE20" s="495"/>
      <c r="AF20" s="496"/>
    </row>
    <row r="21" spans="1:32" ht="20.100000000000001" customHeight="1">
      <c r="A21" s="91"/>
      <c r="B21" s="481"/>
      <c r="C21" s="482"/>
      <c r="D21" s="452"/>
      <c r="E21" s="452"/>
      <c r="F21" s="452"/>
      <c r="G21" s="452"/>
      <c r="H21" s="443"/>
      <c r="I21" s="444"/>
      <c r="J21" s="444"/>
      <c r="K21" s="444"/>
      <c r="L21" s="444"/>
      <c r="M21" s="444"/>
      <c r="N21" s="444"/>
      <c r="O21" s="445"/>
      <c r="P21" s="453"/>
      <c r="Q21" s="454"/>
      <c r="R21" s="363"/>
      <c r="S21" s="364"/>
      <c r="T21" s="365"/>
      <c r="U21" s="363"/>
      <c r="V21" s="364"/>
      <c r="W21" s="365"/>
      <c r="X21" s="363"/>
      <c r="Y21" s="364"/>
      <c r="Z21" s="365"/>
      <c r="AA21" s="363">
        <f>X21-U21</f>
        <v>0</v>
      </c>
      <c r="AB21" s="364"/>
      <c r="AC21" s="365"/>
      <c r="AD21" s="494" t="e">
        <f>(X21/U21)*100</f>
        <v>#DIV/0!</v>
      </c>
      <c r="AE21" s="495"/>
      <c r="AF21" s="496"/>
    </row>
    <row r="22" spans="1:32" ht="20.100000000000001" customHeight="1">
      <c r="A22" s="91"/>
      <c r="B22" s="481"/>
      <c r="C22" s="482"/>
      <c r="D22" s="452"/>
      <c r="E22" s="452"/>
      <c r="F22" s="452"/>
      <c r="G22" s="452"/>
      <c r="H22" s="443"/>
      <c r="I22" s="444"/>
      <c r="J22" s="444"/>
      <c r="K22" s="444"/>
      <c r="L22" s="444"/>
      <c r="M22" s="444"/>
      <c r="N22" s="444"/>
      <c r="O22" s="445"/>
      <c r="P22" s="453"/>
      <c r="Q22" s="454"/>
      <c r="R22" s="363"/>
      <c r="S22" s="364"/>
      <c r="T22" s="365"/>
      <c r="U22" s="363"/>
      <c r="V22" s="364"/>
      <c r="W22" s="365"/>
      <c r="X22" s="363"/>
      <c r="Y22" s="364"/>
      <c r="Z22" s="365"/>
      <c r="AA22" s="363">
        <f>X22-U22</f>
        <v>0</v>
      </c>
      <c r="AB22" s="364"/>
      <c r="AC22" s="365"/>
      <c r="AD22" s="494" t="e">
        <f>(X22/U22)*100</f>
        <v>#DIV/0!</v>
      </c>
      <c r="AE22" s="495"/>
      <c r="AF22" s="496"/>
    </row>
    <row r="23" spans="1:32" ht="24.95" customHeight="1">
      <c r="A23" s="446" t="s">
        <v>53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8"/>
      <c r="R23" s="360">
        <f>SUM(R19:R22)</f>
        <v>0</v>
      </c>
      <c r="S23" s="361"/>
      <c r="T23" s="362"/>
      <c r="U23" s="360">
        <f>SUM(U19:U22)</f>
        <v>0</v>
      </c>
      <c r="V23" s="361"/>
      <c r="W23" s="362"/>
      <c r="X23" s="360">
        <f>SUM(X19:X22)</f>
        <v>0</v>
      </c>
      <c r="Y23" s="361"/>
      <c r="Z23" s="362"/>
      <c r="AA23" s="483">
        <f>X23-U23</f>
        <v>0</v>
      </c>
      <c r="AB23" s="484"/>
      <c r="AC23" s="485"/>
      <c r="AD23" s="503" t="e">
        <f>(X23/U23)*100</f>
        <v>#DIV/0!</v>
      </c>
      <c r="AE23" s="504"/>
      <c r="AF23" s="505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151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507"/>
      <c r="AA27" s="507"/>
      <c r="AB27" s="507"/>
      <c r="AD27" s="506" t="s">
        <v>421</v>
      </c>
      <c r="AE27" s="506"/>
      <c r="AF27" s="506"/>
    </row>
    <row r="28" spans="1:32" ht="65.25" customHeight="1">
      <c r="A28" s="456" t="s">
        <v>49</v>
      </c>
      <c r="B28" s="463" t="s">
        <v>175</v>
      </c>
      <c r="C28" s="476"/>
      <c r="D28" s="476"/>
      <c r="E28" s="476"/>
      <c r="F28" s="476"/>
      <c r="G28" s="476"/>
      <c r="H28" s="476"/>
      <c r="I28" s="476"/>
      <c r="J28" s="476"/>
      <c r="K28" s="476"/>
      <c r="L28" s="464"/>
      <c r="M28" s="500" t="s">
        <v>52</v>
      </c>
      <c r="N28" s="501"/>
      <c r="O28" s="501"/>
      <c r="P28" s="502"/>
      <c r="Q28" s="500" t="s">
        <v>80</v>
      </c>
      <c r="R28" s="501"/>
      <c r="S28" s="501"/>
      <c r="T28" s="502"/>
      <c r="U28" s="500" t="s">
        <v>630</v>
      </c>
      <c r="V28" s="501"/>
      <c r="W28" s="501"/>
      <c r="X28" s="502"/>
      <c r="Y28" s="500" t="s">
        <v>111</v>
      </c>
      <c r="Z28" s="501"/>
      <c r="AA28" s="501"/>
      <c r="AB28" s="502"/>
      <c r="AC28" s="500" t="s">
        <v>53</v>
      </c>
      <c r="AD28" s="501"/>
      <c r="AE28" s="501"/>
      <c r="AF28" s="502"/>
    </row>
    <row r="29" spans="1:32" ht="24.95" customHeight="1">
      <c r="A29" s="457"/>
      <c r="B29" s="477"/>
      <c r="C29" s="478"/>
      <c r="D29" s="478"/>
      <c r="E29" s="478"/>
      <c r="F29" s="478"/>
      <c r="G29" s="478"/>
      <c r="H29" s="478"/>
      <c r="I29" s="478"/>
      <c r="J29" s="478"/>
      <c r="K29" s="478"/>
      <c r="L29" s="479"/>
      <c r="M29" s="431" t="s">
        <v>171</v>
      </c>
      <c r="N29" s="431" t="s">
        <v>172</v>
      </c>
      <c r="O29" s="431" t="s">
        <v>191</v>
      </c>
      <c r="P29" s="431" t="s">
        <v>192</v>
      </c>
      <c r="Q29" s="431" t="s">
        <v>171</v>
      </c>
      <c r="R29" s="431" t="s">
        <v>172</v>
      </c>
      <c r="S29" s="431" t="s">
        <v>191</v>
      </c>
      <c r="T29" s="431" t="s">
        <v>192</v>
      </c>
      <c r="U29" s="431" t="s">
        <v>171</v>
      </c>
      <c r="V29" s="431" t="s">
        <v>172</v>
      </c>
      <c r="W29" s="431" t="s">
        <v>191</v>
      </c>
      <c r="X29" s="431" t="s">
        <v>192</v>
      </c>
      <c r="Y29" s="431" t="s">
        <v>171</v>
      </c>
      <c r="Z29" s="431" t="s">
        <v>172</v>
      </c>
      <c r="AA29" s="431" t="s">
        <v>191</v>
      </c>
      <c r="AB29" s="431" t="s">
        <v>192</v>
      </c>
      <c r="AC29" s="431" t="s">
        <v>171</v>
      </c>
      <c r="AD29" s="431" t="s">
        <v>172</v>
      </c>
      <c r="AE29" s="431" t="s">
        <v>191</v>
      </c>
      <c r="AF29" s="431" t="s">
        <v>192</v>
      </c>
    </row>
    <row r="30" spans="1:32" ht="24.95" customHeight="1">
      <c r="A30" s="458"/>
      <c r="B30" s="465"/>
      <c r="C30" s="480"/>
      <c r="D30" s="480"/>
      <c r="E30" s="480"/>
      <c r="F30" s="480"/>
      <c r="G30" s="480"/>
      <c r="H30" s="480"/>
      <c r="I30" s="480"/>
      <c r="J30" s="480"/>
      <c r="K30" s="480"/>
      <c r="L30" s="466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</row>
    <row r="31" spans="1:32" ht="18.75" customHeight="1">
      <c r="A31" s="100">
        <v>1</v>
      </c>
      <c r="B31" s="436">
        <v>2</v>
      </c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90">
        <v>3</v>
      </c>
      <c r="N31" s="90">
        <v>4</v>
      </c>
      <c r="O31" s="90">
        <v>5</v>
      </c>
      <c r="P31" s="90">
        <v>6</v>
      </c>
      <c r="Q31" s="90">
        <v>7</v>
      </c>
      <c r="R31" s="90">
        <v>8</v>
      </c>
      <c r="S31" s="90">
        <v>9</v>
      </c>
      <c r="T31" s="90">
        <v>10</v>
      </c>
      <c r="U31" s="90">
        <v>11</v>
      </c>
      <c r="V31" s="90">
        <v>12</v>
      </c>
      <c r="W31" s="90">
        <v>13</v>
      </c>
      <c r="X31" s="90">
        <v>14</v>
      </c>
      <c r="Y31" s="90">
        <v>15</v>
      </c>
      <c r="Z31" s="90">
        <v>16</v>
      </c>
      <c r="AA31" s="90">
        <v>17</v>
      </c>
      <c r="AB31" s="90">
        <v>18</v>
      </c>
      <c r="AC31" s="90">
        <v>19</v>
      </c>
      <c r="AD31" s="90">
        <v>20</v>
      </c>
      <c r="AE31" s="90">
        <v>21</v>
      </c>
      <c r="AF31" s="90">
        <v>22</v>
      </c>
    </row>
    <row r="32" spans="1:32" ht="29.25" customHeight="1">
      <c r="A32" s="196">
        <v>1</v>
      </c>
      <c r="B32" s="423" t="s">
        <v>523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5"/>
      <c r="M32" s="197">
        <f>SUM(M33:M34)</f>
        <v>0</v>
      </c>
      <c r="N32" s="197">
        <f>SUM(N33:N34)</f>
        <v>0</v>
      </c>
      <c r="O32" s="255">
        <f t="shared" ref="O32:O67" si="0">N32-M32</f>
        <v>0</v>
      </c>
      <c r="P32" s="180" t="str">
        <f t="shared" ref="P32:P67" si="1">IFERROR(N32/M32*100,"-")</f>
        <v>-</v>
      </c>
      <c r="Q32" s="197">
        <f>SUM(Q33:Q34)</f>
        <v>0</v>
      </c>
      <c r="R32" s="197">
        <f>SUM(R33:R34)</f>
        <v>0</v>
      </c>
      <c r="S32" s="176">
        <f t="shared" ref="S32:S65" si="2">R32-Q32</f>
        <v>0</v>
      </c>
      <c r="T32" s="180" t="str">
        <f t="shared" ref="T32:T67" si="3">IFERROR(R32/Q32*100,"-")</f>
        <v>-</v>
      </c>
      <c r="U32" s="197">
        <f>SUM(U33:U34)</f>
        <v>3900</v>
      </c>
      <c r="V32" s="197">
        <f>SUM(V33:V34)</f>
        <v>325</v>
      </c>
      <c r="W32" s="176">
        <f t="shared" ref="W32:W64" si="4">V32-U32</f>
        <v>-3575</v>
      </c>
      <c r="X32" s="264">
        <f t="shared" ref="X32:X67" si="5">IFERROR(V32/U32*100,"-")</f>
        <v>8.3000000000000007</v>
      </c>
      <c r="Y32" s="197">
        <f>SUM(Y33:Y34)</f>
        <v>0</v>
      </c>
      <c r="Z32" s="197">
        <f>SUM(Z33:Z34)</f>
        <v>0</v>
      </c>
      <c r="AA32" s="176">
        <f t="shared" ref="AA32:AA52" si="6">Z32-Y32</f>
        <v>0</v>
      </c>
      <c r="AB32" s="180" t="str">
        <f t="shared" ref="AB32:AB67" si="7">IFERROR(Z32/Y32*100,"-")</f>
        <v>-</v>
      </c>
      <c r="AC32" s="201">
        <f>SUM(M32,Q32,U32,Y32)</f>
        <v>3900</v>
      </c>
      <c r="AD32" s="201">
        <f t="shared" ref="AC32:AD50" si="8">SUM(N32,R32,V32,Z32)</f>
        <v>325</v>
      </c>
      <c r="AE32" s="176">
        <f t="shared" ref="AE32:AE62" si="9">AD32-AC32</f>
        <v>-3575</v>
      </c>
      <c r="AF32" s="264">
        <f t="shared" ref="AF32:AF50" si="10">IFERROR(AD32/AC32*100,"-")</f>
        <v>8.3000000000000007</v>
      </c>
    </row>
    <row r="33" spans="1:32" s="297" customFormat="1" ht="20.25" customHeight="1">
      <c r="A33" s="198" t="s">
        <v>524</v>
      </c>
      <c r="B33" s="420" t="s">
        <v>647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2"/>
      <c r="M33" s="296">
        <v>0</v>
      </c>
      <c r="N33" s="296">
        <v>0</v>
      </c>
      <c r="O33" s="255">
        <f t="shared" ref="O33:O34" si="11">N33-M33</f>
        <v>0</v>
      </c>
      <c r="P33" s="180" t="str">
        <f t="shared" ref="P33:P34" si="12">IFERROR(N33/M33*100,"-")</f>
        <v>-</v>
      </c>
      <c r="Q33" s="296">
        <v>0</v>
      </c>
      <c r="R33" s="296">
        <v>0</v>
      </c>
      <c r="S33" s="176">
        <f t="shared" ref="S33:S34" si="13">R33-Q33</f>
        <v>0</v>
      </c>
      <c r="T33" s="180" t="str">
        <f t="shared" ref="T33:T34" si="14">IFERROR(R33/Q33*100,"-")</f>
        <v>-</v>
      </c>
      <c r="U33" s="296">
        <v>3900</v>
      </c>
      <c r="V33" s="296">
        <v>109</v>
      </c>
      <c r="W33" s="176">
        <f t="shared" ref="W33:W34" si="15">V33-U33</f>
        <v>-3791</v>
      </c>
      <c r="X33" s="264">
        <f t="shared" ref="X33:X34" si="16">IFERROR(V33/U33*100,"-")</f>
        <v>2.8</v>
      </c>
      <c r="Y33" s="296">
        <v>0</v>
      </c>
      <c r="Z33" s="296">
        <v>0</v>
      </c>
      <c r="AA33" s="176">
        <f t="shared" ref="AA33:AA34" si="17">Z33-Y33</f>
        <v>0</v>
      </c>
      <c r="AB33" s="180" t="str">
        <f t="shared" ref="AB33:AB34" si="18">IFERROR(Z33/Y33*100,"-")</f>
        <v>-</v>
      </c>
      <c r="AC33" s="202">
        <f t="shared" ref="AC33:AC34" si="19">SUM(M33,Q33,U33,Y33)</f>
        <v>3900</v>
      </c>
      <c r="AD33" s="202">
        <f t="shared" ref="AD33:AD34" si="20">SUM(N33,R33,V33,Z33)</f>
        <v>109</v>
      </c>
      <c r="AE33" s="176">
        <f t="shared" ref="AE33:AE34" si="21">AD33-AC33</f>
        <v>-3791</v>
      </c>
      <c r="AF33" s="264">
        <f t="shared" ref="AF33:AF34" si="22">IFERROR(AD33/AC33*100,"-")</f>
        <v>2.8</v>
      </c>
    </row>
    <row r="34" spans="1:32" s="297" customFormat="1" ht="20.25" customHeight="1">
      <c r="A34" s="198" t="s">
        <v>646</v>
      </c>
      <c r="B34" s="420" t="s">
        <v>648</v>
      </c>
      <c r="C34" s="421"/>
      <c r="D34" s="421"/>
      <c r="E34" s="421"/>
      <c r="F34" s="421"/>
      <c r="G34" s="421"/>
      <c r="H34" s="421"/>
      <c r="I34" s="421"/>
      <c r="J34" s="421"/>
      <c r="K34" s="421"/>
      <c r="L34" s="422"/>
      <c r="M34" s="296">
        <v>0</v>
      </c>
      <c r="N34" s="296">
        <v>0</v>
      </c>
      <c r="O34" s="255">
        <f t="shared" si="11"/>
        <v>0</v>
      </c>
      <c r="P34" s="180" t="str">
        <f t="shared" si="12"/>
        <v>-</v>
      </c>
      <c r="Q34" s="296">
        <v>0</v>
      </c>
      <c r="R34" s="296">
        <v>0</v>
      </c>
      <c r="S34" s="176">
        <f t="shared" si="13"/>
        <v>0</v>
      </c>
      <c r="T34" s="180" t="str">
        <f t="shared" si="14"/>
        <v>-</v>
      </c>
      <c r="U34" s="296">
        <v>0</v>
      </c>
      <c r="V34" s="296">
        <v>216</v>
      </c>
      <c r="W34" s="176">
        <f t="shared" si="15"/>
        <v>216</v>
      </c>
      <c r="X34" s="264" t="str">
        <f t="shared" si="16"/>
        <v>-</v>
      </c>
      <c r="Y34" s="296">
        <v>0</v>
      </c>
      <c r="Z34" s="296">
        <v>0</v>
      </c>
      <c r="AA34" s="176">
        <f t="shared" si="17"/>
        <v>0</v>
      </c>
      <c r="AB34" s="180" t="str">
        <f t="shared" si="18"/>
        <v>-</v>
      </c>
      <c r="AC34" s="202">
        <f t="shared" si="19"/>
        <v>0</v>
      </c>
      <c r="AD34" s="202">
        <f t="shared" si="20"/>
        <v>216</v>
      </c>
      <c r="AE34" s="176">
        <f t="shared" si="21"/>
        <v>216</v>
      </c>
      <c r="AF34" s="264" t="str">
        <f t="shared" si="22"/>
        <v>-</v>
      </c>
    </row>
    <row r="35" spans="1:32" ht="29.25" customHeight="1">
      <c r="A35" s="196">
        <v>2</v>
      </c>
      <c r="B35" s="416" t="s">
        <v>525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197">
        <f>SUM(M36:M47)</f>
        <v>0</v>
      </c>
      <c r="N35" s="197">
        <f>SUM(N37:N47)</f>
        <v>0</v>
      </c>
      <c r="O35" s="255">
        <f t="shared" si="0"/>
        <v>0</v>
      </c>
      <c r="P35" s="180" t="str">
        <f t="shared" si="1"/>
        <v>-</v>
      </c>
      <c r="Q35" s="197">
        <f>SUM(Q36:Q47)</f>
        <v>0</v>
      </c>
      <c r="R35" s="197">
        <f>SUM(R37:R47)</f>
        <v>0</v>
      </c>
      <c r="S35" s="176">
        <f t="shared" si="2"/>
        <v>0</v>
      </c>
      <c r="T35" s="180" t="str">
        <f t="shared" si="3"/>
        <v>-</v>
      </c>
      <c r="U35" s="197">
        <f>SUM(U36:U47)</f>
        <v>22950</v>
      </c>
      <c r="V35" s="197">
        <f>SUM(V36:V47)</f>
        <v>22261</v>
      </c>
      <c r="W35" s="176">
        <f>V35-U35</f>
        <v>-689</v>
      </c>
      <c r="X35" s="264">
        <f t="shared" si="5"/>
        <v>97</v>
      </c>
      <c r="Y35" s="197">
        <f>SUM(Y37:Y47)</f>
        <v>0</v>
      </c>
      <c r="Z35" s="197">
        <f>SUM(Z37:Z47)</f>
        <v>0</v>
      </c>
      <c r="AA35" s="176">
        <f t="shared" si="6"/>
        <v>0</v>
      </c>
      <c r="AB35" s="180" t="str">
        <f t="shared" si="7"/>
        <v>-</v>
      </c>
      <c r="AC35" s="201">
        <f>SUM(M35,Q35,U35,Y35)</f>
        <v>22950</v>
      </c>
      <c r="AD35" s="201">
        <f>SUM(N35,R35,V35,Z35)</f>
        <v>22261</v>
      </c>
      <c r="AE35" s="176">
        <f t="shared" si="9"/>
        <v>-689</v>
      </c>
      <c r="AF35" s="264">
        <f t="shared" si="10"/>
        <v>97</v>
      </c>
    </row>
    <row r="36" spans="1:32" s="252" customFormat="1" ht="20.25" customHeight="1">
      <c r="A36" s="198" t="s">
        <v>526</v>
      </c>
      <c r="B36" s="420" t="s">
        <v>667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5"/>
      <c r="M36" s="251">
        <v>0</v>
      </c>
      <c r="N36" s="251">
        <v>0</v>
      </c>
      <c r="O36" s="255">
        <f t="shared" si="0"/>
        <v>0</v>
      </c>
      <c r="P36" s="180" t="str">
        <f t="shared" si="1"/>
        <v>-</v>
      </c>
      <c r="Q36" s="251">
        <v>0</v>
      </c>
      <c r="R36" s="251">
        <v>0</v>
      </c>
      <c r="S36" s="176">
        <f t="shared" ref="S36" si="23">R36-Q36</f>
        <v>0</v>
      </c>
      <c r="T36" s="180" t="str">
        <f t="shared" si="3"/>
        <v>-</v>
      </c>
      <c r="U36" s="254">
        <v>1200</v>
      </c>
      <c r="V36" s="254">
        <v>1472</v>
      </c>
      <c r="W36" s="176">
        <f>V36-U36</f>
        <v>272</v>
      </c>
      <c r="X36" s="264">
        <f t="shared" si="5"/>
        <v>122.7</v>
      </c>
      <c r="Y36" s="251">
        <v>0</v>
      </c>
      <c r="Z36" s="251">
        <v>0</v>
      </c>
      <c r="AA36" s="176">
        <f t="shared" ref="AA36" si="24">Z36-Y36</f>
        <v>0</v>
      </c>
      <c r="AB36" s="180" t="str">
        <f t="shared" si="7"/>
        <v>-</v>
      </c>
      <c r="AC36" s="202">
        <f t="shared" ref="AC36" si="25">SUM(M36,Q36,U36,Y36)</f>
        <v>1200</v>
      </c>
      <c r="AD36" s="202">
        <f t="shared" ref="AD36" si="26">SUM(N36,R36,V36,Z36)</f>
        <v>1472</v>
      </c>
      <c r="AE36" s="176">
        <f t="shared" ref="AE36" si="27">AD36-AC36</f>
        <v>272</v>
      </c>
      <c r="AF36" s="264">
        <f t="shared" si="10"/>
        <v>122.7</v>
      </c>
    </row>
    <row r="37" spans="1:32" ht="20.25" customHeight="1">
      <c r="A37" s="198" t="s">
        <v>527</v>
      </c>
      <c r="B37" s="437" t="s">
        <v>668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110">
        <v>0</v>
      </c>
      <c r="N37" s="110">
        <v>0</v>
      </c>
      <c r="O37" s="255">
        <f t="shared" si="0"/>
        <v>0</v>
      </c>
      <c r="P37" s="180" t="str">
        <f t="shared" si="1"/>
        <v>-</v>
      </c>
      <c r="Q37" s="110">
        <v>0</v>
      </c>
      <c r="R37" s="110">
        <v>0</v>
      </c>
      <c r="S37" s="176">
        <f t="shared" si="2"/>
        <v>0</v>
      </c>
      <c r="T37" s="180" t="str">
        <f t="shared" si="3"/>
        <v>-</v>
      </c>
      <c r="U37" s="110">
        <v>1900</v>
      </c>
      <c r="V37" s="110">
        <v>1249</v>
      </c>
      <c r="W37" s="176">
        <f>V37-U37</f>
        <v>-651</v>
      </c>
      <c r="X37" s="264">
        <f t="shared" si="5"/>
        <v>65.7</v>
      </c>
      <c r="Y37" s="110">
        <v>0</v>
      </c>
      <c r="Z37" s="110">
        <v>0</v>
      </c>
      <c r="AA37" s="176">
        <f t="shared" si="6"/>
        <v>0</v>
      </c>
      <c r="AB37" s="180" t="str">
        <f t="shared" si="7"/>
        <v>-</v>
      </c>
      <c r="AC37" s="202">
        <f t="shared" si="8"/>
        <v>1900</v>
      </c>
      <c r="AD37" s="202">
        <f t="shared" si="8"/>
        <v>1249</v>
      </c>
      <c r="AE37" s="176">
        <f t="shared" si="9"/>
        <v>-651</v>
      </c>
      <c r="AF37" s="264">
        <f t="shared" si="10"/>
        <v>65.7</v>
      </c>
    </row>
    <row r="38" spans="1:32" s="252" customFormat="1" ht="20.25" customHeight="1">
      <c r="A38" s="198" t="s">
        <v>528</v>
      </c>
      <c r="B38" s="420" t="s">
        <v>623</v>
      </c>
      <c r="C38" s="421"/>
      <c r="D38" s="421"/>
      <c r="E38" s="421"/>
      <c r="F38" s="421"/>
      <c r="G38" s="421"/>
      <c r="H38" s="421"/>
      <c r="I38" s="421"/>
      <c r="J38" s="421"/>
      <c r="K38" s="421"/>
      <c r="L38" s="422"/>
      <c r="M38" s="251">
        <v>0</v>
      </c>
      <c r="N38" s="251">
        <v>0</v>
      </c>
      <c r="O38" s="255">
        <f t="shared" si="0"/>
        <v>0</v>
      </c>
      <c r="P38" s="180" t="str">
        <f t="shared" si="1"/>
        <v>-</v>
      </c>
      <c r="Q38" s="251">
        <v>0</v>
      </c>
      <c r="R38" s="251">
        <v>0</v>
      </c>
      <c r="S38" s="176">
        <f t="shared" ref="S38:S47" si="28">R38-Q38</f>
        <v>0</v>
      </c>
      <c r="T38" s="180" t="str">
        <f t="shared" si="3"/>
        <v>-</v>
      </c>
      <c r="U38" s="251">
        <v>5900</v>
      </c>
      <c r="V38" s="251">
        <v>0</v>
      </c>
      <c r="W38" s="176">
        <f t="shared" ref="W38:W42" si="29">V38-U38</f>
        <v>-5900</v>
      </c>
      <c r="X38" s="264">
        <f t="shared" si="5"/>
        <v>0</v>
      </c>
      <c r="Y38" s="251">
        <v>0</v>
      </c>
      <c r="Z38" s="251">
        <v>0</v>
      </c>
      <c r="AA38" s="176">
        <f t="shared" ref="AA38:AA42" si="30">Z38-Y38</f>
        <v>0</v>
      </c>
      <c r="AB38" s="180" t="str">
        <f t="shared" si="7"/>
        <v>-</v>
      </c>
      <c r="AC38" s="202">
        <f t="shared" ref="AC38:AC47" si="31">SUM(M38,Q38,U38,Y38)</f>
        <v>5900</v>
      </c>
      <c r="AD38" s="202">
        <f t="shared" ref="AD38:AD47" si="32">SUM(N38,R38,V38,Z38)</f>
        <v>0</v>
      </c>
      <c r="AE38" s="176">
        <f t="shared" ref="AE38:AE47" si="33">AD38-AC38</f>
        <v>-5900</v>
      </c>
      <c r="AF38" s="264">
        <f t="shared" si="10"/>
        <v>0</v>
      </c>
    </row>
    <row r="39" spans="1:32" ht="20.25" customHeight="1">
      <c r="A39" s="198" t="s">
        <v>529</v>
      </c>
      <c r="B39" s="420" t="s">
        <v>669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2"/>
      <c r="M39" s="251">
        <v>0</v>
      </c>
      <c r="N39" s="251">
        <v>0</v>
      </c>
      <c r="O39" s="255">
        <f t="shared" si="0"/>
        <v>0</v>
      </c>
      <c r="P39" s="180" t="str">
        <f t="shared" si="1"/>
        <v>-</v>
      </c>
      <c r="Q39" s="251">
        <v>0</v>
      </c>
      <c r="R39" s="251">
        <v>0</v>
      </c>
      <c r="S39" s="176">
        <f t="shared" si="28"/>
        <v>0</v>
      </c>
      <c r="T39" s="180" t="str">
        <f t="shared" si="3"/>
        <v>-</v>
      </c>
      <c r="U39" s="251">
        <v>1900</v>
      </c>
      <c r="V39" s="251">
        <v>1354</v>
      </c>
      <c r="W39" s="176">
        <f t="shared" si="29"/>
        <v>-546</v>
      </c>
      <c r="X39" s="264">
        <f t="shared" si="5"/>
        <v>71.3</v>
      </c>
      <c r="Y39" s="251">
        <v>0</v>
      </c>
      <c r="Z39" s="251">
        <v>0</v>
      </c>
      <c r="AA39" s="176">
        <f t="shared" si="30"/>
        <v>0</v>
      </c>
      <c r="AB39" s="180" t="str">
        <f t="shared" si="7"/>
        <v>-</v>
      </c>
      <c r="AC39" s="202">
        <f t="shared" si="31"/>
        <v>1900</v>
      </c>
      <c r="AD39" s="202">
        <f t="shared" si="32"/>
        <v>1354</v>
      </c>
      <c r="AE39" s="176">
        <f t="shared" si="33"/>
        <v>-546</v>
      </c>
      <c r="AF39" s="264">
        <f t="shared" si="10"/>
        <v>71.3</v>
      </c>
    </row>
    <row r="40" spans="1:32" ht="20.25" customHeight="1">
      <c r="A40" s="198" t="s">
        <v>530</v>
      </c>
      <c r="B40" s="437" t="s">
        <v>679</v>
      </c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251">
        <v>0</v>
      </c>
      <c r="N40" s="251">
        <v>0</v>
      </c>
      <c r="O40" s="255">
        <f t="shared" si="0"/>
        <v>0</v>
      </c>
      <c r="P40" s="180" t="str">
        <f t="shared" si="1"/>
        <v>-</v>
      </c>
      <c r="Q40" s="251">
        <v>0</v>
      </c>
      <c r="R40" s="251">
        <v>0</v>
      </c>
      <c r="S40" s="176">
        <f t="shared" si="28"/>
        <v>0</v>
      </c>
      <c r="T40" s="180" t="str">
        <f t="shared" si="3"/>
        <v>-</v>
      </c>
      <c r="U40" s="251">
        <v>8000</v>
      </c>
      <c r="V40" s="251">
        <v>0</v>
      </c>
      <c r="W40" s="176">
        <f t="shared" si="29"/>
        <v>-8000</v>
      </c>
      <c r="X40" s="264">
        <f t="shared" si="5"/>
        <v>0</v>
      </c>
      <c r="Y40" s="251">
        <v>0</v>
      </c>
      <c r="Z40" s="251">
        <v>0</v>
      </c>
      <c r="AA40" s="176">
        <f t="shared" si="30"/>
        <v>0</v>
      </c>
      <c r="AB40" s="180" t="str">
        <f t="shared" si="7"/>
        <v>-</v>
      </c>
      <c r="AC40" s="202">
        <f t="shared" si="31"/>
        <v>8000</v>
      </c>
      <c r="AD40" s="202">
        <f t="shared" si="32"/>
        <v>0</v>
      </c>
      <c r="AE40" s="176">
        <f t="shared" si="33"/>
        <v>-8000</v>
      </c>
      <c r="AF40" s="264">
        <f t="shared" si="10"/>
        <v>0</v>
      </c>
    </row>
    <row r="41" spans="1:32" s="252" customFormat="1" ht="20.25" customHeight="1">
      <c r="A41" s="198" t="s">
        <v>531</v>
      </c>
      <c r="B41" s="420" t="s">
        <v>670</v>
      </c>
      <c r="C41" s="421"/>
      <c r="D41" s="421"/>
      <c r="E41" s="421"/>
      <c r="F41" s="421"/>
      <c r="G41" s="421"/>
      <c r="H41" s="421"/>
      <c r="I41" s="421"/>
      <c r="J41" s="421"/>
      <c r="K41" s="421"/>
      <c r="L41" s="422"/>
      <c r="M41" s="251">
        <v>0</v>
      </c>
      <c r="N41" s="251">
        <v>0</v>
      </c>
      <c r="O41" s="255">
        <f>N41-M41</f>
        <v>0</v>
      </c>
      <c r="P41" s="180" t="str">
        <f>IFERROR(N41/M41*100,"-")</f>
        <v>-</v>
      </c>
      <c r="Q41" s="251">
        <v>0</v>
      </c>
      <c r="R41" s="251">
        <v>0</v>
      </c>
      <c r="S41" s="176">
        <f>R41-Q41</f>
        <v>0</v>
      </c>
      <c r="T41" s="180" t="str">
        <f>IFERROR(R41/Q41*100,"-")</f>
        <v>-</v>
      </c>
      <c r="U41" s="251">
        <v>3650</v>
      </c>
      <c r="V41" s="251">
        <v>4600</v>
      </c>
      <c r="W41" s="176">
        <f>V41-U41</f>
        <v>950</v>
      </c>
      <c r="X41" s="264">
        <f>IFERROR(V41/U41*100,"-")</f>
        <v>126</v>
      </c>
      <c r="Y41" s="251">
        <v>0</v>
      </c>
      <c r="Z41" s="251">
        <v>0</v>
      </c>
      <c r="AA41" s="176">
        <f>Z41-Y41</f>
        <v>0</v>
      </c>
      <c r="AB41" s="180" t="str">
        <f>IFERROR(Z41/Y41*100,"-")</f>
        <v>-</v>
      </c>
      <c r="AC41" s="202">
        <f>SUM(M41,Q41,U41,Y41)</f>
        <v>3650</v>
      </c>
      <c r="AD41" s="202">
        <f>SUM(N41,R41,V41,Z41)</f>
        <v>4600</v>
      </c>
      <c r="AE41" s="176">
        <f>AD41-AC41</f>
        <v>950</v>
      </c>
      <c r="AF41" s="264">
        <f>IFERROR(AD41/AC41*100,"-")</f>
        <v>126</v>
      </c>
    </row>
    <row r="42" spans="1:32" s="252" customFormat="1" ht="20.25" customHeight="1">
      <c r="A42" s="198" t="s">
        <v>532</v>
      </c>
      <c r="B42" s="437" t="s">
        <v>671</v>
      </c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251">
        <v>0</v>
      </c>
      <c r="N42" s="251">
        <v>0</v>
      </c>
      <c r="O42" s="255">
        <f t="shared" si="0"/>
        <v>0</v>
      </c>
      <c r="P42" s="180" t="str">
        <f t="shared" si="1"/>
        <v>-</v>
      </c>
      <c r="Q42" s="251">
        <v>0</v>
      </c>
      <c r="R42" s="251">
        <v>0</v>
      </c>
      <c r="S42" s="176">
        <f t="shared" si="28"/>
        <v>0</v>
      </c>
      <c r="T42" s="180" t="str">
        <f t="shared" si="3"/>
        <v>-</v>
      </c>
      <c r="U42" s="251">
        <v>400</v>
      </c>
      <c r="V42" s="251">
        <v>192</v>
      </c>
      <c r="W42" s="176">
        <f t="shared" si="29"/>
        <v>-208</v>
      </c>
      <c r="X42" s="264">
        <f t="shared" si="5"/>
        <v>48</v>
      </c>
      <c r="Y42" s="251">
        <v>0</v>
      </c>
      <c r="Z42" s="251">
        <v>0</v>
      </c>
      <c r="AA42" s="176">
        <f t="shared" si="30"/>
        <v>0</v>
      </c>
      <c r="AB42" s="180" t="str">
        <f t="shared" si="7"/>
        <v>-</v>
      </c>
      <c r="AC42" s="202">
        <f t="shared" si="31"/>
        <v>400</v>
      </c>
      <c r="AD42" s="202">
        <f t="shared" si="32"/>
        <v>192</v>
      </c>
      <c r="AE42" s="176">
        <f t="shared" si="33"/>
        <v>-208</v>
      </c>
      <c r="AF42" s="264">
        <f t="shared" si="10"/>
        <v>48</v>
      </c>
    </row>
    <row r="43" spans="1:32" ht="20.25" customHeight="1">
      <c r="A43" s="198" t="s">
        <v>533</v>
      </c>
      <c r="B43" s="417" t="s">
        <v>682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9"/>
      <c r="M43" s="251">
        <v>0</v>
      </c>
      <c r="N43" s="251">
        <v>0</v>
      </c>
      <c r="O43" s="255">
        <f t="shared" si="0"/>
        <v>0</v>
      </c>
      <c r="P43" s="180" t="str">
        <f t="shared" si="1"/>
        <v>-</v>
      </c>
      <c r="Q43" s="251">
        <v>0</v>
      </c>
      <c r="R43" s="251">
        <v>0</v>
      </c>
      <c r="S43" s="176">
        <f t="shared" si="28"/>
        <v>0</v>
      </c>
      <c r="T43" s="180" t="str">
        <f t="shared" si="3"/>
        <v>-</v>
      </c>
      <c r="U43" s="110">
        <v>0</v>
      </c>
      <c r="V43" s="251">
        <v>12005</v>
      </c>
      <c r="W43" s="176">
        <f t="shared" si="4"/>
        <v>12005</v>
      </c>
      <c r="X43" s="264" t="str">
        <f t="shared" si="5"/>
        <v>-</v>
      </c>
      <c r="Y43" s="110">
        <v>0</v>
      </c>
      <c r="Z43" s="110">
        <v>0</v>
      </c>
      <c r="AA43" s="176">
        <f t="shared" si="6"/>
        <v>0</v>
      </c>
      <c r="AB43" s="180" t="str">
        <f t="shared" si="7"/>
        <v>-</v>
      </c>
      <c r="AC43" s="202">
        <f t="shared" si="31"/>
        <v>0</v>
      </c>
      <c r="AD43" s="202">
        <f t="shared" si="32"/>
        <v>12005</v>
      </c>
      <c r="AE43" s="176">
        <f t="shared" si="33"/>
        <v>12005</v>
      </c>
      <c r="AF43" s="264" t="str">
        <f t="shared" si="10"/>
        <v>-</v>
      </c>
    </row>
    <row r="44" spans="1:32" s="252" customFormat="1" ht="20.25" customHeight="1">
      <c r="A44" s="198" t="s">
        <v>553</v>
      </c>
      <c r="B44" s="420" t="s">
        <v>680</v>
      </c>
      <c r="C44" s="421"/>
      <c r="D44" s="421"/>
      <c r="E44" s="421"/>
      <c r="F44" s="421"/>
      <c r="G44" s="421"/>
      <c r="H44" s="421"/>
      <c r="I44" s="421"/>
      <c r="J44" s="421"/>
      <c r="K44" s="421"/>
      <c r="L44" s="422"/>
      <c r="M44" s="251">
        <v>0</v>
      </c>
      <c r="N44" s="251">
        <v>0</v>
      </c>
      <c r="O44" s="255">
        <f t="shared" si="0"/>
        <v>0</v>
      </c>
      <c r="P44" s="180" t="str">
        <f t="shared" si="1"/>
        <v>-</v>
      </c>
      <c r="Q44" s="251">
        <v>0</v>
      </c>
      <c r="R44" s="251">
        <v>0</v>
      </c>
      <c r="S44" s="176">
        <f t="shared" si="28"/>
        <v>0</v>
      </c>
      <c r="T44" s="180" t="str">
        <f t="shared" si="3"/>
        <v>-</v>
      </c>
      <c r="U44" s="251">
        <v>0</v>
      </c>
      <c r="V44" s="251">
        <v>71</v>
      </c>
      <c r="W44" s="176">
        <f t="shared" ref="W44:W47" si="34">V44-U44</f>
        <v>71</v>
      </c>
      <c r="X44" s="264" t="str">
        <f t="shared" si="5"/>
        <v>-</v>
      </c>
      <c r="Y44" s="251">
        <v>0</v>
      </c>
      <c r="Z44" s="251">
        <v>0</v>
      </c>
      <c r="AA44" s="176">
        <f t="shared" ref="AA44:AA47" si="35">Z44-Y44</f>
        <v>0</v>
      </c>
      <c r="AB44" s="180" t="str">
        <f t="shared" si="7"/>
        <v>-</v>
      </c>
      <c r="AC44" s="202">
        <f t="shared" si="31"/>
        <v>0</v>
      </c>
      <c r="AD44" s="202">
        <f t="shared" si="32"/>
        <v>71</v>
      </c>
      <c r="AE44" s="176">
        <f t="shared" si="33"/>
        <v>71</v>
      </c>
      <c r="AF44" s="264" t="str">
        <f t="shared" si="10"/>
        <v>-</v>
      </c>
    </row>
    <row r="45" spans="1:32" s="252" customFormat="1" ht="20.25" customHeight="1">
      <c r="A45" s="198" t="s">
        <v>554</v>
      </c>
      <c r="B45" s="420" t="s">
        <v>683</v>
      </c>
      <c r="C45" s="421"/>
      <c r="D45" s="421"/>
      <c r="E45" s="421"/>
      <c r="F45" s="421"/>
      <c r="G45" s="421"/>
      <c r="H45" s="421"/>
      <c r="I45" s="421"/>
      <c r="J45" s="421"/>
      <c r="K45" s="421"/>
      <c r="L45" s="422"/>
      <c r="M45" s="251">
        <v>0</v>
      </c>
      <c r="N45" s="251">
        <v>0</v>
      </c>
      <c r="O45" s="255">
        <f t="shared" si="0"/>
        <v>0</v>
      </c>
      <c r="P45" s="180" t="str">
        <f t="shared" si="1"/>
        <v>-</v>
      </c>
      <c r="Q45" s="251">
        <v>0</v>
      </c>
      <c r="R45" s="251">
        <v>0</v>
      </c>
      <c r="S45" s="176">
        <f t="shared" si="28"/>
        <v>0</v>
      </c>
      <c r="T45" s="180" t="str">
        <f t="shared" si="3"/>
        <v>-</v>
      </c>
      <c r="U45" s="251">
        <v>0</v>
      </c>
      <c r="V45" s="251">
        <v>396</v>
      </c>
      <c r="W45" s="176">
        <f t="shared" si="34"/>
        <v>396</v>
      </c>
      <c r="X45" s="264" t="str">
        <f t="shared" si="5"/>
        <v>-</v>
      </c>
      <c r="Y45" s="251">
        <v>0</v>
      </c>
      <c r="Z45" s="251">
        <v>0</v>
      </c>
      <c r="AA45" s="176">
        <f t="shared" si="35"/>
        <v>0</v>
      </c>
      <c r="AB45" s="180" t="str">
        <f t="shared" si="7"/>
        <v>-</v>
      </c>
      <c r="AC45" s="202">
        <f t="shared" si="31"/>
        <v>0</v>
      </c>
      <c r="AD45" s="202">
        <f t="shared" si="32"/>
        <v>396</v>
      </c>
      <c r="AE45" s="176">
        <f t="shared" si="33"/>
        <v>396</v>
      </c>
      <c r="AF45" s="264" t="str">
        <f t="shared" si="10"/>
        <v>-</v>
      </c>
    </row>
    <row r="46" spans="1:32" s="252" customFormat="1" ht="20.25" customHeight="1">
      <c r="A46" s="198" t="s">
        <v>555</v>
      </c>
      <c r="B46" s="420" t="s">
        <v>684</v>
      </c>
      <c r="C46" s="421"/>
      <c r="D46" s="421"/>
      <c r="E46" s="421"/>
      <c r="F46" s="421"/>
      <c r="G46" s="421"/>
      <c r="H46" s="421"/>
      <c r="I46" s="421"/>
      <c r="J46" s="421"/>
      <c r="K46" s="421"/>
      <c r="L46" s="422"/>
      <c r="M46" s="251">
        <v>0</v>
      </c>
      <c r="N46" s="251">
        <v>0</v>
      </c>
      <c r="O46" s="255">
        <f t="shared" si="0"/>
        <v>0</v>
      </c>
      <c r="P46" s="180" t="str">
        <f t="shared" si="1"/>
        <v>-</v>
      </c>
      <c r="Q46" s="251">
        <v>0</v>
      </c>
      <c r="R46" s="251">
        <v>0</v>
      </c>
      <c r="S46" s="176">
        <f t="shared" si="28"/>
        <v>0</v>
      </c>
      <c r="T46" s="180" t="str">
        <f t="shared" si="3"/>
        <v>-</v>
      </c>
      <c r="U46" s="251">
        <v>0</v>
      </c>
      <c r="V46" s="251">
        <v>214</v>
      </c>
      <c r="W46" s="176">
        <f t="shared" si="34"/>
        <v>214</v>
      </c>
      <c r="X46" s="264" t="str">
        <f t="shared" si="5"/>
        <v>-</v>
      </c>
      <c r="Y46" s="251">
        <v>0</v>
      </c>
      <c r="Z46" s="251">
        <v>0</v>
      </c>
      <c r="AA46" s="176">
        <f t="shared" si="35"/>
        <v>0</v>
      </c>
      <c r="AB46" s="180" t="str">
        <f t="shared" si="7"/>
        <v>-</v>
      </c>
      <c r="AC46" s="202">
        <f t="shared" si="31"/>
        <v>0</v>
      </c>
      <c r="AD46" s="202">
        <f t="shared" si="32"/>
        <v>214</v>
      </c>
      <c r="AE46" s="176">
        <f t="shared" si="33"/>
        <v>214</v>
      </c>
      <c r="AF46" s="264" t="str">
        <f t="shared" si="10"/>
        <v>-</v>
      </c>
    </row>
    <row r="47" spans="1:32" s="252" customFormat="1" ht="20.25" customHeight="1">
      <c r="A47" s="198" t="s">
        <v>624</v>
      </c>
      <c r="B47" s="420" t="s">
        <v>681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2"/>
      <c r="M47" s="251">
        <v>0</v>
      </c>
      <c r="N47" s="251">
        <v>0</v>
      </c>
      <c r="O47" s="255">
        <f t="shared" si="0"/>
        <v>0</v>
      </c>
      <c r="P47" s="180" t="str">
        <f t="shared" si="1"/>
        <v>-</v>
      </c>
      <c r="Q47" s="251">
        <v>0</v>
      </c>
      <c r="R47" s="251">
        <v>0</v>
      </c>
      <c r="S47" s="176">
        <f t="shared" si="28"/>
        <v>0</v>
      </c>
      <c r="T47" s="180" t="str">
        <f t="shared" si="3"/>
        <v>-</v>
      </c>
      <c r="U47" s="251">
        <v>0</v>
      </c>
      <c r="V47" s="251">
        <v>708</v>
      </c>
      <c r="W47" s="176">
        <f t="shared" si="34"/>
        <v>708</v>
      </c>
      <c r="X47" s="264" t="str">
        <f t="shared" si="5"/>
        <v>-</v>
      </c>
      <c r="Y47" s="251">
        <v>0</v>
      </c>
      <c r="Z47" s="251">
        <v>0</v>
      </c>
      <c r="AA47" s="176">
        <f t="shared" si="35"/>
        <v>0</v>
      </c>
      <c r="AB47" s="180" t="str">
        <f t="shared" si="7"/>
        <v>-</v>
      </c>
      <c r="AC47" s="202">
        <f t="shared" si="31"/>
        <v>0</v>
      </c>
      <c r="AD47" s="202">
        <f t="shared" si="32"/>
        <v>708</v>
      </c>
      <c r="AE47" s="176">
        <f t="shared" si="33"/>
        <v>708</v>
      </c>
      <c r="AF47" s="264" t="str">
        <f t="shared" si="10"/>
        <v>-</v>
      </c>
    </row>
    <row r="48" spans="1:32" ht="29.25" customHeight="1">
      <c r="A48" s="199" t="s">
        <v>534</v>
      </c>
      <c r="B48" s="416" t="s">
        <v>535</v>
      </c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251">
        <v>0</v>
      </c>
      <c r="N48" s="251">
        <v>0</v>
      </c>
      <c r="O48" s="255">
        <f t="shared" si="0"/>
        <v>0</v>
      </c>
      <c r="P48" s="180" t="str">
        <f t="shared" si="1"/>
        <v>-</v>
      </c>
      <c r="Q48" s="251">
        <v>0</v>
      </c>
      <c r="R48" s="251">
        <v>0</v>
      </c>
      <c r="S48" s="176">
        <f t="shared" si="2"/>
        <v>0</v>
      </c>
      <c r="T48" s="180" t="str">
        <f t="shared" si="3"/>
        <v>-</v>
      </c>
      <c r="U48" s="197">
        <v>350</v>
      </c>
      <c r="V48" s="197">
        <v>565</v>
      </c>
      <c r="W48" s="176">
        <f>V48-U48</f>
        <v>215</v>
      </c>
      <c r="X48" s="264">
        <f t="shared" si="5"/>
        <v>161.4</v>
      </c>
      <c r="Y48" s="197">
        <v>0</v>
      </c>
      <c r="Z48" s="197">
        <v>0</v>
      </c>
      <c r="AA48" s="176">
        <f t="shared" si="6"/>
        <v>0</v>
      </c>
      <c r="AB48" s="180" t="str">
        <f t="shared" si="7"/>
        <v>-</v>
      </c>
      <c r="AC48" s="201">
        <f>SUM(M48,Q48,U48,Y48)</f>
        <v>350</v>
      </c>
      <c r="AD48" s="201">
        <f t="shared" si="8"/>
        <v>565</v>
      </c>
      <c r="AE48" s="176">
        <f t="shared" si="9"/>
        <v>215</v>
      </c>
      <c r="AF48" s="264">
        <f t="shared" si="10"/>
        <v>161.4</v>
      </c>
    </row>
    <row r="49" spans="1:32" ht="29.25" customHeight="1">
      <c r="A49" s="199" t="s">
        <v>536</v>
      </c>
      <c r="B49" s="416" t="s">
        <v>625</v>
      </c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197">
        <f>SUM(M50:M51)</f>
        <v>0</v>
      </c>
      <c r="N49" s="197">
        <f>SUM(N50:N51)</f>
        <v>0</v>
      </c>
      <c r="O49" s="255">
        <f t="shared" si="0"/>
        <v>0</v>
      </c>
      <c r="P49" s="180" t="str">
        <f t="shared" si="1"/>
        <v>-</v>
      </c>
      <c r="Q49" s="197">
        <f>SUM(Q50:Q51)</f>
        <v>0</v>
      </c>
      <c r="R49" s="197">
        <f>SUM(R50:R51)</f>
        <v>0</v>
      </c>
      <c r="S49" s="176">
        <f t="shared" si="2"/>
        <v>0</v>
      </c>
      <c r="T49" s="180" t="str">
        <f t="shared" si="3"/>
        <v>-</v>
      </c>
      <c r="U49" s="197">
        <f>SUM(U50:U51)</f>
        <v>800</v>
      </c>
      <c r="V49" s="197">
        <f>SUM(V50:V51)</f>
        <v>164</v>
      </c>
      <c r="W49" s="176">
        <f>V49-U49</f>
        <v>-636</v>
      </c>
      <c r="X49" s="264">
        <f t="shared" si="5"/>
        <v>20.5</v>
      </c>
      <c r="Y49" s="197">
        <f>SUM(Y50:Y51)</f>
        <v>0</v>
      </c>
      <c r="Z49" s="197">
        <f>SUM(Z50:Z51)</f>
        <v>0</v>
      </c>
      <c r="AA49" s="176">
        <f t="shared" si="6"/>
        <v>0</v>
      </c>
      <c r="AB49" s="180" t="str">
        <f t="shared" si="7"/>
        <v>-</v>
      </c>
      <c r="AC49" s="201">
        <f>SUM(M49,Q49,U49,Y49)</f>
        <v>800</v>
      </c>
      <c r="AD49" s="201">
        <f t="shared" si="8"/>
        <v>164</v>
      </c>
      <c r="AE49" s="176">
        <f t="shared" si="9"/>
        <v>-636</v>
      </c>
      <c r="AF49" s="264">
        <f t="shared" si="10"/>
        <v>20.5</v>
      </c>
    </row>
    <row r="50" spans="1:32" ht="20.25" customHeight="1">
      <c r="A50" s="198" t="s">
        <v>537</v>
      </c>
      <c r="B50" s="437" t="s">
        <v>672</v>
      </c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110">
        <v>0</v>
      </c>
      <c r="N50" s="110">
        <v>0</v>
      </c>
      <c r="O50" s="255">
        <f t="shared" si="0"/>
        <v>0</v>
      </c>
      <c r="P50" s="180" t="str">
        <f t="shared" si="1"/>
        <v>-</v>
      </c>
      <c r="Q50" s="110">
        <v>0</v>
      </c>
      <c r="R50" s="110">
        <v>0</v>
      </c>
      <c r="S50" s="176">
        <f t="shared" si="2"/>
        <v>0</v>
      </c>
      <c r="T50" s="180" t="str">
        <f t="shared" si="3"/>
        <v>-</v>
      </c>
      <c r="U50" s="110">
        <v>800</v>
      </c>
      <c r="V50" s="110">
        <v>23</v>
      </c>
      <c r="W50" s="176">
        <f>V50-U50</f>
        <v>-777</v>
      </c>
      <c r="X50" s="264">
        <f t="shared" si="5"/>
        <v>2.9</v>
      </c>
      <c r="Y50" s="110">
        <v>0</v>
      </c>
      <c r="Z50" s="110">
        <v>0</v>
      </c>
      <c r="AA50" s="176">
        <f t="shared" si="6"/>
        <v>0</v>
      </c>
      <c r="AB50" s="180" t="str">
        <f t="shared" si="7"/>
        <v>-</v>
      </c>
      <c r="AC50" s="202">
        <f t="shared" si="8"/>
        <v>800</v>
      </c>
      <c r="AD50" s="202">
        <f t="shared" si="8"/>
        <v>23</v>
      </c>
      <c r="AE50" s="176">
        <f t="shared" si="9"/>
        <v>-777</v>
      </c>
      <c r="AF50" s="264">
        <f t="shared" si="10"/>
        <v>2.9</v>
      </c>
    </row>
    <row r="51" spans="1:32" s="311" customFormat="1" ht="20.25" customHeight="1">
      <c r="A51" s="198" t="s">
        <v>690</v>
      </c>
      <c r="B51" s="437" t="s">
        <v>691</v>
      </c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310">
        <v>0</v>
      </c>
      <c r="N51" s="310">
        <v>0</v>
      </c>
      <c r="O51" s="255">
        <f t="shared" ref="O51" si="36">N51-M51</f>
        <v>0</v>
      </c>
      <c r="P51" s="180" t="str">
        <f t="shared" ref="P51" si="37">IFERROR(N51/M51*100,"-")</f>
        <v>-</v>
      </c>
      <c r="Q51" s="310">
        <v>0</v>
      </c>
      <c r="R51" s="310">
        <v>0</v>
      </c>
      <c r="S51" s="176">
        <f t="shared" ref="S51" si="38">R51-Q51</f>
        <v>0</v>
      </c>
      <c r="T51" s="180" t="str">
        <f t="shared" ref="T51" si="39">IFERROR(R51/Q51*100,"-")</f>
        <v>-</v>
      </c>
      <c r="U51" s="310">
        <v>0</v>
      </c>
      <c r="V51" s="310">
        <v>141</v>
      </c>
      <c r="W51" s="176">
        <f>V51-U51</f>
        <v>141</v>
      </c>
      <c r="X51" s="264" t="str">
        <f t="shared" si="5"/>
        <v>-</v>
      </c>
      <c r="Y51" s="310">
        <v>0</v>
      </c>
      <c r="Z51" s="310">
        <v>0</v>
      </c>
      <c r="AA51" s="176">
        <f t="shared" ref="AA51" si="40">Z51-Y51</f>
        <v>0</v>
      </c>
      <c r="AB51" s="180" t="str">
        <f t="shared" ref="AB51" si="41">IFERROR(Z51/Y51*100,"-")</f>
        <v>-</v>
      </c>
      <c r="AC51" s="202">
        <f t="shared" ref="AC51" si="42">SUM(M51,Q51,U51,Y51)</f>
        <v>0</v>
      </c>
      <c r="AD51" s="202">
        <f t="shared" ref="AD51" si="43">SUM(N51,R51,V51,Z51)</f>
        <v>141</v>
      </c>
      <c r="AE51" s="176">
        <f t="shared" ref="AE51" si="44">AD51-AC51</f>
        <v>141</v>
      </c>
      <c r="AF51" s="264" t="str">
        <f t="shared" ref="AF51" si="45">IFERROR(AD51/AC51*100,"-")</f>
        <v>-</v>
      </c>
    </row>
    <row r="52" spans="1:32" ht="33" customHeight="1">
      <c r="A52" s="196">
        <v>5</v>
      </c>
      <c r="B52" s="416" t="s">
        <v>538</v>
      </c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253">
        <f>SUM(M53:M59)</f>
        <v>0</v>
      </c>
      <c r="N52" s="253">
        <f>SUM(N53:N59)</f>
        <v>0</v>
      </c>
      <c r="O52" s="255">
        <f t="shared" si="0"/>
        <v>0</v>
      </c>
      <c r="P52" s="180" t="str">
        <f t="shared" si="1"/>
        <v>-</v>
      </c>
      <c r="Q52" s="253">
        <f>SUM(Q53:Q59)</f>
        <v>0</v>
      </c>
      <c r="R52" s="253">
        <f>SUM(R53:R59)</f>
        <v>0</v>
      </c>
      <c r="S52" s="176">
        <f t="shared" si="2"/>
        <v>0</v>
      </c>
      <c r="T52" s="180" t="str">
        <f t="shared" si="3"/>
        <v>-</v>
      </c>
      <c r="U52" s="253">
        <f>SUM(U53:U59)</f>
        <v>3300</v>
      </c>
      <c r="V52" s="253">
        <f>SUM(V53:V59)</f>
        <v>2835</v>
      </c>
      <c r="W52" s="176">
        <f t="shared" si="4"/>
        <v>-465</v>
      </c>
      <c r="X52" s="264">
        <f t="shared" si="5"/>
        <v>85.9</v>
      </c>
      <c r="Y52" s="200">
        <f>SUM(Y54:Y59)</f>
        <v>0</v>
      </c>
      <c r="Z52" s="200">
        <f>SUM(Z54:Z59)</f>
        <v>0</v>
      </c>
      <c r="AA52" s="176">
        <f t="shared" si="6"/>
        <v>0</v>
      </c>
      <c r="AB52" s="180" t="str">
        <f t="shared" si="7"/>
        <v>-</v>
      </c>
      <c r="AC52" s="201">
        <f>SUM(M52,Q52,U52,Y52)</f>
        <v>3300</v>
      </c>
      <c r="AD52" s="201">
        <f>SUM(N52,R52,V52,Z52)</f>
        <v>2835</v>
      </c>
      <c r="AE52" s="176">
        <f t="shared" si="9"/>
        <v>-465</v>
      </c>
      <c r="AF52" s="180">
        <f t="shared" ref="AF52:AF67" si="46">IFERROR(AD52/AC52*100,"-")</f>
        <v>85.9</v>
      </c>
    </row>
    <row r="53" spans="1:32" s="281" customFormat="1" ht="21" customHeight="1">
      <c r="A53" s="198" t="s">
        <v>539</v>
      </c>
      <c r="B53" s="417" t="s">
        <v>673</v>
      </c>
      <c r="C53" s="418"/>
      <c r="D53" s="418"/>
      <c r="E53" s="418"/>
      <c r="F53" s="418"/>
      <c r="G53" s="418"/>
      <c r="H53" s="418"/>
      <c r="I53" s="418"/>
      <c r="J53" s="418"/>
      <c r="K53" s="418"/>
      <c r="L53" s="419"/>
      <c r="M53" s="280">
        <v>0</v>
      </c>
      <c r="N53" s="280">
        <v>0</v>
      </c>
      <c r="O53" s="255">
        <f t="shared" si="0"/>
        <v>0</v>
      </c>
      <c r="P53" s="180" t="str">
        <f t="shared" si="1"/>
        <v>-</v>
      </c>
      <c r="Q53" s="280">
        <v>0</v>
      </c>
      <c r="R53" s="280">
        <v>0</v>
      </c>
      <c r="S53" s="176">
        <f t="shared" si="2"/>
        <v>0</v>
      </c>
      <c r="T53" s="180" t="str">
        <f t="shared" si="3"/>
        <v>-</v>
      </c>
      <c r="U53" s="280">
        <v>400</v>
      </c>
      <c r="V53" s="280">
        <v>13</v>
      </c>
      <c r="W53" s="176">
        <f t="shared" ref="W53" si="47">V53-U53</f>
        <v>-387</v>
      </c>
      <c r="X53" s="264">
        <f t="shared" ref="X53" si="48">IFERROR(V53/U53*100,"-")</f>
        <v>3.3</v>
      </c>
      <c r="Y53" s="280">
        <v>0</v>
      </c>
      <c r="Z53" s="280">
        <v>0</v>
      </c>
      <c r="AA53" s="176">
        <f t="shared" ref="AA53" si="49">Z53-Y53</f>
        <v>0</v>
      </c>
      <c r="AB53" s="180" t="str">
        <f t="shared" ref="AB53" si="50">IFERROR(Z53/Y53*100,"-")</f>
        <v>-</v>
      </c>
      <c r="AC53" s="201">
        <f>SUM(M53,Q53,U53,Y53)</f>
        <v>400</v>
      </c>
      <c r="AD53" s="202">
        <f>SUM(N53,R53,V53,Z53)</f>
        <v>13</v>
      </c>
      <c r="AE53" s="176">
        <f t="shared" ref="AE53" si="51">AD53-AC53</f>
        <v>-387</v>
      </c>
      <c r="AF53" s="180">
        <f t="shared" ref="AF53" si="52">IFERROR(AD53/AC53*100,"-")</f>
        <v>3.3</v>
      </c>
    </row>
    <row r="54" spans="1:32" ht="21" customHeight="1">
      <c r="A54" s="198" t="s">
        <v>593</v>
      </c>
      <c r="B54" s="417" t="s">
        <v>540</v>
      </c>
      <c r="C54" s="418"/>
      <c r="D54" s="418"/>
      <c r="E54" s="418"/>
      <c r="F54" s="418"/>
      <c r="G54" s="418"/>
      <c r="H54" s="418"/>
      <c r="I54" s="418"/>
      <c r="J54" s="418"/>
      <c r="K54" s="418"/>
      <c r="L54" s="419"/>
      <c r="M54" s="110">
        <v>0</v>
      </c>
      <c r="N54" s="110">
        <v>0</v>
      </c>
      <c r="O54" s="255">
        <f t="shared" si="0"/>
        <v>0</v>
      </c>
      <c r="P54" s="180" t="str">
        <f t="shared" si="1"/>
        <v>-</v>
      </c>
      <c r="Q54" s="110">
        <v>0</v>
      </c>
      <c r="R54" s="110">
        <v>0</v>
      </c>
      <c r="S54" s="176">
        <f t="shared" ref="S54:S57" si="53">R54-Q54</f>
        <v>0</v>
      </c>
      <c r="T54" s="180" t="str">
        <f t="shared" si="3"/>
        <v>-</v>
      </c>
      <c r="U54" s="110">
        <v>2900</v>
      </c>
      <c r="V54" s="110">
        <v>0</v>
      </c>
      <c r="W54" s="176">
        <f t="shared" ref="W54:W59" si="54">V54-U54</f>
        <v>-2900</v>
      </c>
      <c r="X54" s="264">
        <f t="shared" si="5"/>
        <v>0</v>
      </c>
      <c r="Y54" s="110">
        <f>SUM(Y61:Y62)</f>
        <v>0</v>
      </c>
      <c r="Z54" s="110">
        <f>SUM(Z61:Z62)</f>
        <v>0</v>
      </c>
      <c r="AA54" s="176">
        <f t="shared" ref="AA54:AA65" si="55">Z54-Y54</f>
        <v>0</v>
      </c>
      <c r="AB54" s="180" t="str">
        <f t="shared" si="7"/>
        <v>-</v>
      </c>
      <c r="AC54" s="202">
        <f t="shared" ref="AC54:AD56" si="56">SUM(M54,Q54,U54,Y54)</f>
        <v>2900</v>
      </c>
      <c r="AD54" s="202">
        <f t="shared" si="56"/>
        <v>0</v>
      </c>
      <c r="AE54" s="176">
        <f>AD54-AC54</f>
        <v>-2900</v>
      </c>
      <c r="AF54" s="264">
        <f t="shared" si="46"/>
        <v>0</v>
      </c>
    </row>
    <row r="55" spans="1:32" s="212" customFormat="1" ht="21" customHeight="1">
      <c r="A55" s="198" t="s">
        <v>594</v>
      </c>
      <c r="B55" s="420" t="s">
        <v>685</v>
      </c>
      <c r="C55" s="421"/>
      <c r="D55" s="421"/>
      <c r="E55" s="421"/>
      <c r="F55" s="421"/>
      <c r="G55" s="421"/>
      <c r="H55" s="421"/>
      <c r="I55" s="421"/>
      <c r="J55" s="421"/>
      <c r="K55" s="421"/>
      <c r="L55" s="422"/>
      <c r="M55" s="211">
        <v>0</v>
      </c>
      <c r="N55" s="211">
        <v>0</v>
      </c>
      <c r="O55" s="255">
        <f t="shared" si="0"/>
        <v>0</v>
      </c>
      <c r="P55" s="180" t="str">
        <f t="shared" si="1"/>
        <v>-</v>
      </c>
      <c r="Q55" s="272">
        <v>0</v>
      </c>
      <c r="R55" s="272">
        <v>0</v>
      </c>
      <c r="S55" s="176">
        <f t="shared" si="53"/>
        <v>0</v>
      </c>
      <c r="T55" s="180" t="str">
        <f t="shared" si="3"/>
        <v>-</v>
      </c>
      <c r="U55" s="211">
        <v>0</v>
      </c>
      <c r="V55" s="211">
        <v>80</v>
      </c>
      <c r="W55" s="176">
        <f t="shared" si="54"/>
        <v>80</v>
      </c>
      <c r="X55" s="264" t="str">
        <f t="shared" si="5"/>
        <v>-</v>
      </c>
      <c r="Y55" s="211">
        <v>0</v>
      </c>
      <c r="Z55" s="211">
        <v>0</v>
      </c>
      <c r="AA55" s="176">
        <f t="shared" si="55"/>
        <v>0</v>
      </c>
      <c r="AB55" s="180" t="str">
        <f t="shared" si="7"/>
        <v>-</v>
      </c>
      <c r="AC55" s="202">
        <f t="shared" ref="AC55" si="57">SUM(M55,Q55,U55,Y55)</f>
        <v>0</v>
      </c>
      <c r="AD55" s="202">
        <f t="shared" ref="AD55" si="58">SUM(N55,R55,V55,Z55)</f>
        <v>80</v>
      </c>
      <c r="AE55" s="176">
        <f t="shared" ref="AE55" si="59">AD55-AC55</f>
        <v>80</v>
      </c>
      <c r="AF55" s="180" t="str">
        <f t="shared" si="46"/>
        <v>-</v>
      </c>
    </row>
    <row r="56" spans="1:32" ht="21" customHeight="1">
      <c r="A56" s="198" t="s">
        <v>541</v>
      </c>
      <c r="B56" s="420" t="s">
        <v>687</v>
      </c>
      <c r="C56" s="421"/>
      <c r="D56" s="421"/>
      <c r="E56" s="421"/>
      <c r="F56" s="421"/>
      <c r="G56" s="421"/>
      <c r="H56" s="421"/>
      <c r="I56" s="421"/>
      <c r="J56" s="421"/>
      <c r="K56" s="421"/>
      <c r="L56" s="422"/>
      <c r="M56" s="110">
        <v>0</v>
      </c>
      <c r="N56" s="110">
        <v>0</v>
      </c>
      <c r="O56" s="255">
        <f t="shared" si="0"/>
        <v>0</v>
      </c>
      <c r="P56" s="180" t="str">
        <f t="shared" si="1"/>
        <v>-</v>
      </c>
      <c r="Q56" s="272">
        <v>0</v>
      </c>
      <c r="R56" s="272">
        <v>0</v>
      </c>
      <c r="S56" s="176">
        <f t="shared" si="53"/>
        <v>0</v>
      </c>
      <c r="T56" s="180" t="str">
        <f t="shared" si="3"/>
        <v>-</v>
      </c>
      <c r="U56" s="110">
        <v>0</v>
      </c>
      <c r="V56" s="110">
        <v>1360</v>
      </c>
      <c r="W56" s="176">
        <f t="shared" si="54"/>
        <v>1360</v>
      </c>
      <c r="X56" s="264" t="str">
        <f t="shared" si="5"/>
        <v>-</v>
      </c>
      <c r="Y56" s="309">
        <v>0</v>
      </c>
      <c r="Z56" s="309">
        <v>0</v>
      </c>
      <c r="AA56" s="176">
        <f t="shared" si="55"/>
        <v>0</v>
      </c>
      <c r="AB56" s="180" t="str">
        <f t="shared" si="7"/>
        <v>-</v>
      </c>
      <c r="AC56" s="202">
        <f t="shared" si="56"/>
        <v>0</v>
      </c>
      <c r="AD56" s="202">
        <f t="shared" si="56"/>
        <v>1360</v>
      </c>
      <c r="AE56" s="176">
        <f>AD56-AC56</f>
        <v>1360</v>
      </c>
      <c r="AF56" s="180" t="str">
        <f t="shared" si="46"/>
        <v>-</v>
      </c>
    </row>
    <row r="57" spans="1:32" s="252" customFormat="1" ht="21" customHeight="1">
      <c r="A57" s="198" t="s">
        <v>626</v>
      </c>
      <c r="B57" s="417" t="s">
        <v>692</v>
      </c>
      <c r="C57" s="418"/>
      <c r="D57" s="418"/>
      <c r="E57" s="418"/>
      <c r="F57" s="418"/>
      <c r="G57" s="418"/>
      <c r="H57" s="418"/>
      <c r="I57" s="418"/>
      <c r="J57" s="418"/>
      <c r="K57" s="418"/>
      <c r="L57" s="419"/>
      <c r="M57" s="272">
        <v>0</v>
      </c>
      <c r="N57" s="272">
        <v>0</v>
      </c>
      <c r="O57" s="255">
        <f t="shared" si="0"/>
        <v>0</v>
      </c>
      <c r="P57" s="180" t="str">
        <f t="shared" si="1"/>
        <v>-</v>
      </c>
      <c r="Q57" s="272">
        <v>0</v>
      </c>
      <c r="R57" s="272">
        <v>0</v>
      </c>
      <c r="S57" s="176">
        <f t="shared" si="53"/>
        <v>0</v>
      </c>
      <c r="T57" s="180" t="str">
        <f t="shared" si="3"/>
        <v>-</v>
      </c>
      <c r="U57" s="251">
        <v>0</v>
      </c>
      <c r="V57" s="251">
        <v>43</v>
      </c>
      <c r="W57" s="176">
        <f t="shared" si="54"/>
        <v>43</v>
      </c>
      <c r="X57" s="264" t="str">
        <f t="shared" si="5"/>
        <v>-</v>
      </c>
      <c r="Y57" s="309">
        <v>0</v>
      </c>
      <c r="Z57" s="309">
        <v>0</v>
      </c>
      <c r="AA57" s="176">
        <f t="shared" ref="AA57" si="60">Z57-Y57</f>
        <v>0</v>
      </c>
      <c r="AB57" s="180" t="str">
        <f t="shared" si="7"/>
        <v>-</v>
      </c>
      <c r="AC57" s="202">
        <f t="shared" ref="AC57" si="61">SUM(M57,Q57,U57,Y57)</f>
        <v>0</v>
      </c>
      <c r="AD57" s="202">
        <f t="shared" ref="AD57:AD58" si="62">SUM(N57,R57,V57,Z57)</f>
        <v>43</v>
      </c>
      <c r="AE57" s="176">
        <f>AD57-AC57</f>
        <v>43</v>
      </c>
      <c r="AF57" s="180" t="str">
        <f t="shared" si="46"/>
        <v>-</v>
      </c>
    </row>
    <row r="58" spans="1:32" s="284" customFormat="1" ht="21" customHeight="1">
      <c r="A58" s="198" t="s">
        <v>642</v>
      </c>
      <c r="B58" s="420" t="s">
        <v>686</v>
      </c>
      <c r="C58" s="421"/>
      <c r="D58" s="421"/>
      <c r="E58" s="421"/>
      <c r="F58" s="421"/>
      <c r="G58" s="421"/>
      <c r="H58" s="421"/>
      <c r="I58" s="421"/>
      <c r="J58" s="421"/>
      <c r="K58" s="421"/>
      <c r="L58" s="422"/>
      <c r="M58" s="299">
        <v>0</v>
      </c>
      <c r="N58" s="299">
        <v>0</v>
      </c>
      <c r="O58" s="255">
        <f t="shared" ref="O58:O59" si="63">N58-M58</f>
        <v>0</v>
      </c>
      <c r="P58" s="180" t="str">
        <f t="shared" ref="P58:P59" si="64">IFERROR(N58/M58*100,"-")</f>
        <v>-</v>
      </c>
      <c r="Q58" s="299">
        <v>0</v>
      </c>
      <c r="R58" s="299">
        <v>0</v>
      </c>
      <c r="S58" s="176">
        <f t="shared" ref="S58:S59" si="65">R58-Q58</f>
        <v>0</v>
      </c>
      <c r="T58" s="180" t="str">
        <f t="shared" ref="T58:T59" si="66">IFERROR(R58/Q58*100,"-")</f>
        <v>-</v>
      </c>
      <c r="U58" s="283">
        <v>0</v>
      </c>
      <c r="V58" s="283">
        <v>1104</v>
      </c>
      <c r="W58" s="176">
        <f t="shared" si="54"/>
        <v>1104</v>
      </c>
      <c r="X58" s="264" t="str">
        <f t="shared" si="5"/>
        <v>-</v>
      </c>
      <c r="Y58" s="309">
        <v>0</v>
      </c>
      <c r="Z58" s="309">
        <v>0</v>
      </c>
      <c r="AA58" s="176">
        <f t="shared" ref="AA58" si="67">Z58-Y58</f>
        <v>0</v>
      </c>
      <c r="AB58" s="180" t="str">
        <f t="shared" ref="AB58" si="68">IFERROR(Z58/Y58*100,"-")</f>
        <v>-</v>
      </c>
      <c r="AC58" s="202">
        <f t="shared" ref="AC58" si="69">SUM(M58,Q58,U58,Y58)</f>
        <v>0</v>
      </c>
      <c r="AD58" s="202">
        <f t="shared" si="62"/>
        <v>1104</v>
      </c>
      <c r="AE58" s="176">
        <f>AD58-AC58</f>
        <v>1104</v>
      </c>
      <c r="AF58" s="180" t="str">
        <f t="shared" ref="AF58" si="70">IFERROR(AD58/AC58*100,"-")</f>
        <v>-</v>
      </c>
    </row>
    <row r="59" spans="1:32" s="300" customFormat="1" ht="21" customHeight="1">
      <c r="A59" s="198" t="s">
        <v>649</v>
      </c>
      <c r="B59" s="417" t="s">
        <v>688</v>
      </c>
      <c r="C59" s="418"/>
      <c r="D59" s="418"/>
      <c r="E59" s="418"/>
      <c r="F59" s="418"/>
      <c r="G59" s="418"/>
      <c r="H59" s="418"/>
      <c r="I59" s="418"/>
      <c r="J59" s="418"/>
      <c r="K59" s="418"/>
      <c r="L59" s="419"/>
      <c r="M59" s="299">
        <v>0</v>
      </c>
      <c r="N59" s="299">
        <v>0</v>
      </c>
      <c r="O59" s="255">
        <f t="shared" si="63"/>
        <v>0</v>
      </c>
      <c r="P59" s="180" t="str">
        <f t="shared" si="64"/>
        <v>-</v>
      </c>
      <c r="Q59" s="299">
        <v>0</v>
      </c>
      <c r="R59" s="299">
        <v>0</v>
      </c>
      <c r="S59" s="176">
        <f t="shared" si="65"/>
        <v>0</v>
      </c>
      <c r="T59" s="180" t="str">
        <f t="shared" si="66"/>
        <v>-</v>
      </c>
      <c r="U59" s="299">
        <v>0</v>
      </c>
      <c r="V59" s="299">
        <v>235</v>
      </c>
      <c r="W59" s="176">
        <f t="shared" si="54"/>
        <v>235</v>
      </c>
      <c r="X59" s="264" t="str">
        <f t="shared" si="5"/>
        <v>-</v>
      </c>
      <c r="Y59" s="309">
        <v>0</v>
      </c>
      <c r="Z59" s="309">
        <v>0</v>
      </c>
      <c r="AA59" s="176">
        <f t="shared" ref="AA59" si="71">Z59-Y59</f>
        <v>0</v>
      </c>
      <c r="AB59" s="180" t="str">
        <f t="shared" ref="AB59" si="72">IFERROR(Z59/Y59*100,"-")</f>
        <v>-</v>
      </c>
      <c r="AC59" s="202">
        <f t="shared" ref="AC59" si="73">SUM(M59,Q59,U59,Y59)</f>
        <v>0</v>
      </c>
      <c r="AD59" s="202">
        <f t="shared" ref="AD59" si="74">SUM(N59,R59,V59,Z59)</f>
        <v>235</v>
      </c>
      <c r="AE59" s="176">
        <f>AD59-AC59</f>
        <v>235</v>
      </c>
      <c r="AF59" s="180" t="str">
        <f t="shared" ref="AF59" si="75">IFERROR(AD59/AC59*100,"-")</f>
        <v>-</v>
      </c>
    </row>
    <row r="60" spans="1:32" s="244" customFormat="1" ht="26.25" customHeight="1">
      <c r="A60" s="199" t="s">
        <v>592</v>
      </c>
      <c r="B60" s="423" t="s">
        <v>627</v>
      </c>
      <c r="C60" s="424"/>
      <c r="D60" s="424"/>
      <c r="E60" s="424"/>
      <c r="F60" s="424"/>
      <c r="G60" s="424"/>
      <c r="H60" s="424"/>
      <c r="I60" s="424"/>
      <c r="J60" s="424"/>
      <c r="K60" s="424"/>
      <c r="L60" s="425"/>
      <c r="M60" s="253">
        <f>SUM(M61:M67)</f>
        <v>0</v>
      </c>
      <c r="N60" s="253">
        <f>SUM(N61:N67)</f>
        <v>0</v>
      </c>
      <c r="O60" s="255">
        <f t="shared" si="0"/>
        <v>0</v>
      </c>
      <c r="P60" s="180" t="str">
        <f t="shared" si="1"/>
        <v>-</v>
      </c>
      <c r="Q60" s="253">
        <f t="shared" ref="Q60:R60" si="76">SUM(Q61:Q67)</f>
        <v>0</v>
      </c>
      <c r="R60" s="253">
        <f t="shared" si="76"/>
        <v>0</v>
      </c>
      <c r="S60" s="176">
        <f t="shared" ref="S60" si="77">R60-Q60</f>
        <v>0</v>
      </c>
      <c r="T60" s="180" t="str">
        <f t="shared" si="3"/>
        <v>-</v>
      </c>
      <c r="U60" s="253">
        <f>SUM(U61:U67)</f>
        <v>16795</v>
      </c>
      <c r="V60" s="253">
        <f>SUM(V61:V67)</f>
        <v>11159</v>
      </c>
      <c r="W60" s="176">
        <f t="shared" ref="W60" si="78">V60-U60</f>
        <v>-5636</v>
      </c>
      <c r="X60" s="264">
        <f t="shared" si="5"/>
        <v>66.400000000000006</v>
      </c>
      <c r="Y60" s="245">
        <f>SUM(Y61:Y67)</f>
        <v>0</v>
      </c>
      <c r="Z60" s="245">
        <f>SUM(Z61:Z67)</f>
        <v>0</v>
      </c>
      <c r="AA60" s="176">
        <f t="shared" si="55"/>
        <v>0</v>
      </c>
      <c r="AB60" s="180" t="str">
        <f t="shared" si="7"/>
        <v>-</v>
      </c>
      <c r="AC60" s="201">
        <f>SUM(M60,Q60,U60,Y60)</f>
        <v>16795</v>
      </c>
      <c r="AD60" s="201">
        <f t="shared" ref="AD60:AD62" si="79">SUM(N60,R60,V60,Z60)</f>
        <v>11159</v>
      </c>
      <c r="AE60" s="176">
        <f t="shared" ref="AE60:AE61" si="80">AD60-AC60</f>
        <v>-5636</v>
      </c>
      <c r="AF60" s="180">
        <f t="shared" si="46"/>
        <v>66.400000000000006</v>
      </c>
    </row>
    <row r="61" spans="1:32" ht="21" customHeight="1">
      <c r="A61" s="198" t="s">
        <v>595</v>
      </c>
      <c r="B61" s="437" t="s">
        <v>643</v>
      </c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110">
        <v>0</v>
      </c>
      <c r="N61" s="110">
        <v>0</v>
      </c>
      <c r="O61" s="255">
        <f t="shared" si="0"/>
        <v>0</v>
      </c>
      <c r="P61" s="180" t="str">
        <f t="shared" si="1"/>
        <v>-</v>
      </c>
      <c r="Q61" s="110">
        <v>0</v>
      </c>
      <c r="R61" s="110">
        <v>0</v>
      </c>
      <c r="S61" s="176">
        <f t="shared" si="2"/>
        <v>0</v>
      </c>
      <c r="T61" s="180" t="str">
        <f t="shared" si="3"/>
        <v>-</v>
      </c>
      <c r="U61" s="110">
        <v>4500</v>
      </c>
      <c r="V61" s="110">
        <v>2055</v>
      </c>
      <c r="W61" s="176">
        <f t="shared" si="4"/>
        <v>-2445</v>
      </c>
      <c r="X61" s="264">
        <f t="shared" si="5"/>
        <v>45.7</v>
      </c>
      <c r="Y61" s="110">
        <v>0</v>
      </c>
      <c r="Z61" s="110">
        <v>0</v>
      </c>
      <c r="AA61" s="176">
        <f t="shared" si="55"/>
        <v>0</v>
      </c>
      <c r="AB61" s="180" t="str">
        <f t="shared" si="7"/>
        <v>-</v>
      </c>
      <c r="AC61" s="202">
        <f t="shared" ref="AC61:AC62" si="81">SUM(M61,Q61,U61,Y61)</f>
        <v>4500</v>
      </c>
      <c r="AD61" s="202">
        <f t="shared" si="79"/>
        <v>2055</v>
      </c>
      <c r="AE61" s="176">
        <f t="shared" si="80"/>
        <v>-2445</v>
      </c>
      <c r="AF61" s="180">
        <f t="shared" si="46"/>
        <v>45.7</v>
      </c>
    </row>
    <row r="62" spans="1:32" ht="21" customHeight="1">
      <c r="A62" s="198" t="s">
        <v>596</v>
      </c>
      <c r="B62" s="437" t="s">
        <v>674</v>
      </c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110">
        <v>0</v>
      </c>
      <c r="N62" s="110">
        <v>0</v>
      </c>
      <c r="O62" s="255">
        <f t="shared" si="0"/>
        <v>0</v>
      </c>
      <c r="P62" s="180" t="str">
        <f t="shared" si="1"/>
        <v>-</v>
      </c>
      <c r="Q62" s="110">
        <v>0</v>
      </c>
      <c r="R62" s="110">
        <v>0</v>
      </c>
      <c r="S62" s="176">
        <f t="shared" si="2"/>
        <v>0</v>
      </c>
      <c r="T62" s="180" t="str">
        <f t="shared" si="3"/>
        <v>-</v>
      </c>
      <c r="U62" s="110">
        <v>495</v>
      </c>
      <c r="V62" s="251">
        <v>2891</v>
      </c>
      <c r="W62" s="176">
        <f t="shared" si="4"/>
        <v>2396</v>
      </c>
      <c r="X62" s="264">
        <f t="shared" si="5"/>
        <v>584</v>
      </c>
      <c r="Y62" s="110">
        <v>0</v>
      </c>
      <c r="Z62" s="110">
        <v>0</v>
      </c>
      <c r="AA62" s="176">
        <f t="shared" si="55"/>
        <v>0</v>
      </c>
      <c r="AB62" s="180" t="str">
        <f t="shared" si="7"/>
        <v>-</v>
      </c>
      <c r="AC62" s="202">
        <f t="shared" si="81"/>
        <v>495</v>
      </c>
      <c r="AD62" s="202">
        <f t="shared" si="79"/>
        <v>2891</v>
      </c>
      <c r="AE62" s="176">
        <f t="shared" si="9"/>
        <v>2396</v>
      </c>
      <c r="AF62" s="180">
        <f t="shared" si="46"/>
        <v>584</v>
      </c>
    </row>
    <row r="63" spans="1:32" ht="21" customHeight="1">
      <c r="A63" s="198" t="s">
        <v>597</v>
      </c>
      <c r="B63" s="420" t="s">
        <v>641</v>
      </c>
      <c r="C63" s="421"/>
      <c r="D63" s="421"/>
      <c r="E63" s="421"/>
      <c r="F63" s="421"/>
      <c r="G63" s="421"/>
      <c r="H63" s="421"/>
      <c r="I63" s="421"/>
      <c r="J63" s="421"/>
      <c r="K63" s="421"/>
      <c r="L63" s="422"/>
      <c r="M63" s="110">
        <v>0</v>
      </c>
      <c r="N63" s="110">
        <v>0</v>
      </c>
      <c r="O63" s="255">
        <f t="shared" si="0"/>
        <v>0</v>
      </c>
      <c r="P63" s="180" t="str">
        <f t="shared" si="1"/>
        <v>-</v>
      </c>
      <c r="Q63" s="110">
        <v>0</v>
      </c>
      <c r="R63" s="110">
        <v>0</v>
      </c>
      <c r="S63" s="176">
        <f t="shared" ref="S63" si="82">R63-Q63</f>
        <v>0</v>
      </c>
      <c r="T63" s="180" t="str">
        <f t="shared" si="3"/>
        <v>-</v>
      </c>
      <c r="U63" s="110">
        <v>100</v>
      </c>
      <c r="V63" s="251">
        <v>0</v>
      </c>
      <c r="W63" s="176">
        <f>V63-U63</f>
        <v>-100</v>
      </c>
      <c r="X63" s="264">
        <f t="shared" si="5"/>
        <v>0</v>
      </c>
      <c r="Y63" s="309">
        <v>0</v>
      </c>
      <c r="Z63" s="309">
        <v>0</v>
      </c>
      <c r="AA63" s="176">
        <f t="shared" si="55"/>
        <v>0</v>
      </c>
      <c r="AB63" s="180" t="str">
        <f t="shared" si="7"/>
        <v>-</v>
      </c>
      <c r="AC63" s="202">
        <f t="shared" ref="AC63:AC67" si="83">SUM(M63,Q63,U63,Y63)</f>
        <v>100</v>
      </c>
      <c r="AD63" s="202">
        <f t="shared" ref="AD63:AD67" si="84">SUM(N63,R63,V63,Z63)</f>
        <v>0</v>
      </c>
      <c r="AE63" s="176">
        <f t="shared" ref="AE63:AE67" si="85">AD63-AC63</f>
        <v>-100</v>
      </c>
      <c r="AF63" s="264">
        <f t="shared" si="46"/>
        <v>0</v>
      </c>
    </row>
    <row r="64" spans="1:32" ht="21" customHeight="1">
      <c r="A64" s="198" t="s">
        <v>598</v>
      </c>
      <c r="B64" s="437" t="s">
        <v>675</v>
      </c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110">
        <v>0</v>
      </c>
      <c r="N64" s="110">
        <v>0</v>
      </c>
      <c r="O64" s="255">
        <f t="shared" si="0"/>
        <v>0</v>
      </c>
      <c r="P64" s="180" t="str">
        <f t="shared" si="1"/>
        <v>-</v>
      </c>
      <c r="Q64" s="110">
        <v>0</v>
      </c>
      <c r="R64" s="110">
        <v>0</v>
      </c>
      <c r="S64" s="176">
        <f t="shared" si="2"/>
        <v>0</v>
      </c>
      <c r="T64" s="180" t="str">
        <f t="shared" si="3"/>
        <v>-</v>
      </c>
      <c r="U64" s="110">
        <v>1170</v>
      </c>
      <c r="V64" s="251">
        <v>321</v>
      </c>
      <c r="W64" s="176">
        <f t="shared" si="4"/>
        <v>-849</v>
      </c>
      <c r="X64" s="264">
        <f t="shared" si="5"/>
        <v>27.4</v>
      </c>
      <c r="Y64" s="309">
        <v>0</v>
      </c>
      <c r="Z64" s="309">
        <v>0</v>
      </c>
      <c r="AA64" s="176">
        <f t="shared" si="55"/>
        <v>0</v>
      </c>
      <c r="AB64" s="180" t="str">
        <f t="shared" si="7"/>
        <v>-</v>
      </c>
      <c r="AC64" s="202">
        <f t="shared" si="83"/>
        <v>1170</v>
      </c>
      <c r="AD64" s="202">
        <f t="shared" si="84"/>
        <v>321</v>
      </c>
      <c r="AE64" s="176">
        <f t="shared" si="85"/>
        <v>-849</v>
      </c>
      <c r="AF64" s="180">
        <f t="shared" si="46"/>
        <v>27.4</v>
      </c>
    </row>
    <row r="65" spans="1:32" s="274" customFormat="1" ht="21" customHeight="1">
      <c r="A65" s="198" t="s">
        <v>599</v>
      </c>
      <c r="B65" s="420" t="s">
        <v>676</v>
      </c>
      <c r="C65" s="421"/>
      <c r="D65" s="421"/>
      <c r="E65" s="421"/>
      <c r="F65" s="421"/>
      <c r="G65" s="421"/>
      <c r="H65" s="421"/>
      <c r="I65" s="421"/>
      <c r="J65" s="421"/>
      <c r="K65" s="421"/>
      <c r="L65" s="422"/>
      <c r="M65" s="272">
        <v>0</v>
      </c>
      <c r="N65" s="272">
        <v>0</v>
      </c>
      <c r="O65" s="255">
        <f t="shared" si="0"/>
        <v>0</v>
      </c>
      <c r="P65" s="180" t="str">
        <f t="shared" si="1"/>
        <v>-</v>
      </c>
      <c r="Q65" s="272">
        <v>0</v>
      </c>
      <c r="R65" s="272">
        <v>0</v>
      </c>
      <c r="S65" s="176">
        <f t="shared" si="2"/>
        <v>0</v>
      </c>
      <c r="T65" s="180" t="str">
        <f t="shared" si="3"/>
        <v>-</v>
      </c>
      <c r="U65" s="272">
        <v>600</v>
      </c>
      <c r="V65" s="272">
        <v>454</v>
      </c>
      <c r="W65" s="176">
        <f t="shared" ref="W65" si="86">V65-U65</f>
        <v>-146</v>
      </c>
      <c r="X65" s="264">
        <f t="shared" si="5"/>
        <v>75.7</v>
      </c>
      <c r="Y65" s="309">
        <v>0</v>
      </c>
      <c r="Z65" s="309">
        <v>0</v>
      </c>
      <c r="AA65" s="176">
        <f t="shared" si="55"/>
        <v>0</v>
      </c>
      <c r="AB65" s="180" t="str">
        <f t="shared" si="7"/>
        <v>-</v>
      </c>
      <c r="AC65" s="202">
        <f t="shared" si="83"/>
        <v>600</v>
      </c>
      <c r="AD65" s="202">
        <f t="shared" si="84"/>
        <v>454</v>
      </c>
      <c r="AE65" s="176">
        <f t="shared" si="85"/>
        <v>-146</v>
      </c>
      <c r="AF65" s="180">
        <f t="shared" si="46"/>
        <v>75.7</v>
      </c>
    </row>
    <row r="66" spans="1:32" s="252" customFormat="1" ht="21" customHeight="1">
      <c r="A66" s="198" t="s">
        <v>628</v>
      </c>
      <c r="B66" s="420" t="s">
        <v>677</v>
      </c>
      <c r="C66" s="421"/>
      <c r="D66" s="421"/>
      <c r="E66" s="421"/>
      <c r="F66" s="421"/>
      <c r="G66" s="421"/>
      <c r="H66" s="421"/>
      <c r="I66" s="421"/>
      <c r="J66" s="421"/>
      <c r="K66" s="421"/>
      <c r="L66" s="422"/>
      <c r="M66" s="251">
        <v>0</v>
      </c>
      <c r="N66" s="251">
        <v>0</v>
      </c>
      <c r="O66" s="255">
        <f t="shared" si="0"/>
        <v>0</v>
      </c>
      <c r="P66" s="180" t="str">
        <f t="shared" si="1"/>
        <v>-</v>
      </c>
      <c r="Q66" s="272">
        <v>0</v>
      </c>
      <c r="R66" s="272">
        <v>0</v>
      </c>
      <c r="S66" s="176">
        <f t="shared" ref="S66:S67" si="87">R66-Q66</f>
        <v>0</v>
      </c>
      <c r="T66" s="180" t="str">
        <f t="shared" si="3"/>
        <v>-</v>
      </c>
      <c r="U66" s="251">
        <v>3930</v>
      </c>
      <c r="V66" s="251">
        <v>2191</v>
      </c>
      <c r="W66" s="176">
        <f t="shared" ref="W66:W67" si="88">V66-U66</f>
        <v>-1739</v>
      </c>
      <c r="X66" s="264">
        <f t="shared" si="5"/>
        <v>55.8</v>
      </c>
      <c r="Y66" s="309">
        <v>0</v>
      </c>
      <c r="Z66" s="309">
        <v>0</v>
      </c>
      <c r="AA66" s="176">
        <f t="shared" ref="AA66:AA67" si="89">Z66-Y66</f>
        <v>0</v>
      </c>
      <c r="AB66" s="180" t="str">
        <f t="shared" si="7"/>
        <v>-</v>
      </c>
      <c r="AC66" s="202">
        <f t="shared" si="83"/>
        <v>3930</v>
      </c>
      <c r="AD66" s="202">
        <f t="shared" si="84"/>
        <v>2191</v>
      </c>
      <c r="AE66" s="176">
        <f t="shared" si="85"/>
        <v>-1739</v>
      </c>
      <c r="AF66" s="180">
        <f t="shared" si="46"/>
        <v>55.8</v>
      </c>
    </row>
    <row r="67" spans="1:32" s="274" customFormat="1" ht="21" customHeight="1">
      <c r="A67" s="198" t="s">
        <v>629</v>
      </c>
      <c r="B67" s="420" t="s">
        <v>678</v>
      </c>
      <c r="C67" s="421"/>
      <c r="D67" s="421"/>
      <c r="E67" s="421"/>
      <c r="F67" s="421"/>
      <c r="G67" s="421"/>
      <c r="H67" s="421"/>
      <c r="I67" s="421"/>
      <c r="J67" s="421"/>
      <c r="K67" s="421"/>
      <c r="L67" s="422"/>
      <c r="M67" s="272">
        <v>0</v>
      </c>
      <c r="N67" s="272">
        <v>0</v>
      </c>
      <c r="O67" s="255">
        <f t="shared" si="0"/>
        <v>0</v>
      </c>
      <c r="P67" s="180" t="str">
        <f t="shared" si="1"/>
        <v>-</v>
      </c>
      <c r="Q67" s="272">
        <v>0</v>
      </c>
      <c r="R67" s="272">
        <v>0</v>
      </c>
      <c r="S67" s="176">
        <f t="shared" si="87"/>
        <v>0</v>
      </c>
      <c r="T67" s="180" t="str">
        <f t="shared" si="3"/>
        <v>-</v>
      </c>
      <c r="U67" s="272">
        <v>6000</v>
      </c>
      <c r="V67" s="272">
        <v>3247</v>
      </c>
      <c r="W67" s="176">
        <f t="shared" si="88"/>
        <v>-2753</v>
      </c>
      <c r="X67" s="264">
        <f t="shared" si="5"/>
        <v>54.1</v>
      </c>
      <c r="Y67" s="309">
        <v>0</v>
      </c>
      <c r="Z67" s="309">
        <v>0</v>
      </c>
      <c r="AA67" s="176">
        <f t="shared" si="89"/>
        <v>0</v>
      </c>
      <c r="AB67" s="180" t="str">
        <f t="shared" si="7"/>
        <v>-</v>
      </c>
      <c r="AC67" s="202">
        <f t="shared" si="83"/>
        <v>6000</v>
      </c>
      <c r="AD67" s="202">
        <f t="shared" si="84"/>
        <v>3247</v>
      </c>
      <c r="AE67" s="176">
        <f t="shared" si="85"/>
        <v>-2753</v>
      </c>
      <c r="AF67" s="180">
        <f t="shared" si="46"/>
        <v>54.1</v>
      </c>
    </row>
    <row r="68" spans="1:32" ht="24.95" customHeight="1">
      <c r="A68" s="423" t="s">
        <v>53</v>
      </c>
      <c r="B68" s="424"/>
      <c r="C68" s="424"/>
      <c r="D68" s="424"/>
      <c r="E68" s="424"/>
      <c r="F68" s="424"/>
      <c r="G68" s="424"/>
      <c r="H68" s="424"/>
      <c r="I68" s="424"/>
      <c r="J68" s="424"/>
      <c r="K68" s="424"/>
      <c r="L68" s="425"/>
      <c r="M68" s="176">
        <f>M32+M35+M48+M49+M52+M60</f>
        <v>0</v>
      </c>
      <c r="N68" s="176">
        <f>SUM(N40:N54)</f>
        <v>0</v>
      </c>
      <c r="O68" s="176">
        <f>SUM(O40:O54)</f>
        <v>0</v>
      </c>
      <c r="P68" s="256" t="e">
        <f>N68/M68*100</f>
        <v>#DIV/0!</v>
      </c>
      <c r="Q68" s="255">
        <f>Q32+Q35+Q48+Q49+Q52+Q60</f>
        <v>0</v>
      </c>
      <c r="R68" s="255">
        <f>R32+R35+R48+R49+R52+R60</f>
        <v>0</v>
      </c>
      <c r="S68" s="176">
        <f>SUM(S40:S54)</f>
        <v>0</v>
      </c>
      <c r="T68" s="256" t="e">
        <f>R68/Q68*100</f>
        <v>#DIV/0!</v>
      </c>
      <c r="U68" s="255">
        <f>U32+U35+U48+U49+U52+U60</f>
        <v>48095</v>
      </c>
      <c r="V68" s="255">
        <f>V32+V35+V48+V49+V52+V60</f>
        <v>37309</v>
      </c>
      <c r="W68" s="176">
        <f>W32+W35+W48+W49+W52+W60</f>
        <v>-10786</v>
      </c>
      <c r="X68" s="179">
        <f>V68/U68*100</f>
        <v>77.599999999999994</v>
      </c>
      <c r="Y68" s="255">
        <f>Y32+Y35+Y48+Y49+Y52+Y60</f>
        <v>0</v>
      </c>
      <c r="Z68" s="255">
        <f>Z32+Z35+Z48+Z49+Z52+Z60</f>
        <v>0</v>
      </c>
      <c r="AA68" s="176">
        <f>AA32+AA35+AA48+AA49+AA52</f>
        <v>0</v>
      </c>
      <c r="AB68" s="256" t="e">
        <f>Z68/Y68*100</f>
        <v>#DIV/0!</v>
      </c>
      <c r="AC68" s="257">
        <f>AC32+AC35+AC48+AC49+AC52+AC60</f>
        <v>48095</v>
      </c>
      <c r="AD68" s="257">
        <f>AD32+AD35+AD48+AD49+AD52+AD60</f>
        <v>37309</v>
      </c>
      <c r="AE68" s="176">
        <f>AE32+AE35+AE48+AE49+AE52+AE60</f>
        <v>-10786</v>
      </c>
      <c r="AF68" s="179">
        <f>AD68/AC68*100</f>
        <v>77.599999999999994</v>
      </c>
    </row>
    <row r="69" spans="1:32" ht="24.95" customHeight="1">
      <c r="A69" s="420" t="s">
        <v>54</v>
      </c>
      <c r="B69" s="421"/>
      <c r="C69" s="421"/>
      <c r="D69" s="421"/>
      <c r="E69" s="421"/>
      <c r="F69" s="421"/>
      <c r="G69" s="421"/>
      <c r="H69" s="421"/>
      <c r="I69" s="421"/>
      <c r="J69" s="421"/>
      <c r="K69" s="421"/>
      <c r="L69" s="422"/>
      <c r="M69" s="180">
        <f>M68/AC68*100</f>
        <v>0</v>
      </c>
      <c r="N69" s="282">
        <f>N68/AD68*100</f>
        <v>0</v>
      </c>
      <c r="O69" s="88"/>
      <c r="P69" s="88"/>
      <c r="Q69" s="180">
        <f>Q68/AC68*100</f>
        <v>0</v>
      </c>
      <c r="R69" s="282">
        <f>R68/AD68*100</f>
        <v>0</v>
      </c>
      <c r="S69" s="88"/>
      <c r="T69" s="88"/>
      <c r="U69" s="180">
        <f>U68/AC68*100</f>
        <v>100</v>
      </c>
      <c r="V69" s="180">
        <f>V68/AD68*100</f>
        <v>100</v>
      </c>
      <c r="W69" s="88"/>
      <c r="X69" s="88"/>
      <c r="Y69" s="180">
        <f>Y68/AC68*100</f>
        <v>0</v>
      </c>
      <c r="Z69" s="282">
        <f>Z68/AD68*100</f>
        <v>0</v>
      </c>
      <c r="AA69" s="88"/>
      <c r="AB69" s="88"/>
      <c r="AC69" s="180">
        <f>SUM(M69,Q69,U69,Y69)</f>
        <v>100</v>
      </c>
      <c r="AD69" s="180">
        <f>SUM(N69,R69,V69,Z69)</f>
        <v>100</v>
      </c>
      <c r="AE69" s="88"/>
      <c r="AF69" s="88"/>
    </row>
    <row r="70" spans="1:32" ht="15" customHeight="1">
      <c r="A70" s="17"/>
      <c r="B70" s="17"/>
      <c r="C70" s="17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32" ht="15" customHeight="1">
      <c r="A71" s="17"/>
      <c r="B71" s="17"/>
      <c r="C71" s="17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32" s="42" customFormat="1" ht="31.5" customHeight="1">
      <c r="C72" s="42" t="s">
        <v>176</v>
      </c>
    </row>
    <row r="73" spans="1:32" s="8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L73" s="2"/>
      <c r="AD73" s="508" t="s">
        <v>421</v>
      </c>
      <c r="AE73" s="508"/>
      <c r="AF73" s="508"/>
    </row>
    <row r="74" spans="1:32" s="82" customFormat="1" ht="34.5" customHeight="1">
      <c r="A74" s="340" t="s">
        <v>49</v>
      </c>
      <c r="B74" s="405" t="s">
        <v>220</v>
      </c>
      <c r="C74" s="407"/>
      <c r="D74" s="335" t="s">
        <v>222</v>
      </c>
      <c r="E74" s="335"/>
      <c r="F74" s="335" t="s">
        <v>148</v>
      </c>
      <c r="G74" s="335"/>
      <c r="H74" s="335" t="s">
        <v>347</v>
      </c>
      <c r="I74" s="335"/>
      <c r="J74" s="335" t="s">
        <v>348</v>
      </c>
      <c r="K74" s="335"/>
      <c r="L74" s="335" t="str">
        <f>'Осн. фін. пок.'!E30</f>
        <v>Звітний період (2018 рік)</v>
      </c>
      <c r="M74" s="335"/>
      <c r="N74" s="335"/>
      <c r="O74" s="335"/>
      <c r="P74" s="335"/>
      <c r="Q74" s="335"/>
      <c r="R74" s="335"/>
      <c r="S74" s="335"/>
      <c r="T74" s="335"/>
      <c r="U74" s="335"/>
      <c r="V74" s="335" t="s">
        <v>221</v>
      </c>
      <c r="W74" s="335"/>
      <c r="X74" s="335"/>
      <c r="Y74" s="335"/>
      <c r="Z74" s="335"/>
      <c r="AA74" s="335" t="s">
        <v>358</v>
      </c>
      <c r="AB74" s="335"/>
      <c r="AC74" s="335"/>
      <c r="AD74" s="335"/>
      <c r="AE74" s="335"/>
      <c r="AF74" s="335"/>
    </row>
    <row r="75" spans="1:32" s="82" customFormat="1" ht="52.5" customHeight="1">
      <c r="A75" s="340"/>
      <c r="B75" s="426"/>
      <c r="C75" s="427"/>
      <c r="D75" s="335"/>
      <c r="E75" s="335"/>
      <c r="F75" s="335"/>
      <c r="G75" s="335"/>
      <c r="H75" s="335"/>
      <c r="I75" s="335"/>
      <c r="J75" s="335"/>
      <c r="K75" s="335"/>
      <c r="L75" s="335" t="s">
        <v>204</v>
      </c>
      <c r="M75" s="335"/>
      <c r="N75" s="335" t="s">
        <v>208</v>
      </c>
      <c r="O75" s="335"/>
      <c r="P75" s="335" t="s">
        <v>209</v>
      </c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</row>
    <row r="76" spans="1:32" s="83" customFormat="1" ht="82.5" customHeight="1">
      <c r="A76" s="340"/>
      <c r="B76" s="408"/>
      <c r="C76" s="410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 t="s">
        <v>205</v>
      </c>
      <c r="Q76" s="335"/>
      <c r="R76" s="335" t="s">
        <v>206</v>
      </c>
      <c r="S76" s="335"/>
      <c r="T76" s="335" t="s">
        <v>207</v>
      </c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</row>
    <row r="77" spans="1:32" s="82" customFormat="1" ht="18.75" customHeight="1">
      <c r="A77" s="67">
        <v>1</v>
      </c>
      <c r="B77" s="377">
        <v>2</v>
      </c>
      <c r="C77" s="378"/>
      <c r="D77" s="335">
        <v>3</v>
      </c>
      <c r="E77" s="335"/>
      <c r="F77" s="335">
        <v>4</v>
      </c>
      <c r="G77" s="335"/>
      <c r="H77" s="335">
        <v>5</v>
      </c>
      <c r="I77" s="335"/>
      <c r="J77" s="335">
        <v>6</v>
      </c>
      <c r="K77" s="335"/>
      <c r="L77" s="377">
        <v>7</v>
      </c>
      <c r="M77" s="378"/>
      <c r="N77" s="377">
        <v>8</v>
      </c>
      <c r="O77" s="378"/>
      <c r="P77" s="335">
        <v>9</v>
      </c>
      <c r="Q77" s="335"/>
      <c r="R77" s="340">
        <v>10</v>
      </c>
      <c r="S77" s="340"/>
      <c r="T77" s="335">
        <v>11</v>
      </c>
      <c r="U77" s="335"/>
      <c r="V77" s="335">
        <v>12</v>
      </c>
      <c r="W77" s="335"/>
      <c r="X77" s="335"/>
      <c r="Y77" s="335"/>
      <c r="Z77" s="335"/>
      <c r="AA77" s="335">
        <v>13</v>
      </c>
      <c r="AB77" s="335"/>
      <c r="AC77" s="335"/>
      <c r="AD77" s="335"/>
      <c r="AE77" s="335"/>
      <c r="AF77" s="335"/>
    </row>
    <row r="78" spans="1:32" s="82" customFormat="1" ht="37.5" customHeight="1">
      <c r="A78" s="67">
        <v>1</v>
      </c>
      <c r="B78" s="428" t="s">
        <v>647</v>
      </c>
      <c r="C78" s="429"/>
      <c r="D78" s="388">
        <v>2016</v>
      </c>
      <c r="E78" s="388"/>
      <c r="F78" s="366"/>
      <c r="G78" s="366"/>
      <c r="H78" s="366"/>
      <c r="I78" s="366"/>
      <c r="J78" s="366">
        <v>150</v>
      </c>
      <c r="K78" s="366"/>
      <c r="L78" s="363">
        <v>109</v>
      </c>
      <c r="M78" s="365"/>
      <c r="N78" s="382">
        <f>SUM(P78,R78,T78)</f>
        <v>109</v>
      </c>
      <c r="O78" s="384"/>
      <c r="P78" s="366">
        <v>109</v>
      </c>
      <c r="Q78" s="366"/>
      <c r="R78" s="366"/>
      <c r="S78" s="366"/>
      <c r="T78" s="366"/>
      <c r="U78" s="366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</row>
    <row r="79" spans="1:32" s="82" customFormat="1" ht="57" customHeight="1">
      <c r="A79" s="67">
        <v>2</v>
      </c>
      <c r="B79" s="428" t="s">
        <v>648</v>
      </c>
      <c r="C79" s="429"/>
      <c r="D79" s="388">
        <v>2017</v>
      </c>
      <c r="E79" s="388"/>
      <c r="F79" s="366"/>
      <c r="G79" s="366"/>
      <c r="H79" s="366"/>
      <c r="I79" s="366"/>
      <c r="J79" s="366">
        <v>29</v>
      </c>
      <c r="K79" s="366"/>
      <c r="L79" s="363">
        <v>216</v>
      </c>
      <c r="M79" s="365"/>
      <c r="N79" s="382">
        <f t="shared" ref="N79:N84" si="90">SUM(P79,R79,T79)</f>
        <v>216</v>
      </c>
      <c r="O79" s="384"/>
      <c r="P79" s="366">
        <v>216</v>
      </c>
      <c r="Q79" s="366"/>
      <c r="R79" s="366"/>
      <c r="S79" s="366"/>
      <c r="T79" s="366"/>
      <c r="U79" s="366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</row>
    <row r="80" spans="1:32" s="82" customFormat="1" ht="20.25" customHeight="1">
      <c r="A80" s="99"/>
      <c r="B80" s="428"/>
      <c r="C80" s="429"/>
      <c r="D80" s="388"/>
      <c r="E80" s="388"/>
      <c r="F80" s="366"/>
      <c r="G80" s="366"/>
      <c r="H80" s="366"/>
      <c r="I80" s="366"/>
      <c r="J80" s="366"/>
      <c r="K80" s="366"/>
      <c r="L80" s="363"/>
      <c r="M80" s="365"/>
      <c r="N80" s="382">
        <f t="shared" si="90"/>
        <v>0</v>
      </c>
      <c r="O80" s="384"/>
      <c r="P80" s="366"/>
      <c r="Q80" s="366"/>
      <c r="R80" s="366"/>
      <c r="S80" s="366"/>
      <c r="T80" s="366"/>
      <c r="U80" s="366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</row>
    <row r="81" spans="1:32" s="82" customFormat="1" ht="20.100000000000001" customHeight="1">
      <c r="A81" s="99"/>
      <c r="B81" s="509"/>
      <c r="C81" s="510"/>
      <c r="D81" s="388"/>
      <c r="E81" s="388"/>
      <c r="F81" s="366"/>
      <c r="G81" s="366"/>
      <c r="H81" s="366"/>
      <c r="I81" s="366"/>
      <c r="J81" s="366"/>
      <c r="K81" s="366"/>
      <c r="L81" s="363"/>
      <c r="M81" s="365"/>
      <c r="N81" s="382">
        <f t="shared" si="90"/>
        <v>0</v>
      </c>
      <c r="O81" s="384"/>
      <c r="P81" s="366"/>
      <c r="Q81" s="366"/>
      <c r="R81" s="366"/>
      <c r="S81" s="366"/>
      <c r="T81" s="366"/>
      <c r="U81" s="366"/>
      <c r="V81" s="439"/>
      <c r="W81" s="439"/>
      <c r="X81" s="439"/>
      <c r="Y81" s="439"/>
      <c r="Z81" s="439"/>
      <c r="AA81" s="392"/>
      <c r="AB81" s="392"/>
      <c r="AC81" s="392"/>
      <c r="AD81" s="392"/>
      <c r="AE81" s="392"/>
      <c r="AF81" s="392"/>
    </row>
    <row r="82" spans="1:32" s="82" customFormat="1" ht="20.100000000000001" customHeight="1">
      <c r="A82" s="99"/>
      <c r="B82" s="509"/>
      <c r="C82" s="510"/>
      <c r="D82" s="388"/>
      <c r="E82" s="388"/>
      <c r="F82" s="366"/>
      <c r="G82" s="366"/>
      <c r="H82" s="366"/>
      <c r="I82" s="366"/>
      <c r="J82" s="366"/>
      <c r="K82" s="366"/>
      <c r="L82" s="363"/>
      <c r="M82" s="365"/>
      <c r="N82" s="382">
        <f t="shared" si="90"/>
        <v>0</v>
      </c>
      <c r="O82" s="384"/>
      <c r="P82" s="366"/>
      <c r="Q82" s="366"/>
      <c r="R82" s="366"/>
      <c r="S82" s="366"/>
      <c r="T82" s="366"/>
      <c r="U82" s="366"/>
      <c r="V82" s="439"/>
      <c r="W82" s="439"/>
      <c r="X82" s="439"/>
      <c r="Y82" s="439"/>
      <c r="Z82" s="439"/>
      <c r="AA82" s="392"/>
      <c r="AB82" s="392"/>
      <c r="AC82" s="392"/>
      <c r="AD82" s="392"/>
      <c r="AE82" s="392"/>
      <c r="AF82" s="392"/>
    </row>
    <row r="83" spans="1:32" s="82" customFormat="1" ht="20.100000000000001" customHeight="1">
      <c r="A83" s="99"/>
      <c r="B83" s="509"/>
      <c r="C83" s="510"/>
      <c r="D83" s="388"/>
      <c r="E83" s="388"/>
      <c r="F83" s="366"/>
      <c r="G83" s="366"/>
      <c r="H83" s="366"/>
      <c r="I83" s="366"/>
      <c r="J83" s="366"/>
      <c r="K83" s="366"/>
      <c r="L83" s="363"/>
      <c r="M83" s="365"/>
      <c r="N83" s="382">
        <f t="shared" si="90"/>
        <v>0</v>
      </c>
      <c r="O83" s="384"/>
      <c r="P83" s="366"/>
      <c r="Q83" s="366"/>
      <c r="R83" s="366"/>
      <c r="S83" s="366"/>
      <c r="T83" s="366"/>
      <c r="U83" s="366"/>
      <c r="V83" s="439"/>
      <c r="W83" s="439"/>
      <c r="X83" s="439"/>
      <c r="Y83" s="439"/>
      <c r="Z83" s="439"/>
      <c r="AA83" s="392"/>
      <c r="AB83" s="392"/>
      <c r="AC83" s="392"/>
      <c r="AD83" s="392"/>
      <c r="AE83" s="392"/>
      <c r="AF83" s="392"/>
    </row>
    <row r="84" spans="1:32" s="82" customFormat="1" ht="20.100000000000001" customHeight="1">
      <c r="A84" s="99"/>
      <c r="B84" s="509"/>
      <c r="C84" s="510"/>
      <c r="D84" s="388"/>
      <c r="E84" s="388"/>
      <c r="F84" s="366"/>
      <c r="G84" s="366"/>
      <c r="H84" s="366"/>
      <c r="I84" s="366"/>
      <c r="J84" s="366"/>
      <c r="K84" s="366"/>
      <c r="L84" s="363"/>
      <c r="M84" s="365"/>
      <c r="N84" s="382">
        <f t="shared" si="90"/>
        <v>0</v>
      </c>
      <c r="O84" s="384"/>
      <c r="P84" s="366"/>
      <c r="Q84" s="366"/>
      <c r="R84" s="366"/>
      <c r="S84" s="366"/>
      <c r="T84" s="366"/>
      <c r="U84" s="366"/>
      <c r="V84" s="439"/>
      <c r="W84" s="439"/>
      <c r="X84" s="439"/>
      <c r="Y84" s="439"/>
      <c r="Z84" s="439"/>
      <c r="AA84" s="392"/>
      <c r="AB84" s="392"/>
      <c r="AC84" s="392"/>
      <c r="AD84" s="392"/>
      <c r="AE84" s="392"/>
      <c r="AF84" s="392"/>
    </row>
    <row r="85" spans="1:32" s="82" customFormat="1" ht="24.95" customHeight="1">
      <c r="A85" s="433" t="s">
        <v>53</v>
      </c>
      <c r="B85" s="434"/>
      <c r="C85" s="434"/>
      <c r="D85" s="434"/>
      <c r="E85" s="435"/>
      <c r="F85" s="415">
        <f>SUM(F78:F84)</f>
        <v>0</v>
      </c>
      <c r="G85" s="415"/>
      <c r="H85" s="415">
        <f>SUM(H78:H84)</f>
        <v>0</v>
      </c>
      <c r="I85" s="415"/>
      <c r="J85" s="415">
        <f>SUM(J78:J84)</f>
        <v>179</v>
      </c>
      <c r="K85" s="415"/>
      <c r="L85" s="415">
        <f>SUM(L78:L84)</f>
        <v>325</v>
      </c>
      <c r="M85" s="415"/>
      <c r="N85" s="415">
        <f>SUM(N78:N84)</f>
        <v>325</v>
      </c>
      <c r="O85" s="415"/>
      <c r="P85" s="415">
        <f>SUM(P78:P84)</f>
        <v>325</v>
      </c>
      <c r="Q85" s="415"/>
      <c r="R85" s="415">
        <f>SUM(R78:R84)</f>
        <v>0</v>
      </c>
      <c r="S85" s="415"/>
      <c r="T85" s="415">
        <f>SUM(T78:T84)</f>
        <v>0</v>
      </c>
      <c r="U85" s="415"/>
      <c r="V85" s="438"/>
      <c r="W85" s="438"/>
      <c r="X85" s="438"/>
      <c r="Y85" s="438"/>
      <c r="Z85" s="438"/>
      <c r="AA85" s="400"/>
      <c r="AB85" s="400"/>
      <c r="AC85" s="400"/>
      <c r="AD85" s="400"/>
      <c r="AE85" s="400"/>
      <c r="AF85" s="400"/>
    </row>
    <row r="86" spans="1:32" ht="15" customHeight="1">
      <c r="A86" s="17"/>
      <c r="B86" s="17"/>
      <c r="C86" s="1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32" s="304" customFormat="1" ht="15" customHeight="1">
      <c r="A87" s="17"/>
      <c r="B87" s="17"/>
      <c r="C87" s="1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32" s="304" customFormat="1" ht="15" customHeight="1">
      <c r="A88" s="17"/>
      <c r="B88" s="17"/>
      <c r="C88" s="17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32" s="304" customFormat="1" ht="15" customHeight="1">
      <c r="A89" s="17"/>
      <c r="B89" s="17"/>
      <c r="C89" s="1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32" s="304" customFormat="1" ht="15" customHeight="1">
      <c r="A90" s="17"/>
      <c r="B90" s="17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32" s="304" customFormat="1" ht="15" customHeight="1">
      <c r="A91" s="17"/>
      <c r="B91" s="17"/>
      <c r="C91" s="17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32" s="304" customFormat="1" ht="15" customHeight="1">
      <c r="A92" s="17"/>
      <c r="B92" s="17"/>
      <c r="C92" s="1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4" spans="1:32" ht="15" customHeight="1">
      <c r="A94" s="17"/>
      <c r="B94" s="17"/>
      <c r="C94" s="1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32" ht="15" customHeight="1">
      <c r="A95" s="17"/>
      <c r="B95" s="17"/>
      <c r="C95" s="1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32" ht="15" customHeight="1">
      <c r="A96" s="17"/>
      <c r="B96" s="344" t="s">
        <v>600</v>
      </c>
      <c r="C96" s="344"/>
      <c r="D96" s="344"/>
      <c r="E96" s="344"/>
      <c r="F96" s="344"/>
      <c r="G96" s="80"/>
      <c r="I96" s="247"/>
      <c r="J96" s="19"/>
      <c r="K96" s="19"/>
      <c r="L96" s="19"/>
      <c r="M96" s="250" t="s">
        <v>203</v>
      </c>
      <c r="N96" s="250"/>
      <c r="O96" s="430" t="s">
        <v>94</v>
      </c>
      <c r="P96" s="430"/>
      <c r="Q96" s="430"/>
      <c r="R96" s="19"/>
      <c r="S96" s="19"/>
      <c r="T96" s="19"/>
      <c r="U96" s="19"/>
      <c r="V96" s="19"/>
      <c r="W96" s="247"/>
      <c r="X96" s="247"/>
      <c r="Y96" s="247"/>
      <c r="Z96" s="318" t="s">
        <v>632</v>
      </c>
      <c r="AA96" s="318"/>
    </row>
    <row r="97" spans="2:27">
      <c r="B97" s="246" t="s">
        <v>619</v>
      </c>
      <c r="C97" s="321" t="s">
        <v>652</v>
      </c>
      <c r="D97" s="321"/>
      <c r="F97" s="247"/>
      <c r="G97" s="249"/>
      <c r="I97" s="249"/>
      <c r="M97" s="249"/>
      <c r="N97" s="249"/>
      <c r="O97" s="342" t="s">
        <v>216</v>
      </c>
      <c r="P97" s="342"/>
      <c r="Q97" s="249"/>
      <c r="W97" s="249"/>
      <c r="X97" s="249"/>
      <c r="Y97" s="249"/>
      <c r="Z97" s="317" t="s">
        <v>90</v>
      </c>
      <c r="AA97" s="317"/>
    </row>
    <row r="99" spans="2:27">
      <c r="C99" s="36"/>
      <c r="D99" s="36"/>
      <c r="E99" s="36"/>
      <c r="F99" s="36"/>
      <c r="G99" s="36"/>
      <c r="H99" s="36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36"/>
      <c r="V99" s="36"/>
    </row>
    <row r="100" spans="2:27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2:27">
      <c r="C101" s="37"/>
    </row>
    <row r="104" spans="2:27" ht="19.5">
      <c r="C104" s="38"/>
    </row>
    <row r="105" spans="2:27" ht="19.5">
      <c r="C105" s="38"/>
    </row>
    <row r="106" spans="2:27" ht="19.5">
      <c r="C106" s="38"/>
    </row>
    <row r="109" spans="2:27" ht="19.5">
      <c r="C109" s="38"/>
    </row>
    <row r="110" spans="2:27" ht="19.5">
      <c r="C110" s="38"/>
    </row>
  </sheetData>
  <mergeCells count="315">
    <mergeCell ref="B83:C83"/>
    <mergeCell ref="B84:C84"/>
    <mergeCell ref="B81:C81"/>
    <mergeCell ref="D79:E79"/>
    <mergeCell ref="B80:C80"/>
    <mergeCell ref="D81:E81"/>
    <mergeCell ref="L82:M82"/>
    <mergeCell ref="H83:I83"/>
    <mergeCell ref="B79:C79"/>
    <mergeCell ref="F83:G83"/>
    <mergeCell ref="J80:K80"/>
    <mergeCell ref="J83:K83"/>
    <mergeCell ref="L83:M83"/>
    <mergeCell ref="B82:C82"/>
    <mergeCell ref="L80:M80"/>
    <mergeCell ref="F81:G81"/>
    <mergeCell ref="F82:G82"/>
    <mergeCell ref="H80:I80"/>
    <mergeCell ref="D82:E82"/>
    <mergeCell ref="F79:G79"/>
    <mergeCell ref="J79:K79"/>
    <mergeCell ref="J82:K82"/>
    <mergeCell ref="L84:M84"/>
    <mergeCell ref="D84:E84"/>
    <mergeCell ref="AD73:AF73"/>
    <mergeCell ref="W29:W30"/>
    <mergeCell ref="X29:X30"/>
    <mergeCell ref="AC29:AC30"/>
    <mergeCell ref="V29:V30"/>
    <mergeCell ref="AA29:AA30"/>
    <mergeCell ref="AB29:AB30"/>
    <mergeCell ref="R82:S82"/>
    <mergeCell ref="J81:K81"/>
    <mergeCell ref="L81:M81"/>
    <mergeCell ref="B40:L40"/>
    <mergeCell ref="D74:E76"/>
    <mergeCell ref="D78:E78"/>
    <mergeCell ref="F78:G78"/>
    <mergeCell ref="B77:C77"/>
    <mergeCell ref="F74:G76"/>
    <mergeCell ref="T82:U82"/>
    <mergeCell ref="T80:U80"/>
    <mergeCell ref="R77:S77"/>
    <mergeCell ref="H77:I77"/>
    <mergeCell ref="B39:L39"/>
    <mergeCell ref="B46:L46"/>
    <mergeCell ref="B42:L42"/>
    <mergeCell ref="B51:L51"/>
    <mergeCell ref="B44:L44"/>
    <mergeCell ref="AA83:AF83"/>
    <mergeCell ref="AA77:AF77"/>
    <mergeCell ref="AA78:AF78"/>
    <mergeCell ref="AA80:AF80"/>
    <mergeCell ref="AA81:AF81"/>
    <mergeCell ref="AA82:AF82"/>
    <mergeCell ref="V74:Z76"/>
    <mergeCell ref="V78:Z78"/>
    <mergeCell ref="V83:Z83"/>
    <mergeCell ref="V79:Z79"/>
    <mergeCell ref="V82:Z82"/>
    <mergeCell ref="V77:Z77"/>
    <mergeCell ref="V81:Z81"/>
    <mergeCell ref="AA74:AF76"/>
    <mergeCell ref="AA79:AF79"/>
    <mergeCell ref="V80:Z80"/>
    <mergeCell ref="T83:U83"/>
    <mergeCell ref="T79:U79"/>
    <mergeCell ref="T81:U81"/>
    <mergeCell ref="H81:I81"/>
    <mergeCell ref="H82:I82"/>
    <mergeCell ref="B55:L55"/>
    <mergeCell ref="B66:L66"/>
    <mergeCell ref="B62:L62"/>
    <mergeCell ref="B63:L63"/>
    <mergeCell ref="B64:L64"/>
    <mergeCell ref="B67:L67"/>
    <mergeCell ref="B61:L61"/>
    <mergeCell ref="N78:O78"/>
    <mergeCell ref="T78:U78"/>
    <mergeCell ref="P80:Q80"/>
    <mergeCell ref="N77:O77"/>
    <mergeCell ref="N80:O80"/>
    <mergeCell ref="P77:Q77"/>
    <mergeCell ref="L75:M76"/>
    <mergeCell ref="L78:M78"/>
    <mergeCell ref="L79:M79"/>
    <mergeCell ref="H79:I79"/>
    <mergeCell ref="B59:L59"/>
    <mergeCell ref="D83:E83"/>
    <mergeCell ref="D77:E77"/>
    <mergeCell ref="B45:L45"/>
    <mergeCell ref="B43:L43"/>
    <mergeCell ref="Z27:AB27"/>
    <mergeCell ref="Y29:Y30"/>
    <mergeCell ref="Z29:Z30"/>
    <mergeCell ref="M29:M30"/>
    <mergeCell ref="N29:N30"/>
    <mergeCell ref="M28:P28"/>
    <mergeCell ref="B41:L41"/>
    <mergeCell ref="B52:L52"/>
    <mergeCell ref="B57:L57"/>
    <mergeCell ref="B56:L56"/>
    <mergeCell ref="N83:O83"/>
    <mergeCell ref="R79:S79"/>
    <mergeCell ref="N79:O79"/>
    <mergeCell ref="P79:Q79"/>
    <mergeCell ref="N81:O81"/>
    <mergeCell ref="P81:Q81"/>
    <mergeCell ref="P83:Q83"/>
    <mergeCell ref="N82:O82"/>
    <mergeCell ref="P82:Q82"/>
    <mergeCell ref="AC28:AF28"/>
    <mergeCell ref="AD29:AD30"/>
    <mergeCell ref="AE29:AE30"/>
    <mergeCell ref="AF29:AF30"/>
    <mergeCell ref="Y28:AB28"/>
    <mergeCell ref="Q28:T28"/>
    <mergeCell ref="Q29:Q30"/>
    <mergeCell ref="R29:R30"/>
    <mergeCell ref="AD22:AF22"/>
    <mergeCell ref="AD23:AF23"/>
    <mergeCell ref="AD27:AF27"/>
    <mergeCell ref="U28:X28"/>
    <mergeCell ref="X18:Z18"/>
    <mergeCell ref="X19:Z19"/>
    <mergeCell ref="X20:Z20"/>
    <mergeCell ref="X21:Z21"/>
    <mergeCell ref="AD18:AF18"/>
    <mergeCell ref="AD19:AF19"/>
    <mergeCell ref="AD20:AF20"/>
    <mergeCell ref="AD21:AF21"/>
    <mergeCell ref="AD7:AF7"/>
    <mergeCell ref="AA7:AC7"/>
    <mergeCell ref="X10:Z10"/>
    <mergeCell ref="AD8:AF8"/>
    <mergeCell ref="AD9:AF9"/>
    <mergeCell ref="AD15:AF17"/>
    <mergeCell ref="AD10:AF10"/>
    <mergeCell ref="X7:Z7"/>
    <mergeCell ref="U9:W9"/>
    <mergeCell ref="U16:W17"/>
    <mergeCell ref="AA8:AC8"/>
    <mergeCell ref="X8:Z8"/>
    <mergeCell ref="AA9:AC9"/>
    <mergeCell ref="AA10:AC10"/>
    <mergeCell ref="AA15:AC17"/>
    <mergeCell ref="R15:Z15"/>
    <mergeCell ref="X16:Z17"/>
    <mergeCell ref="R16:T17"/>
    <mergeCell ref="X9:Z9"/>
    <mergeCell ref="U10:W10"/>
    <mergeCell ref="U8:W8"/>
    <mergeCell ref="U19:W19"/>
    <mergeCell ref="P15:Q17"/>
    <mergeCell ref="R21:T21"/>
    <mergeCell ref="AA20:AC20"/>
    <mergeCell ref="AA21:AC21"/>
    <mergeCell ref="AA22:AC22"/>
    <mergeCell ref="U23:W23"/>
    <mergeCell ref="B28:L30"/>
    <mergeCell ref="U18:W18"/>
    <mergeCell ref="B19:C19"/>
    <mergeCell ref="D21:G21"/>
    <mergeCell ref="U22:W22"/>
    <mergeCell ref="D22:G22"/>
    <mergeCell ref="P22:Q22"/>
    <mergeCell ref="R22:T22"/>
    <mergeCell ref="B20:C20"/>
    <mergeCell ref="B22:C22"/>
    <mergeCell ref="B21:C21"/>
    <mergeCell ref="AA18:AC18"/>
    <mergeCell ref="AA19:AC19"/>
    <mergeCell ref="AA23:AC23"/>
    <mergeCell ref="X22:Z22"/>
    <mergeCell ref="X23:Z23"/>
    <mergeCell ref="B15:C17"/>
    <mergeCell ref="AD5:AF5"/>
    <mergeCell ref="AA6:AC6"/>
    <mergeCell ref="AA5:AC5"/>
    <mergeCell ref="D3:F4"/>
    <mergeCell ref="G6:Q6"/>
    <mergeCell ref="X5:Z5"/>
    <mergeCell ref="AD3:AF4"/>
    <mergeCell ref="AA3:AC4"/>
    <mergeCell ref="R3:Z3"/>
    <mergeCell ref="D5:F5"/>
    <mergeCell ref="D6:F6"/>
    <mergeCell ref="R4:T4"/>
    <mergeCell ref="AD6:AF6"/>
    <mergeCell ref="X4:Z4"/>
    <mergeCell ref="R5:T5"/>
    <mergeCell ref="U5:W5"/>
    <mergeCell ref="G3:Q4"/>
    <mergeCell ref="G5:Q5"/>
    <mergeCell ref="X6:Z6"/>
    <mergeCell ref="R6:T6"/>
    <mergeCell ref="U6:W6"/>
    <mergeCell ref="U4:W4"/>
    <mergeCell ref="B3:C4"/>
    <mergeCell ref="D7:F7"/>
    <mergeCell ref="B5:C5"/>
    <mergeCell ref="B6:C6"/>
    <mergeCell ref="D15:G17"/>
    <mergeCell ref="B9:C9"/>
    <mergeCell ref="G9:Q9"/>
    <mergeCell ref="R9:T9"/>
    <mergeCell ref="G8:Q8"/>
    <mergeCell ref="A10:Q10"/>
    <mergeCell ref="B8:C8"/>
    <mergeCell ref="D8:F8"/>
    <mergeCell ref="A15:A17"/>
    <mergeCell ref="H15:O17"/>
    <mergeCell ref="A3:A4"/>
    <mergeCell ref="H18:O18"/>
    <mergeCell ref="R23:T23"/>
    <mergeCell ref="T29:T30"/>
    <mergeCell ref="B18:C18"/>
    <mergeCell ref="B7:C7"/>
    <mergeCell ref="R7:T7"/>
    <mergeCell ref="R8:T8"/>
    <mergeCell ref="R10:T10"/>
    <mergeCell ref="D9:F9"/>
    <mergeCell ref="S29:S30"/>
    <mergeCell ref="U20:W20"/>
    <mergeCell ref="U21:W21"/>
    <mergeCell ref="G7:Q7"/>
    <mergeCell ref="U7:W7"/>
    <mergeCell ref="F77:G77"/>
    <mergeCell ref="J77:K77"/>
    <mergeCell ref="H22:O22"/>
    <mergeCell ref="H20:O20"/>
    <mergeCell ref="A23:Q23"/>
    <mergeCell ref="R18:T18"/>
    <mergeCell ref="D19:G19"/>
    <mergeCell ref="D20:G20"/>
    <mergeCell ref="P19:Q19"/>
    <mergeCell ref="P20:Q20"/>
    <mergeCell ref="H21:O21"/>
    <mergeCell ref="P18:Q18"/>
    <mergeCell ref="P21:Q21"/>
    <mergeCell ref="D18:G18"/>
    <mergeCell ref="H19:O19"/>
    <mergeCell ref="R19:T19"/>
    <mergeCell ref="R20:T20"/>
    <mergeCell ref="A28:A30"/>
    <mergeCell ref="B35:L35"/>
    <mergeCell ref="B37:L37"/>
    <mergeCell ref="R83:S83"/>
    <mergeCell ref="R78:S78"/>
    <mergeCell ref="R80:S80"/>
    <mergeCell ref="L74:U74"/>
    <mergeCell ref="T77:U77"/>
    <mergeCell ref="N75:O76"/>
    <mergeCell ref="P78:Q78"/>
    <mergeCell ref="P75:U75"/>
    <mergeCell ref="P76:Q76"/>
    <mergeCell ref="R76:S76"/>
    <mergeCell ref="T76:U76"/>
    <mergeCell ref="AA84:AF84"/>
    <mergeCell ref="P84:Q84"/>
    <mergeCell ref="R85:S85"/>
    <mergeCell ref="H84:I84"/>
    <mergeCell ref="J84:K84"/>
    <mergeCell ref="V85:Z85"/>
    <mergeCell ref="J85:K85"/>
    <mergeCell ref="P85:Q85"/>
    <mergeCell ref="V84:Z84"/>
    <mergeCell ref="C97:D97"/>
    <mergeCell ref="Z96:AA96"/>
    <mergeCell ref="Z97:AA97"/>
    <mergeCell ref="AA85:AF85"/>
    <mergeCell ref="O97:P97"/>
    <mergeCell ref="O96:Q96"/>
    <mergeCell ref="B96:F96"/>
    <mergeCell ref="P29:P30"/>
    <mergeCell ref="U29:U30"/>
    <mergeCell ref="O29:O30"/>
    <mergeCell ref="A85:E85"/>
    <mergeCell ref="T84:U84"/>
    <mergeCell ref="R84:S84"/>
    <mergeCell ref="N84:O84"/>
    <mergeCell ref="B31:L31"/>
    <mergeCell ref="B32:L32"/>
    <mergeCell ref="B33:L33"/>
    <mergeCell ref="B34:L34"/>
    <mergeCell ref="B50:L50"/>
    <mergeCell ref="B36:L36"/>
    <mergeCell ref="B38:L38"/>
    <mergeCell ref="B47:L47"/>
    <mergeCell ref="H85:I85"/>
    <mergeCell ref="L85:M85"/>
    <mergeCell ref="F84:G84"/>
    <mergeCell ref="T85:U85"/>
    <mergeCell ref="B48:L48"/>
    <mergeCell ref="B49:L49"/>
    <mergeCell ref="F80:G80"/>
    <mergeCell ref="L77:M77"/>
    <mergeCell ref="J74:K76"/>
    <mergeCell ref="H74:I76"/>
    <mergeCell ref="B53:L53"/>
    <mergeCell ref="B65:L65"/>
    <mergeCell ref="B54:L54"/>
    <mergeCell ref="A68:L68"/>
    <mergeCell ref="A69:L69"/>
    <mergeCell ref="A74:A76"/>
    <mergeCell ref="D80:E80"/>
    <mergeCell ref="H78:I78"/>
    <mergeCell ref="J78:K78"/>
    <mergeCell ref="B74:C76"/>
    <mergeCell ref="B78:C78"/>
    <mergeCell ref="B58:L58"/>
    <mergeCell ref="B60:L60"/>
    <mergeCell ref="F85:G85"/>
    <mergeCell ref="N85:O85"/>
    <mergeCell ref="R81:S81"/>
  </mergeCells>
  <phoneticPr fontId="3" type="noConversion"/>
  <pageMargins left="0.70866141732283472" right="0.59055118110236227" top="0.39370078740157483" bottom="0.35433070866141736" header="0.31496062992125984" footer="0.27559055118110237"/>
  <pageSetup paperSize="9" scale="34" fitToHeight="3" orientation="landscape" verticalDpi="1200" r:id="rId1"/>
  <headerFooter alignWithMargins="0"/>
  <rowBreaks count="1" manualBreakCount="1">
    <brk id="71" max="31" man="1"/>
  </rowBreaks>
  <ignoredErrors>
    <ignoredError sqref="U23:Z23 AE69:AF69 R10 U10:Z10 R23 F85:U85" formulaRange="1"/>
    <ignoredError sqref="AA69:AB69 O69 P69 S69:T69 W69:X69" evalError="1" formulaRange="1"/>
    <ignoredError sqref="AD6:AF10 AD19:AF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Майстренко</dc:creator>
  <cp:lastModifiedBy>Пилипенко Святослава Іллівна</cp:lastModifiedBy>
  <cp:lastPrinted>2019-02-20T12:36:58Z</cp:lastPrinted>
  <dcterms:created xsi:type="dcterms:W3CDTF">2003-03-13T16:00:22Z</dcterms:created>
  <dcterms:modified xsi:type="dcterms:W3CDTF">2019-04-11T11:38:03Z</dcterms:modified>
</cp:coreProperties>
</file>