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g.gorbachuk\Desktop\Проекти\"/>
    </mc:Choice>
  </mc:AlternateContent>
  <bookViews>
    <workbookView xWindow="0" yWindow="0" windowWidth="28800" windowHeight="12300" tabRatio="766" firstSheet="22" activeTab="22"/>
  </bookViews>
  <sheets>
    <sheet name="4 міс." sheetId="21" state="hidden" r:id="rId1"/>
    <sheet name="5 міс." sheetId="23" state="hidden" r:id="rId2"/>
    <sheet name="ІІ кв." sheetId="52" state="hidden" r:id="rId3"/>
    <sheet name="І півр." sheetId="26" state="hidden" r:id="rId4"/>
    <sheet name="7 міс." sheetId="27" state="hidden" r:id="rId5"/>
    <sheet name="червень-липень" sheetId="42" state="hidden" r:id="rId6"/>
    <sheet name="8 міс." sheetId="29" state="hidden" r:id="rId7"/>
    <sheet name="лето" sheetId="39" state="hidden" r:id="rId8"/>
    <sheet name="9 міс." sheetId="56" state="hidden" r:id="rId9"/>
    <sheet name="9 міс. (2)" sheetId="61" state="hidden" r:id="rId10"/>
    <sheet name="3 квартал" sheetId="50" state="hidden" r:id="rId11"/>
    <sheet name="10 міс." sheetId="33" state="hidden" r:id="rId12"/>
    <sheet name="11 міс." sheetId="35" state="hidden" r:id="rId13"/>
    <sheet name="Рік" sheetId="38" state="hidden" r:id="rId14"/>
    <sheet name="4 квартал" sheetId="53" state="hidden" r:id="rId15"/>
    <sheet name="лист. (2)" sheetId="60" state="hidden" r:id="rId16"/>
    <sheet name="рік опер" sheetId="59" state="hidden" r:id="rId17"/>
    <sheet name="січ. (2)" sheetId="45" state="hidden" r:id="rId18"/>
    <sheet name="січ. (3)" sheetId="49" state="hidden" r:id="rId19"/>
    <sheet name="пасажирооб 0607" sheetId="51" state="hidden" r:id="rId20"/>
    <sheet name="2міс. (2)" sheetId="54" state="hidden" r:id="rId21"/>
    <sheet name="рік Уз" sheetId="58" state="hidden" r:id="rId22"/>
    <sheet name="Грудень" sheetId="74" r:id="rId23"/>
  </sheets>
  <externalReferences>
    <externalReference r:id="rId24"/>
  </externalReferences>
  <definedNames>
    <definedName name="_xlnm.Print_Area" localSheetId="11">'10 міс.'!$A$1:$W$60</definedName>
    <definedName name="_xlnm.Print_Area" localSheetId="12">'11 міс.'!$A$1:$W$61</definedName>
    <definedName name="_xlnm.Print_Area" localSheetId="20">'2міс. (2)'!$A$1:$W$44</definedName>
    <definedName name="_xlnm.Print_Area" localSheetId="10">'3 квартал'!$A$1:$W$44</definedName>
    <definedName name="_xlnm.Print_Area" localSheetId="14">'4 квартал'!$A$1:$W$39</definedName>
    <definedName name="_xlnm.Print_Area" localSheetId="0">'4 міс.'!$A$1:$W$60</definedName>
    <definedName name="_xlnm.Print_Area" localSheetId="1">'5 міс.'!$A$1:$W$60</definedName>
    <definedName name="_xlnm.Print_Area" localSheetId="4">'7 міс.'!$A$1:$W$60</definedName>
    <definedName name="_xlnm.Print_Area" localSheetId="6">'8 міс.'!$A$1:$W$60</definedName>
    <definedName name="_xlnm.Print_Area" localSheetId="8">'9 міс.'!$A$1:$W$60</definedName>
    <definedName name="_xlnm.Print_Area" localSheetId="9">'9 міс. (2)'!$A$1:$X$60</definedName>
    <definedName name="_xlnm.Print_Area" localSheetId="22">Грудень!$A$1:$W$16</definedName>
    <definedName name="_xlnm.Print_Area" localSheetId="3">'І півр.'!$A$1:$W$61</definedName>
    <definedName name="_xlnm.Print_Area" localSheetId="2">'ІІ кв.'!$A$1:$W$44</definedName>
    <definedName name="_xlnm.Print_Area" localSheetId="7">лето!$A$1:$W$57</definedName>
    <definedName name="_xlnm.Print_Area" localSheetId="15">'лист. (2)'!$A$1:$AK$44</definedName>
    <definedName name="_xlnm.Print_Area" localSheetId="19">'пасажирооб 0607'!$A$1:$W$81</definedName>
    <definedName name="_xlnm.Print_Area" localSheetId="13">Рік!$A$1:$W$60</definedName>
    <definedName name="_xlnm.Print_Area" localSheetId="16">'рік опер'!$A$1:$W$60</definedName>
    <definedName name="_xlnm.Print_Area" localSheetId="21">'рік Уз'!$A$1:$W$60</definedName>
    <definedName name="_xlnm.Print_Area" localSheetId="17">'січ. (2)'!$A$1:$W$81</definedName>
    <definedName name="_xlnm.Print_Area" localSheetId="18">'січ. (3)'!$A$1:$W$83</definedName>
    <definedName name="_xlnm.Print_Area" localSheetId="5">'червень-липень'!$A$1:$W$46</definedName>
  </definedNames>
  <calcPr calcId="162913"/>
</workbook>
</file>

<file path=xl/calcChain.xml><?xml version="1.0" encoding="utf-8"?>
<calcChain xmlns="http://schemas.openxmlformats.org/spreadsheetml/2006/main">
  <c r="S37" i="38" l="1"/>
  <c r="S36" i="38"/>
  <c r="R37" i="38"/>
  <c r="R36" i="38"/>
  <c r="P37" i="38"/>
  <c r="P36" i="38"/>
  <c r="O37" i="38"/>
  <c r="O36" i="38"/>
  <c r="M37" i="38"/>
  <c r="M36" i="38"/>
  <c r="L37" i="38"/>
  <c r="L36" i="38"/>
  <c r="J37" i="38"/>
  <c r="J36" i="38"/>
  <c r="I37" i="38"/>
  <c r="I36" i="38"/>
  <c r="G37" i="38"/>
  <c r="G36" i="38"/>
  <c r="F37" i="38"/>
  <c r="F36" i="38"/>
  <c r="H36" i="38" s="1"/>
  <c r="D37" i="38"/>
  <c r="D36" i="38"/>
  <c r="C37" i="38"/>
  <c r="C36" i="38"/>
  <c r="V36" i="38"/>
  <c r="R38" i="35"/>
  <c r="R37" i="35"/>
  <c r="O38" i="35"/>
  <c r="O37" i="35"/>
  <c r="O39" i="35" s="1"/>
  <c r="L38" i="35"/>
  <c r="L37" i="35"/>
  <c r="I38" i="35"/>
  <c r="I37" i="35"/>
  <c r="I39" i="35" s="1"/>
  <c r="F38" i="35"/>
  <c r="F37" i="35"/>
  <c r="C38" i="35"/>
  <c r="C37" i="35"/>
  <c r="C39" i="35" s="1"/>
  <c r="F39" i="35"/>
  <c r="L39" i="35"/>
  <c r="R39" i="35"/>
  <c r="O37" i="33"/>
  <c r="R37" i="33"/>
  <c r="P36" i="33"/>
  <c r="S37" i="61"/>
  <c r="R37" i="61"/>
  <c r="P37" i="61"/>
  <c r="P38" i="61" s="1"/>
  <c r="O37" i="61"/>
  <c r="M37" i="61"/>
  <c r="L37" i="61"/>
  <c r="J37" i="61"/>
  <c r="I37" i="61"/>
  <c r="G37" i="61"/>
  <c r="F37" i="61"/>
  <c r="D37" i="61"/>
  <c r="C37" i="61"/>
  <c r="S36" i="61"/>
  <c r="R36" i="61"/>
  <c r="R38" i="61"/>
  <c r="P36" i="61"/>
  <c r="O36" i="61"/>
  <c r="O38" i="61"/>
  <c r="M36" i="61"/>
  <c r="L36" i="61"/>
  <c r="L38" i="61" s="1"/>
  <c r="J36" i="61"/>
  <c r="I36" i="61"/>
  <c r="I38" i="61" s="1"/>
  <c r="G36" i="61"/>
  <c r="F36" i="61"/>
  <c r="F38" i="61" s="1"/>
  <c r="D36" i="61"/>
  <c r="C36" i="61"/>
  <c r="C38" i="61"/>
  <c r="M37" i="56"/>
  <c r="M36" i="56"/>
  <c r="L37" i="56"/>
  <c r="L36" i="56"/>
  <c r="J37" i="56"/>
  <c r="J36" i="56"/>
  <c r="J38" i="56" s="1"/>
  <c r="I37" i="56"/>
  <c r="I36" i="56"/>
  <c r="G37" i="56"/>
  <c r="G36" i="56"/>
  <c r="F37" i="56"/>
  <c r="F36" i="56"/>
  <c r="D37" i="56"/>
  <c r="D36" i="56"/>
  <c r="C37" i="56"/>
  <c r="C36" i="56"/>
  <c r="J37" i="27"/>
  <c r="C38" i="26"/>
  <c r="C39" i="26" s="1"/>
  <c r="C37" i="26"/>
  <c r="A23" i="33"/>
  <c r="O14" i="53"/>
  <c r="S36" i="56"/>
  <c r="S37" i="56"/>
  <c r="P36" i="56"/>
  <c r="P37" i="56"/>
  <c r="N37" i="56"/>
  <c r="H37" i="56"/>
  <c r="F36" i="29"/>
  <c r="F37" i="29"/>
  <c r="C36" i="29"/>
  <c r="C37" i="29"/>
  <c r="C38" i="29"/>
  <c r="R36" i="27"/>
  <c r="R37" i="27"/>
  <c r="O36" i="27"/>
  <c r="O37" i="27"/>
  <c r="L36" i="27"/>
  <c r="L37" i="27"/>
  <c r="I36" i="27"/>
  <c r="I37" i="27"/>
  <c r="F36" i="27"/>
  <c r="F37" i="27"/>
  <c r="C36" i="27"/>
  <c r="C37" i="27"/>
  <c r="F35" i="21"/>
  <c r="D14" i="21"/>
  <c r="P14" i="21"/>
  <c r="P15" i="21"/>
  <c r="P16" i="21"/>
  <c r="G16" i="21"/>
  <c r="M16" i="21"/>
  <c r="S59" i="21"/>
  <c r="G49" i="21"/>
  <c r="G49" i="23" s="1"/>
  <c r="G50" i="26" s="1"/>
  <c r="G49" i="27" s="1"/>
  <c r="G49" i="29"/>
  <c r="G52" i="21"/>
  <c r="G52" i="23"/>
  <c r="G53" i="26"/>
  <c r="G52" i="27"/>
  <c r="G52" i="29" s="1"/>
  <c r="G52" i="61" s="1"/>
  <c r="M52" i="21"/>
  <c r="P48" i="21"/>
  <c r="P48" i="23" s="1"/>
  <c r="P49" i="26" s="1"/>
  <c r="P48" i="27" s="1"/>
  <c r="P48" i="29"/>
  <c r="P49" i="21"/>
  <c r="P49" i="23"/>
  <c r="P50" i="26"/>
  <c r="P49" i="27"/>
  <c r="P49" i="29" s="1"/>
  <c r="P51" i="21"/>
  <c r="P51" i="23"/>
  <c r="P52" i="26"/>
  <c r="P51" i="27" s="1"/>
  <c r="P51" i="29" s="1"/>
  <c r="P51" i="61" s="1"/>
  <c r="S51" i="21"/>
  <c r="S51" i="23"/>
  <c r="S52" i="26" s="1"/>
  <c r="S51" i="27" s="1"/>
  <c r="S51" i="29" s="1"/>
  <c r="S51" i="61" s="1"/>
  <c r="L48" i="21"/>
  <c r="T37" i="38"/>
  <c r="T36" i="38"/>
  <c r="D38" i="35"/>
  <c r="E38" i="35"/>
  <c r="G38" i="35"/>
  <c r="H38" i="35" s="1"/>
  <c r="J38" i="35"/>
  <c r="M38" i="35"/>
  <c r="N38" i="35" s="1"/>
  <c r="P38" i="35"/>
  <c r="Q38" i="35" s="1"/>
  <c r="S38" i="35"/>
  <c r="D36" i="33"/>
  <c r="D37" i="33"/>
  <c r="G36" i="33"/>
  <c r="G37" i="33"/>
  <c r="J36" i="33"/>
  <c r="J37" i="33"/>
  <c r="M36" i="33"/>
  <c r="M37" i="33"/>
  <c r="P37" i="33"/>
  <c r="S36" i="33"/>
  <c r="S37" i="33"/>
  <c r="R20" i="21"/>
  <c r="R20" i="23"/>
  <c r="C20" i="21"/>
  <c r="I43" i="21"/>
  <c r="I43" i="23"/>
  <c r="I44" i="26"/>
  <c r="I43" i="27"/>
  <c r="L43" i="21"/>
  <c r="R43" i="21"/>
  <c r="L40" i="21"/>
  <c r="R39" i="21"/>
  <c r="C35" i="21"/>
  <c r="C35" i="23"/>
  <c r="C36" i="26"/>
  <c r="I35" i="21"/>
  <c r="I35" i="23"/>
  <c r="I36" i="26"/>
  <c r="O35" i="21"/>
  <c r="O35" i="23"/>
  <c r="L11" i="21"/>
  <c r="C10" i="21"/>
  <c r="P13" i="39"/>
  <c r="D13" i="39"/>
  <c r="G13" i="39"/>
  <c r="J13" i="39"/>
  <c r="S13" i="39"/>
  <c r="C14" i="39"/>
  <c r="F14" i="39"/>
  <c r="I14" i="39"/>
  <c r="L14" i="39"/>
  <c r="L13" i="39" s="1"/>
  <c r="O14" i="39"/>
  <c r="R14" i="39"/>
  <c r="C15" i="39"/>
  <c r="F15" i="39"/>
  <c r="I15" i="39"/>
  <c r="L15" i="39"/>
  <c r="O15" i="39"/>
  <c r="R15" i="39"/>
  <c r="D16" i="39"/>
  <c r="G16" i="39"/>
  <c r="J16" i="39"/>
  <c r="M16" i="39"/>
  <c r="P16" i="39"/>
  <c r="S16" i="39"/>
  <c r="C16" i="39"/>
  <c r="F16" i="39"/>
  <c r="I16" i="39"/>
  <c r="L16" i="39"/>
  <c r="O16" i="39"/>
  <c r="R16" i="39"/>
  <c r="P12" i="39"/>
  <c r="P10" i="21"/>
  <c r="S20" i="21"/>
  <c r="M20" i="21"/>
  <c r="G20" i="21"/>
  <c r="S15" i="21"/>
  <c r="J14" i="21"/>
  <c r="F34" i="60"/>
  <c r="F33" i="60"/>
  <c r="E32" i="60"/>
  <c r="C32" i="60"/>
  <c r="F32" i="60"/>
  <c r="F31" i="60"/>
  <c r="E30" i="60"/>
  <c r="C30" i="60"/>
  <c r="F30" i="60"/>
  <c r="F29" i="60"/>
  <c r="E28" i="60"/>
  <c r="C28" i="60"/>
  <c r="F28" i="60" s="1"/>
  <c r="E7" i="60"/>
  <c r="E8" i="60"/>
  <c r="C7" i="60"/>
  <c r="E25" i="60"/>
  <c r="C25" i="60"/>
  <c r="E24" i="60"/>
  <c r="C24" i="60"/>
  <c r="F24" i="60"/>
  <c r="E23" i="60"/>
  <c r="C23" i="60"/>
  <c r="E13" i="60"/>
  <c r="C12" i="60"/>
  <c r="K34" i="60"/>
  <c r="K33" i="60"/>
  <c r="J32" i="60"/>
  <c r="H32" i="60"/>
  <c r="K31" i="60"/>
  <c r="J30" i="60"/>
  <c r="K30" i="60" s="1"/>
  <c r="H30" i="60"/>
  <c r="K29" i="60"/>
  <c r="J28" i="60"/>
  <c r="K28" i="60" s="1"/>
  <c r="H28" i="60"/>
  <c r="J7" i="60"/>
  <c r="J8" i="60"/>
  <c r="H7" i="60"/>
  <c r="H26" i="60" s="1"/>
  <c r="J25" i="60"/>
  <c r="L25" i="60" s="1"/>
  <c r="H25" i="60"/>
  <c r="J24" i="60"/>
  <c r="H24" i="60"/>
  <c r="K24" i="60" s="1"/>
  <c r="J23" i="60"/>
  <c r="H23" i="60"/>
  <c r="K23" i="60"/>
  <c r="J13" i="60"/>
  <c r="H12" i="60"/>
  <c r="P34" i="60"/>
  <c r="P33" i="60"/>
  <c r="O32" i="60"/>
  <c r="P32" i="60" s="1"/>
  <c r="M32" i="60"/>
  <c r="P31" i="60"/>
  <c r="O30" i="60"/>
  <c r="P30" i="60" s="1"/>
  <c r="M30" i="60"/>
  <c r="P29" i="60"/>
  <c r="O28" i="60"/>
  <c r="P28" i="60" s="1"/>
  <c r="M28" i="60"/>
  <c r="O7" i="60"/>
  <c r="O8" i="60"/>
  <c r="M7" i="60"/>
  <c r="M8" i="60"/>
  <c r="M27" i="60"/>
  <c r="M26" i="60"/>
  <c r="O25" i="60"/>
  <c r="M25" i="60"/>
  <c r="P25" i="60"/>
  <c r="O24" i="60"/>
  <c r="P24" i="60" s="1"/>
  <c r="M24" i="60"/>
  <c r="O23" i="60"/>
  <c r="Q23" i="60" s="1"/>
  <c r="M23" i="60"/>
  <c r="O13" i="60"/>
  <c r="M12" i="60"/>
  <c r="M22" i="60"/>
  <c r="U34" i="60"/>
  <c r="U33" i="60"/>
  <c r="T32" i="60"/>
  <c r="R32" i="60"/>
  <c r="U32" i="60" s="1"/>
  <c r="U31" i="60"/>
  <c r="T30" i="60"/>
  <c r="R30" i="60"/>
  <c r="U29" i="60"/>
  <c r="T28" i="60"/>
  <c r="R28" i="60"/>
  <c r="U28" i="60"/>
  <c r="T7" i="60"/>
  <c r="R7" i="60"/>
  <c r="T25" i="60"/>
  <c r="R25" i="60"/>
  <c r="U25" i="60" s="1"/>
  <c r="T24" i="60"/>
  <c r="R24" i="60"/>
  <c r="T23" i="60"/>
  <c r="U23" i="60" s="1"/>
  <c r="R23" i="60"/>
  <c r="T13" i="60"/>
  <c r="T12" i="60"/>
  <c r="R12" i="60"/>
  <c r="Z34" i="60"/>
  <c r="Z33" i="60"/>
  <c r="Y32" i="60"/>
  <c r="Z32" i="60" s="1"/>
  <c r="W32" i="60"/>
  <c r="Z31" i="60"/>
  <c r="Y30" i="60"/>
  <c r="W30" i="60"/>
  <c r="Z29" i="60"/>
  <c r="Y28" i="60"/>
  <c r="W28" i="60"/>
  <c r="Y7" i="60"/>
  <c r="Z7" i="60" s="1"/>
  <c r="Y8" i="60"/>
  <c r="W7" i="60"/>
  <c r="W26" i="60"/>
  <c r="Y25" i="60"/>
  <c r="W25" i="60"/>
  <c r="Y24" i="60"/>
  <c r="W24" i="60"/>
  <c r="Z24" i="60"/>
  <c r="Y23" i="60"/>
  <c r="W23" i="60"/>
  <c r="Z23" i="60"/>
  <c r="Y13" i="60"/>
  <c r="W12" i="60"/>
  <c r="AI34" i="60"/>
  <c r="V34" i="60"/>
  <c r="AG34" i="60" s="1"/>
  <c r="AI33" i="60"/>
  <c r="V33" i="60"/>
  <c r="AG33" i="60" s="1"/>
  <c r="AJ33" i="60" s="1"/>
  <c r="AI31" i="60"/>
  <c r="V31" i="60"/>
  <c r="AG31" i="60"/>
  <c r="AI29" i="60"/>
  <c r="V29" i="60"/>
  <c r="AG29" i="60"/>
  <c r="AI11" i="60"/>
  <c r="V11" i="60"/>
  <c r="AG11" i="60" s="1"/>
  <c r="AD7" i="60"/>
  <c r="N7" i="60"/>
  <c r="S7" i="60"/>
  <c r="AC7" i="60"/>
  <c r="AI16" i="60"/>
  <c r="V16" i="60"/>
  <c r="AG16" i="60" s="1"/>
  <c r="AI10" i="60"/>
  <c r="AI15" i="60"/>
  <c r="V10" i="60"/>
  <c r="AG10" i="60" s="1"/>
  <c r="V15" i="60"/>
  <c r="AG15" i="60"/>
  <c r="AJ15" i="60" s="1"/>
  <c r="AI9" i="60"/>
  <c r="AI14" i="60"/>
  <c r="AI23" i="60"/>
  <c r="V9" i="60"/>
  <c r="AG9" i="60" s="1"/>
  <c r="V14" i="60"/>
  <c r="AG14" i="60"/>
  <c r="AJ14" i="60" s="1"/>
  <c r="AD13" i="60"/>
  <c r="N12" i="60"/>
  <c r="N13" i="60"/>
  <c r="Q13" i="60" s="1"/>
  <c r="S12" i="60"/>
  <c r="S13" i="60" s="1"/>
  <c r="AC12" i="60"/>
  <c r="AC13" i="60"/>
  <c r="AD23" i="60"/>
  <c r="AE23" i="60" s="1"/>
  <c r="AB23" i="60"/>
  <c r="AD24" i="60"/>
  <c r="AB24" i="60"/>
  <c r="AD25" i="60"/>
  <c r="AB25" i="60"/>
  <c r="AE25" i="60" s="1"/>
  <c r="AB7" i="60"/>
  <c r="AB26" i="60"/>
  <c r="AD30" i="60"/>
  <c r="AE30" i="60" s="1"/>
  <c r="AB30" i="60"/>
  <c r="AD28" i="60"/>
  <c r="AB28" i="60"/>
  <c r="AE29" i="60"/>
  <c r="AE31" i="60"/>
  <c r="AD32" i="60"/>
  <c r="AB32" i="60"/>
  <c r="AE32" i="60" s="1"/>
  <c r="AE33" i="60"/>
  <c r="AE34" i="60"/>
  <c r="AB12" i="60"/>
  <c r="AB13" i="60" s="1"/>
  <c r="AI21" i="60"/>
  <c r="V21" i="60"/>
  <c r="AG21" i="60"/>
  <c r="AJ21" i="60"/>
  <c r="AI20" i="60"/>
  <c r="V20" i="60"/>
  <c r="AG20" i="60"/>
  <c r="AJ20" i="60"/>
  <c r="AI19" i="60"/>
  <c r="AK19" i="60" s="1"/>
  <c r="V19" i="60"/>
  <c r="AG19" i="60"/>
  <c r="AI18" i="60"/>
  <c r="E17" i="60"/>
  <c r="J17" i="60"/>
  <c r="O17" i="60"/>
  <c r="T17" i="60"/>
  <c r="V17" i="60" s="1"/>
  <c r="Y17" i="60"/>
  <c r="AD17" i="60"/>
  <c r="N17" i="60"/>
  <c r="Q17" i="60" s="1"/>
  <c r="R17" i="60"/>
  <c r="S17" i="60"/>
  <c r="AC17" i="60"/>
  <c r="R13" i="60"/>
  <c r="U13" i="60" s="1"/>
  <c r="AE21" i="60"/>
  <c r="AE20" i="60"/>
  <c r="AE19" i="60"/>
  <c r="AB18" i="60"/>
  <c r="AE18" i="60" s="1"/>
  <c r="AB17" i="60"/>
  <c r="AE17" i="60"/>
  <c r="AE16" i="60"/>
  <c r="AE15" i="60"/>
  <c r="AE14" i="60"/>
  <c r="AE11" i="60"/>
  <c r="AE10" i="60"/>
  <c r="AE9" i="60"/>
  <c r="Z21" i="60"/>
  <c r="Z20" i="60"/>
  <c r="Z19" i="60"/>
  <c r="W18" i="60"/>
  <c r="Z18" i="60"/>
  <c r="W17" i="60"/>
  <c r="Z17" i="60" s="1"/>
  <c r="Z16" i="60"/>
  <c r="Z15" i="60"/>
  <c r="Z14" i="60"/>
  <c r="W13" i="60"/>
  <c r="Z11" i="60"/>
  <c r="Z10" i="60"/>
  <c r="Z9" i="60"/>
  <c r="U21" i="60"/>
  <c r="U20" i="60"/>
  <c r="U19" i="60"/>
  <c r="R18" i="60"/>
  <c r="U18" i="60"/>
  <c r="U16" i="60"/>
  <c r="U15" i="60"/>
  <c r="U14" i="60"/>
  <c r="U11" i="60"/>
  <c r="U10" i="60"/>
  <c r="U9" i="60"/>
  <c r="P21" i="60"/>
  <c r="P20" i="60"/>
  <c r="P19" i="60"/>
  <c r="M18" i="60"/>
  <c r="P18" i="60" s="1"/>
  <c r="M17" i="60"/>
  <c r="P17" i="60"/>
  <c r="P16" i="60"/>
  <c r="P15" i="60"/>
  <c r="P14" i="60"/>
  <c r="M13" i="60"/>
  <c r="P11" i="60"/>
  <c r="P10" i="60"/>
  <c r="P9" i="60"/>
  <c r="P7" i="60"/>
  <c r="K21" i="60"/>
  <c r="K20" i="60"/>
  <c r="K19" i="60"/>
  <c r="H18" i="60"/>
  <c r="K18" i="60" s="1"/>
  <c r="H17" i="60"/>
  <c r="K17" i="60"/>
  <c r="K16" i="60"/>
  <c r="K15" i="60"/>
  <c r="K14" i="60"/>
  <c r="K11" i="60"/>
  <c r="K10" i="60"/>
  <c r="K9" i="60"/>
  <c r="F14" i="60"/>
  <c r="F15" i="60"/>
  <c r="F16" i="60"/>
  <c r="C17" i="60"/>
  <c r="C18" i="60"/>
  <c r="F18" i="60"/>
  <c r="F19" i="60"/>
  <c r="F20" i="60"/>
  <c r="F21" i="60"/>
  <c r="F9" i="60"/>
  <c r="F10" i="60"/>
  <c r="F11" i="60"/>
  <c r="V57" i="60"/>
  <c r="AG57" i="60"/>
  <c r="V55" i="60"/>
  <c r="AG55" i="60"/>
  <c r="V56" i="60"/>
  <c r="AG56" i="60"/>
  <c r="V58" i="60"/>
  <c r="AG58" i="60"/>
  <c r="J53" i="60"/>
  <c r="N53" i="60"/>
  <c r="R53" i="60"/>
  <c r="T53" i="60"/>
  <c r="S53" i="60"/>
  <c r="V53" i="60"/>
  <c r="Y53" i="60"/>
  <c r="AC53" i="60"/>
  <c r="V48" i="60"/>
  <c r="AG48" i="60"/>
  <c r="J45" i="60"/>
  <c r="N45" i="60"/>
  <c r="R45" i="60"/>
  <c r="T45" i="60"/>
  <c r="T52" i="60" s="1"/>
  <c r="S45" i="60"/>
  <c r="Y45" i="60"/>
  <c r="Y52" i="60"/>
  <c r="AC45" i="60"/>
  <c r="AF45" i="60" s="1"/>
  <c r="V51" i="60"/>
  <c r="AG51" i="60"/>
  <c r="V50" i="60"/>
  <c r="AG50" i="60"/>
  <c r="V49" i="60"/>
  <c r="AG49" i="60"/>
  <c r="V47" i="60"/>
  <c r="AG47" i="60"/>
  <c r="V46" i="60"/>
  <c r="AG46" i="60"/>
  <c r="J44" i="60"/>
  <c r="N44" i="60"/>
  <c r="Q44" i="60" s="1"/>
  <c r="R44" i="60"/>
  <c r="T44" i="60"/>
  <c r="S44" i="60"/>
  <c r="V44" i="60"/>
  <c r="Y44" i="60"/>
  <c r="AC44" i="60"/>
  <c r="V42" i="60"/>
  <c r="AG42" i="60"/>
  <c r="V41" i="60"/>
  <c r="AG41" i="60"/>
  <c r="V39" i="60"/>
  <c r="AG39" i="60"/>
  <c r="V38" i="60"/>
  <c r="AG38" i="60"/>
  <c r="V35" i="60"/>
  <c r="AG35" i="60"/>
  <c r="V36" i="60"/>
  <c r="AG36" i="60"/>
  <c r="AB54" i="60"/>
  <c r="AB59" i="60"/>
  <c r="AB53" i="60"/>
  <c r="AB45" i="60"/>
  <c r="AB52" i="60"/>
  <c r="AB44" i="60"/>
  <c r="AB43" i="60"/>
  <c r="AB40" i="60"/>
  <c r="AB37" i="60"/>
  <c r="W54" i="60"/>
  <c r="W59" i="60" s="1"/>
  <c r="W53" i="60"/>
  <c r="W45" i="60"/>
  <c r="W52" i="60" s="1"/>
  <c r="W44" i="60"/>
  <c r="W43" i="60"/>
  <c r="W40" i="60"/>
  <c r="W37" i="60"/>
  <c r="R54" i="60"/>
  <c r="R59" i="60"/>
  <c r="R52" i="60"/>
  <c r="R43" i="60"/>
  <c r="R40" i="60"/>
  <c r="R37" i="60"/>
  <c r="M54" i="60"/>
  <c r="M59" i="60" s="1"/>
  <c r="M53" i="60"/>
  <c r="M45" i="60"/>
  <c r="M52" i="60"/>
  <c r="M44" i="60"/>
  <c r="M43" i="60"/>
  <c r="M40" i="60"/>
  <c r="M37" i="60"/>
  <c r="H54" i="60"/>
  <c r="H59" i="60" s="1"/>
  <c r="H53" i="60"/>
  <c r="H45" i="60"/>
  <c r="H52" i="60" s="1"/>
  <c r="H44" i="60"/>
  <c r="H43" i="60"/>
  <c r="H40" i="60"/>
  <c r="H37" i="60"/>
  <c r="C54" i="60"/>
  <c r="C59" i="60"/>
  <c r="C53" i="60"/>
  <c r="C45" i="60"/>
  <c r="C52" i="60" s="1"/>
  <c r="C44" i="60"/>
  <c r="C43" i="60"/>
  <c r="C40" i="60"/>
  <c r="C37" i="60"/>
  <c r="D7" i="60"/>
  <c r="D26" i="60" s="1"/>
  <c r="G7" i="60"/>
  <c r="I7" i="60"/>
  <c r="X7" i="60"/>
  <c r="AA7" i="60"/>
  <c r="D8" i="60"/>
  <c r="X8" i="60"/>
  <c r="G9" i="60"/>
  <c r="L9" i="60"/>
  <c r="Q9" i="60"/>
  <c r="AA9" i="60"/>
  <c r="AF9" i="60"/>
  <c r="AH9" i="60"/>
  <c r="AK9" i="60" s="1"/>
  <c r="G10" i="60"/>
  <c r="L10" i="60"/>
  <c r="Q10" i="60"/>
  <c r="AA10" i="60"/>
  <c r="AF10" i="60"/>
  <c r="AH10" i="60"/>
  <c r="AK10" i="60" s="1"/>
  <c r="G11" i="60"/>
  <c r="L11" i="60"/>
  <c r="Q11" i="60"/>
  <c r="AA11" i="60"/>
  <c r="AF11" i="60"/>
  <c r="AH11" i="60"/>
  <c r="D12" i="60"/>
  <c r="D13" i="60" s="1"/>
  <c r="I12" i="60"/>
  <c r="X12" i="60"/>
  <c r="X13" i="60"/>
  <c r="I13" i="60"/>
  <c r="G14" i="60"/>
  <c r="L14" i="60"/>
  <c r="Q14" i="60"/>
  <c r="AA14" i="60"/>
  <c r="AF14" i="60"/>
  <c r="AH14" i="60"/>
  <c r="AK14" i="60"/>
  <c r="G15" i="60"/>
  <c r="L15" i="60"/>
  <c r="Q15" i="60"/>
  <c r="AA15" i="60"/>
  <c r="AF15" i="60"/>
  <c r="AH15" i="60"/>
  <c r="AK15" i="60"/>
  <c r="G16" i="60"/>
  <c r="L16" i="60"/>
  <c r="Q16" i="60"/>
  <c r="AA16" i="60"/>
  <c r="AF16" i="60"/>
  <c r="AH16" i="60"/>
  <c r="D17" i="60"/>
  <c r="I17" i="60"/>
  <c r="L17" i="60"/>
  <c r="X17" i="60"/>
  <c r="AA17" i="60"/>
  <c r="AF17" i="60"/>
  <c r="D18" i="60"/>
  <c r="G18" i="60"/>
  <c r="I18" i="60"/>
  <c r="L18" i="60"/>
  <c r="N18" i="60"/>
  <c r="Q18" i="60"/>
  <c r="S18" i="60"/>
  <c r="V18" i="60"/>
  <c r="X18" i="60"/>
  <c r="AA18" i="60"/>
  <c r="AC18" i="60"/>
  <c r="AF18" i="60"/>
  <c r="AH19" i="60"/>
  <c r="AH20" i="60"/>
  <c r="AH18" i="60" s="1"/>
  <c r="G19" i="60"/>
  <c r="L19" i="60"/>
  <c r="Q19" i="60"/>
  <c r="AA19" i="60"/>
  <c r="AF19" i="60"/>
  <c r="G20" i="60"/>
  <c r="L20" i="60"/>
  <c r="Q20" i="60"/>
  <c r="AA20" i="60"/>
  <c r="AF20" i="60"/>
  <c r="AK20" i="60"/>
  <c r="G21" i="60"/>
  <c r="L21" i="60"/>
  <c r="Q21" i="60"/>
  <c r="AA21" i="60"/>
  <c r="AF21" i="60"/>
  <c r="AH21" i="60"/>
  <c r="AK21" i="60"/>
  <c r="AC22" i="60"/>
  <c r="D23" i="60"/>
  <c r="G23" i="60"/>
  <c r="I23" i="60"/>
  <c r="L23" i="60" s="1"/>
  <c r="N23" i="60"/>
  <c r="S23" i="60"/>
  <c r="X23" i="60"/>
  <c r="AA23" i="60" s="1"/>
  <c r="AC23" i="60"/>
  <c r="D24" i="60"/>
  <c r="I24" i="60"/>
  <c r="N24" i="60"/>
  <c r="S24" i="60"/>
  <c r="V24" i="60"/>
  <c r="X24" i="60"/>
  <c r="AC24" i="60"/>
  <c r="D25" i="60"/>
  <c r="G25" i="60" s="1"/>
  <c r="I25" i="60"/>
  <c r="N25" i="60"/>
  <c r="Q25" i="60" s="1"/>
  <c r="S25" i="60"/>
  <c r="X25" i="60"/>
  <c r="AA25" i="60"/>
  <c r="AC25" i="60"/>
  <c r="X26" i="60"/>
  <c r="AH29" i="60"/>
  <c r="D30" i="60"/>
  <c r="I30" i="60"/>
  <c r="N30" i="60"/>
  <c r="S30" i="60"/>
  <c r="X30" i="60"/>
  <c r="AC30" i="60"/>
  <c r="AH31" i="60"/>
  <c r="D28" i="60"/>
  <c r="I28" i="60"/>
  <c r="N28" i="60"/>
  <c r="S28" i="60"/>
  <c r="V28" i="60"/>
  <c r="X28" i="60"/>
  <c r="AC28" i="60"/>
  <c r="AF28" i="60" s="1"/>
  <c r="G29" i="60"/>
  <c r="L29" i="60"/>
  <c r="Q29" i="60"/>
  <c r="AA29" i="60"/>
  <c r="AF29" i="60"/>
  <c r="G30" i="60"/>
  <c r="Q30" i="60"/>
  <c r="V30" i="60"/>
  <c r="G31" i="60"/>
  <c r="L31" i="60"/>
  <c r="Q31" i="60"/>
  <c r="AA31" i="60"/>
  <c r="AF31" i="60"/>
  <c r="D32" i="60"/>
  <c r="I32" i="60"/>
  <c r="N32" i="60"/>
  <c r="S32" i="60"/>
  <c r="V32" i="60" s="1"/>
  <c r="X32" i="60"/>
  <c r="AC32" i="60"/>
  <c r="AH33" i="60"/>
  <c r="AH32" i="60" s="1"/>
  <c r="AH34" i="60"/>
  <c r="G33" i="60"/>
  <c r="L33" i="60"/>
  <c r="Q33" i="60"/>
  <c r="AA33" i="60"/>
  <c r="AF33" i="60"/>
  <c r="G34" i="60"/>
  <c r="L34" i="60"/>
  <c r="Q34" i="60"/>
  <c r="AA34" i="60"/>
  <c r="AF34" i="60"/>
  <c r="G35" i="60"/>
  <c r="L35" i="60"/>
  <c r="Q35" i="60"/>
  <c r="AA35" i="60"/>
  <c r="AF35" i="60"/>
  <c r="AH35" i="60"/>
  <c r="AI35" i="60"/>
  <c r="AK35" i="60" s="1"/>
  <c r="G36" i="60"/>
  <c r="L36" i="60"/>
  <c r="Q36" i="60"/>
  <c r="AA36" i="60"/>
  <c r="AF36" i="60"/>
  <c r="AH36" i="60"/>
  <c r="AH37" i="60"/>
  <c r="AI36" i="60"/>
  <c r="AK36" i="60" s="1"/>
  <c r="D37" i="60"/>
  <c r="E37" i="60"/>
  <c r="I37" i="60"/>
  <c r="L37" i="60" s="1"/>
  <c r="J37" i="60"/>
  <c r="N37" i="60"/>
  <c r="O37" i="60"/>
  <c r="Q37" i="60" s="1"/>
  <c r="S37" i="60"/>
  <c r="T37" i="60"/>
  <c r="V37" i="60"/>
  <c r="X37" i="60"/>
  <c r="Y37" i="60"/>
  <c r="AC37" i="60"/>
  <c r="AD37" i="60"/>
  <c r="AF37" i="60" s="1"/>
  <c r="G38" i="60"/>
  <c r="L38" i="60"/>
  <c r="Q38" i="60"/>
  <c r="AA38" i="60"/>
  <c r="AF38" i="60"/>
  <c r="AH38" i="60"/>
  <c r="AI38" i="60"/>
  <c r="G39" i="60"/>
  <c r="L39" i="60"/>
  <c r="Q39" i="60"/>
  <c r="AA39" i="60"/>
  <c r="AF39" i="60"/>
  <c r="AH39" i="60"/>
  <c r="AK39" i="60" s="1"/>
  <c r="AI39" i="60"/>
  <c r="D40" i="60"/>
  <c r="E40" i="60"/>
  <c r="I40" i="60"/>
  <c r="J40" i="60"/>
  <c r="L40" i="60"/>
  <c r="N40" i="60"/>
  <c r="Q40" i="60" s="1"/>
  <c r="O40" i="60"/>
  <c r="S40" i="60"/>
  <c r="T40" i="60"/>
  <c r="V40" i="60" s="1"/>
  <c r="X40" i="60"/>
  <c r="Y40" i="60"/>
  <c r="AC40" i="60"/>
  <c r="AF40" i="60" s="1"/>
  <c r="AD40" i="60"/>
  <c r="G41" i="60"/>
  <c r="L41" i="60"/>
  <c r="Q41" i="60"/>
  <c r="AA41" i="60"/>
  <c r="AF41" i="60"/>
  <c r="AH41" i="60"/>
  <c r="AI41" i="60"/>
  <c r="G42" i="60"/>
  <c r="L42" i="60"/>
  <c r="Q42" i="60"/>
  <c r="AA42" i="60"/>
  <c r="AF42" i="60"/>
  <c r="AH42" i="60"/>
  <c r="AK42" i="60" s="1"/>
  <c r="AI42" i="60"/>
  <c r="D43" i="60"/>
  <c r="E43" i="60"/>
  <c r="I43" i="60"/>
  <c r="J43" i="60"/>
  <c r="L43" i="60"/>
  <c r="N43" i="60"/>
  <c r="O43" i="60"/>
  <c r="S43" i="60"/>
  <c r="T43" i="60"/>
  <c r="V43" i="60"/>
  <c r="X43" i="60"/>
  <c r="Y43" i="60"/>
  <c r="AA43" i="60"/>
  <c r="AC43" i="60"/>
  <c r="AF43" i="60" s="1"/>
  <c r="AD43" i="60"/>
  <c r="D44" i="60"/>
  <c r="G44" i="60" s="1"/>
  <c r="E44" i="60"/>
  <c r="I44" i="60"/>
  <c r="L44" i="60" s="1"/>
  <c r="O44" i="60"/>
  <c r="X44" i="60"/>
  <c r="AA44" i="60" s="1"/>
  <c r="AD44" i="60"/>
  <c r="AF44" i="60"/>
  <c r="D45" i="60"/>
  <c r="D52" i="60" s="1"/>
  <c r="E45" i="60"/>
  <c r="E52" i="60" s="1"/>
  <c r="I45" i="60"/>
  <c r="O45" i="60"/>
  <c r="Q45" i="60"/>
  <c r="X45" i="60"/>
  <c r="X52" i="60" s="1"/>
  <c r="AD45" i="60"/>
  <c r="G46" i="60"/>
  <c r="L46" i="60"/>
  <c r="Q46" i="60"/>
  <c r="AA46" i="60"/>
  <c r="AF46" i="60"/>
  <c r="AH46" i="60"/>
  <c r="AK46" i="60" s="1"/>
  <c r="AI46" i="60"/>
  <c r="G47" i="60"/>
  <c r="L47" i="60"/>
  <c r="Q47" i="60"/>
  <c r="AA47" i="60"/>
  <c r="AF47" i="60"/>
  <c r="AH47" i="60"/>
  <c r="AI47" i="60"/>
  <c r="G48" i="60"/>
  <c r="L48" i="60"/>
  <c r="Q48" i="60"/>
  <c r="AA48" i="60"/>
  <c r="AF48" i="60"/>
  <c r="AH48" i="60"/>
  <c r="AI48" i="60"/>
  <c r="AK48" i="60" s="1"/>
  <c r="G49" i="60"/>
  <c r="L49" i="60"/>
  <c r="Q49" i="60"/>
  <c r="AA49" i="60"/>
  <c r="AF49" i="60"/>
  <c r="AH49" i="60"/>
  <c r="AI49" i="60"/>
  <c r="G50" i="60"/>
  <c r="L50" i="60"/>
  <c r="Q50" i="60"/>
  <c r="AA50" i="60"/>
  <c r="AF50" i="60"/>
  <c r="AH50" i="60"/>
  <c r="AI50" i="60"/>
  <c r="AK50" i="60" s="1"/>
  <c r="G51" i="60"/>
  <c r="L51" i="60"/>
  <c r="Q51" i="60"/>
  <c r="AA51" i="60"/>
  <c r="AF51" i="60"/>
  <c r="AH51" i="60"/>
  <c r="AI51" i="60"/>
  <c r="I52" i="60"/>
  <c r="N52" i="60"/>
  <c r="O52" i="60"/>
  <c r="S52" i="60"/>
  <c r="AC52" i="60"/>
  <c r="AD52" i="60"/>
  <c r="D53" i="60"/>
  <c r="E53" i="60"/>
  <c r="AI53" i="60" s="1"/>
  <c r="I53" i="60"/>
  <c r="O53" i="60"/>
  <c r="Q53" i="60"/>
  <c r="X53" i="60"/>
  <c r="AD53" i="60"/>
  <c r="AF53" i="60"/>
  <c r="D54" i="60"/>
  <c r="D59" i="60" s="1"/>
  <c r="E54" i="60"/>
  <c r="G54" i="60"/>
  <c r="I54" i="60"/>
  <c r="J54" i="60"/>
  <c r="N54" i="60"/>
  <c r="N59" i="60"/>
  <c r="O54" i="60"/>
  <c r="Q54" i="60" s="1"/>
  <c r="S54" i="60"/>
  <c r="S59" i="60"/>
  <c r="T54" i="60"/>
  <c r="X54" i="60"/>
  <c r="X59" i="60"/>
  <c r="Y54" i="60"/>
  <c r="AA54" i="60" s="1"/>
  <c r="AC54" i="60"/>
  <c r="AD54" i="60"/>
  <c r="AH55" i="60"/>
  <c r="AH56" i="60"/>
  <c r="AH57" i="60"/>
  <c r="AI55" i="60"/>
  <c r="AI56" i="60"/>
  <c r="AI57" i="60"/>
  <c r="G55" i="60"/>
  <c r="L55" i="60"/>
  <c r="Q55" i="60"/>
  <c r="AA55" i="60"/>
  <c r="AF55" i="60"/>
  <c r="G56" i="60"/>
  <c r="L56" i="60"/>
  <c r="Q56" i="60"/>
  <c r="AA56" i="60"/>
  <c r="AF56" i="60"/>
  <c r="AK56" i="60"/>
  <c r="G57" i="60"/>
  <c r="L57" i="60"/>
  <c r="Q57" i="60"/>
  <c r="AA57" i="60"/>
  <c r="AF57" i="60"/>
  <c r="AK57" i="60"/>
  <c r="G58" i="60"/>
  <c r="L58" i="60"/>
  <c r="Q58" i="60"/>
  <c r="AA58" i="60"/>
  <c r="AF58" i="60"/>
  <c r="AH58" i="60"/>
  <c r="AK58" i="60" s="1"/>
  <c r="AI58" i="60"/>
  <c r="E59" i="60"/>
  <c r="I59" i="60"/>
  <c r="AC59" i="60"/>
  <c r="D20" i="21"/>
  <c r="G19" i="21"/>
  <c r="G19" i="23"/>
  <c r="J20" i="21"/>
  <c r="J20" i="23"/>
  <c r="M20" i="23"/>
  <c r="P20" i="21"/>
  <c r="P20" i="23"/>
  <c r="P35" i="21"/>
  <c r="C36" i="59"/>
  <c r="D36" i="59"/>
  <c r="F36" i="59"/>
  <c r="G36" i="59"/>
  <c r="I36" i="59"/>
  <c r="K36" i="59" s="1"/>
  <c r="J36" i="59"/>
  <c r="L36" i="59"/>
  <c r="M36" i="59"/>
  <c r="O36" i="59"/>
  <c r="P36" i="59"/>
  <c r="R36" i="59"/>
  <c r="S36" i="59"/>
  <c r="C37" i="59"/>
  <c r="D37" i="59"/>
  <c r="F37" i="59"/>
  <c r="G37" i="59"/>
  <c r="I37" i="59"/>
  <c r="J37" i="59"/>
  <c r="K37" i="59" s="1"/>
  <c r="L37" i="59"/>
  <c r="M37" i="59"/>
  <c r="O37" i="59"/>
  <c r="P37" i="59"/>
  <c r="R37" i="59"/>
  <c r="S37" i="59"/>
  <c r="U39" i="59"/>
  <c r="U40" i="59"/>
  <c r="C41" i="59"/>
  <c r="I41" i="59"/>
  <c r="L41" i="59"/>
  <c r="O41" i="59"/>
  <c r="R41" i="59"/>
  <c r="U42" i="59"/>
  <c r="U43" i="59"/>
  <c r="C44" i="59"/>
  <c r="F44" i="59"/>
  <c r="I44" i="59"/>
  <c r="L44" i="59"/>
  <c r="O44" i="59"/>
  <c r="R44" i="59"/>
  <c r="R36" i="56"/>
  <c r="R37" i="56"/>
  <c r="T37" i="56"/>
  <c r="O36" i="56"/>
  <c r="O37" i="56"/>
  <c r="Q37" i="56" s="1"/>
  <c r="K37" i="56"/>
  <c r="R36" i="33"/>
  <c r="O36" i="33"/>
  <c r="Q36" i="33"/>
  <c r="L36" i="33"/>
  <c r="I36" i="33"/>
  <c r="F36" i="33"/>
  <c r="C36" i="33"/>
  <c r="L37" i="33"/>
  <c r="I37" i="33"/>
  <c r="F37" i="33"/>
  <c r="H37" i="33" s="1"/>
  <c r="C37" i="33"/>
  <c r="D18" i="39"/>
  <c r="G18" i="39"/>
  <c r="J18" i="39"/>
  <c r="M18" i="39"/>
  <c r="P18" i="39"/>
  <c r="S18" i="39"/>
  <c r="S41" i="50"/>
  <c r="S42" i="50"/>
  <c r="S43" i="50" s="1"/>
  <c r="T43" i="50" s="1"/>
  <c r="R41" i="50"/>
  <c r="R42" i="50"/>
  <c r="R43" i="50"/>
  <c r="P41" i="50"/>
  <c r="P42" i="50"/>
  <c r="M41" i="50"/>
  <c r="M42" i="50"/>
  <c r="L41" i="50"/>
  <c r="L42" i="50"/>
  <c r="J41" i="50"/>
  <c r="J42" i="50"/>
  <c r="I41" i="50"/>
  <c r="K41" i="50" s="1"/>
  <c r="I42" i="50"/>
  <c r="G41" i="50"/>
  <c r="G42" i="50"/>
  <c r="F41" i="50"/>
  <c r="F42" i="50"/>
  <c r="D41" i="50"/>
  <c r="D42" i="50"/>
  <c r="C41" i="50"/>
  <c r="C42" i="50"/>
  <c r="S38" i="50"/>
  <c r="S39" i="50"/>
  <c r="S40" i="50"/>
  <c r="R38" i="50"/>
  <c r="R39" i="50"/>
  <c r="R40" i="50" s="1"/>
  <c r="P38" i="50"/>
  <c r="P39" i="50"/>
  <c r="M38" i="50"/>
  <c r="M39" i="50"/>
  <c r="L38" i="50"/>
  <c r="L39" i="50"/>
  <c r="N39" i="50" s="1"/>
  <c r="J38" i="50"/>
  <c r="J39" i="50"/>
  <c r="I38" i="50"/>
  <c r="I39" i="50"/>
  <c r="G38" i="50"/>
  <c r="G39" i="50"/>
  <c r="G40" i="50"/>
  <c r="F38" i="50"/>
  <c r="F39" i="50"/>
  <c r="D38" i="50"/>
  <c r="D39" i="50"/>
  <c r="C39" i="50"/>
  <c r="E39" i="50" s="1"/>
  <c r="C38" i="50"/>
  <c r="R37" i="50"/>
  <c r="O37" i="50"/>
  <c r="P37" i="50"/>
  <c r="L37" i="50"/>
  <c r="I37" i="50"/>
  <c r="F37" i="50"/>
  <c r="C37" i="50"/>
  <c r="U37" i="50" s="1"/>
  <c r="S34" i="50"/>
  <c r="R34" i="50"/>
  <c r="S32" i="50"/>
  <c r="R32" i="50"/>
  <c r="P34" i="50"/>
  <c r="P32" i="50"/>
  <c r="P33" i="50"/>
  <c r="M34" i="50"/>
  <c r="L34" i="50"/>
  <c r="M32" i="50"/>
  <c r="L32" i="50"/>
  <c r="N32" i="50" s="1"/>
  <c r="J34" i="50"/>
  <c r="K34" i="50" s="1"/>
  <c r="I34" i="50"/>
  <c r="J32" i="50"/>
  <c r="I32" i="50"/>
  <c r="G34" i="50"/>
  <c r="F34" i="50"/>
  <c r="G32" i="50"/>
  <c r="F32" i="50"/>
  <c r="F33" i="50"/>
  <c r="D34" i="50"/>
  <c r="V34" i="50"/>
  <c r="C34" i="50"/>
  <c r="C33" i="50" s="1"/>
  <c r="D32" i="50"/>
  <c r="C32" i="50"/>
  <c r="S31" i="50"/>
  <c r="S30" i="50" s="1"/>
  <c r="R31" i="50"/>
  <c r="S29" i="50"/>
  <c r="R29" i="50"/>
  <c r="R30" i="50" s="1"/>
  <c r="P31" i="50"/>
  <c r="P29" i="50"/>
  <c r="M31" i="50"/>
  <c r="M30" i="50" s="1"/>
  <c r="L31" i="50"/>
  <c r="M29" i="50"/>
  <c r="L29" i="50"/>
  <c r="L30" i="50" s="1"/>
  <c r="J31" i="50"/>
  <c r="I31" i="50"/>
  <c r="J29" i="50"/>
  <c r="I29" i="50"/>
  <c r="G31" i="50"/>
  <c r="F31" i="50"/>
  <c r="G29" i="50"/>
  <c r="G30" i="50" s="1"/>
  <c r="F29" i="50"/>
  <c r="D31" i="50"/>
  <c r="C31" i="50"/>
  <c r="C30" i="50" s="1"/>
  <c r="D29" i="50"/>
  <c r="C29" i="50"/>
  <c r="S21" i="50"/>
  <c r="R21" i="50"/>
  <c r="T21" i="50" s="1"/>
  <c r="S20" i="50"/>
  <c r="R20" i="50"/>
  <c r="S19" i="50"/>
  <c r="S17" i="50" s="1"/>
  <c r="R19" i="50"/>
  <c r="S16" i="50"/>
  <c r="R16" i="50"/>
  <c r="S15" i="50"/>
  <c r="R15" i="50"/>
  <c r="R13" i="50" s="1"/>
  <c r="S14" i="50"/>
  <c r="S13" i="50" s="1"/>
  <c r="R14" i="50"/>
  <c r="S12" i="50"/>
  <c r="R12" i="50"/>
  <c r="S11" i="50"/>
  <c r="R11" i="50"/>
  <c r="S10" i="50"/>
  <c r="R10" i="50"/>
  <c r="S9" i="50"/>
  <c r="S7" i="50"/>
  <c r="R9" i="50"/>
  <c r="R7" i="50" s="1"/>
  <c r="P21" i="50"/>
  <c r="P20" i="50"/>
  <c r="P19" i="50"/>
  <c r="P16" i="50"/>
  <c r="P15" i="50"/>
  <c r="P14" i="50"/>
  <c r="P11" i="50"/>
  <c r="O11" i="50"/>
  <c r="P10" i="50"/>
  <c r="O10" i="50"/>
  <c r="P9" i="50"/>
  <c r="P7" i="50"/>
  <c r="O9" i="50"/>
  <c r="O7" i="50"/>
  <c r="M21" i="50"/>
  <c r="L21" i="50"/>
  <c r="M20" i="50"/>
  <c r="L20" i="50"/>
  <c r="M19" i="50"/>
  <c r="M17" i="50"/>
  <c r="L19" i="50"/>
  <c r="L17" i="50"/>
  <c r="M16" i="50"/>
  <c r="L16" i="50"/>
  <c r="N16" i="50" s="1"/>
  <c r="M15" i="50"/>
  <c r="L15" i="50"/>
  <c r="M14" i="50"/>
  <c r="M13" i="50" s="1"/>
  <c r="L14" i="50"/>
  <c r="M11" i="50"/>
  <c r="L11" i="50"/>
  <c r="M10" i="50"/>
  <c r="L10" i="50"/>
  <c r="M9" i="50"/>
  <c r="M7" i="50" s="1"/>
  <c r="L9" i="50"/>
  <c r="J21" i="50"/>
  <c r="I21" i="50"/>
  <c r="J20" i="50"/>
  <c r="I20" i="50"/>
  <c r="J19" i="50"/>
  <c r="J17" i="50"/>
  <c r="I19" i="50"/>
  <c r="J16" i="50"/>
  <c r="I16" i="50"/>
  <c r="J15" i="50"/>
  <c r="I15" i="50"/>
  <c r="J14" i="50"/>
  <c r="I14" i="50"/>
  <c r="J13" i="50"/>
  <c r="I13" i="50"/>
  <c r="J12" i="50"/>
  <c r="I12" i="50"/>
  <c r="J11" i="50"/>
  <c r="I11" i="50"/>
  <c r="J10" i="50"/>
  <c r="I10" i="50"/>
  <c r="J9" i="50"/>
  <c r="I9" i="50"/>
  <c r="I7" i="50"/>
  <c r="G21" i="50"/>
  <c r="F21" i="50"/>
  <c r="G20" i="50"/>
  <c r="F20" i="50"/>
  <c r="G19" i="50"/>
  <c r="F19" i="50"/>
  <c r="F17" i="50" s="1"/>
  <c r="G16" i="50"/>
  <c r="F16" i="50"/>
  <c r="G15" i="50"/>
  <c r="F15" i="50"/>
  <c r="G14" i="50"/>
  <c r="G13" i="50" s="1"/>
  <c r="F14" i="50"/>
  <c r="G12" i="50"/>
  <c r="G11" i="50"/>
  <c r="F11" i="50"/>
  <c r="G10" i="50"/>
  <c r="F10" i="50"/>
  <c r="G9" i="50"/>
  <c r="F9" i="50"/>
  <c r="F7" i="50" s="1"/>
  <c r="D21" i="50"/>
  <c r="C21" i="50"/>
  <c r="D20" i="50"/>
  <c r="C20" i="50"/>
  <c r="D19" i="50"/>
  <c r="C19" i="50"/>
  <c r="D11" i="50"/>
  <c r="C11" i="50"/>
  <c r="D10" i="50"/>
  <c r="C10" i="50"/>
  <c r="D9" i="50"/>
  <c r="C9" i="50"/>
  <c r="D14" i="50"/>
  <c r="D15" i="50"/>
  <c r="D16" i="50"/>
  <c r="D25" i="50"/>
  <c r="C15" i="50"/>
  <c r="C16" i="50"/>
  <c r="C14" i="50"/>
  <c r="S55" i="27"/>
  <c r="M55" i="27"/>
  <c r="C37" i="58"/>
  <c r="D37" i="58"/>
  <c r="F37" i="58"/>
  <c r="G37" i="58"/>
  <c r="I37" i="58"/>
  <c r="J37" i="58"/>
  <c r="L37" i="58"/>
  <c r="M37" i="58"/>
  <c r="O37" i="58"/>
  <c r="P37" i="58"/>
  <c r="R37" i="58"/>
  <c r="S37" i="58"/>
  <c r="C38" i="58"/>
  <c r="D38" i="58"/>
  <c r="F38" i="58"/>
  <c r="G38" i="58"/>
  <c r="I38" i="58"/>
  <c r="J38" i="58"/>
  <c r="L38" i="58"/>
  <c r="M38" i="58"/>
  <c r="O38" i="58"/>
  <c r="P38" i="58"/>
  <c r="R38" i="58"/>
  <c r="S38" i="58"/>
  <c r="U40" i="58"/>
  <c r="U41" i="58"/>
  <c r="C42" i="58"/>
  <c r="I42" i="58"/>
  <c r="L42" i="58"/>
  <c r="O42" i="58"/>
  <c r="R42" i="58"/>
  <c r="U43" i="58"/>
  <c r="U44" i="58"/>
  <c r="U45" i="58" s="1"/>
  <c r="C45" i="58"/>
  <c r="F45" i="58"/>
  <c r="I45" i="58"/>
  <c r="L45" i="58"/>
  <c r="O45" i="58"/>
  <c r="R45" i="58"/>
  <c r="E37" i="38"/>
  <c r="K37" i="38"/>
  <c r="C38" i="38"/>
  <c r="S38" i="38"/>
  <c r="S22" i="53"/>
  <c r="R22" i="53"/>
  <c r="S21" i="53"/>
  <c r="R21" i="53"/>
  <c r="S20" i="53"/>
  <c r="R20" i="53"/>
  <c r="R18" i="53"/>
  <c r="S19" i="53"/>
  <c r="T19" i="53" s="1"/>
  <c r="R19" i="53"/>
  <c r="S18" i="53"/>
  <c r="P22" i="53"/>
  <c r="O22" i="53"/>
  <c r="Q22" i="53" s="1"/>
  <c r="P21" i="53"/>
  <c r="O21" i="53"/>
  <c r="P20" i="53"/>
  <c r="O20" i="53"/>
  <c r="O18" i="53" s="1"/>
  <c r="P19" i="53"/>
  <c r="O19" i="53"/>
  <c r="P18" i="53"/>
  <c r="M22" i="53"/>
  <c r="L22" i="53"/>
  <c r="M21" i="53"/>
  <c r="L21" i="53"/>
  <c r="M20" i="53"/>
  <c r="L20" i="53"/>
  <c r="L18" i="53"/>
  <c r="M19" i="53"/>
  <c r="L19" i="53"/>
  <c r="M18" i="53"/>
  <c r="J22" i="53"/>
  <c r="I22" i="53"/>
  <c r="J21" i="53"/>
  <c r="I21" i="53"/>
  <c r="J20" i="53"/>
  <c r="I20" i="53"/>
  <c r="I18" i="53" s="1"/>
  <c r="J19" i="53"/>
  <c r="I19" i="53"/>
  <c r="J18" i="53"/>
  <c r="G22" i="53"/>
  <c r="F22" i="53"/>
  <c r="G21" i="53"/>
  <c r="F21" i="53"/>
  <c r="H21" i="53" s="1"/>
  <c r="G20" i="53"/>
  <c r="F20" i="53"/>
  <c r="F18" i="53"/>
  <c r="G19" i="53"/>
  <c r="F19" i="53"/>
  <c r="G18" i="53"/>
  <c r="S17" i="53"/>
  <c r="R17" i="53"/>
  <c r="S16" i="53"/>
  <c r="R16" i="53"/>
  <c r="S15" i="53"/>
  <c r="R15" i="53"/>
  <c r="R13" i="53" s="1"/>
  <c r="R14" i="53"/>
  <c r="P17" i="53"/>
  <c r="O17" i="53"/>
  <c r="Q17" i="53" s="1"/>
  <c r="P16" i="53"/>
  <c r="O16" i="53"/>
  <c r="P15" i="53"/>
  <c r="O15" i="53"/>
  <c r="Q15" i="53" s="1"/>
  <c r="M17" i="53"/>
  <c r="L17" i="53"/>
  <c r="M16" i="53"/>
  <c r="L16" i="53"/>
  <c r="M15" i="53"/>
  <c r="N15" i="53" s="1"/>
  <c r="L15" i="53"/>
  <c r="J17" i="53"/>
  <c r="I17" i="53"/>
  <c r="J16" i="53"/>
  <c r="I16" i="53"/>
  <c r="J15" i="53"/>
  <c r="I15" i="53"/>
  <c r="I13" i="53" s="1"/>
  <c r="G17" i="53"/>
  <c r="H17" i="53" s="1"/>
  <c r="F17" i="53"/>
  <c r="G16" i="53"/>
  <c r="F16" i="53"/>
  <c r="G15" i="53"/>
  <c r="H15" i="53" s="1"/>
  <c r="F15" i="53"/>
  <c r="F14" i="53"/>
  <c r="D15" i="53"/>
  <c r="V15" i="53" s="1"/>
  <c r="D16" i="53"/>
  <c r="D17" i="53"/>
  <c r="C15" i="53"/>
  <c r="C16" i="53"/>
  <c r="C17" i="53"/>
  <c r="E17" i="53" s="1"/>
  <c r="S37" i="35"/>
  <c r="T37" i="35" s="1"/>
  <c r="P37" i="35"/>
  <c r="P39" i="35" s="1"/>
  <c r="Q39" i="35" s="1"/>
  <c r="M37" i="35"/>
  <c r="J37" i="35"/>
  <c r="G37" i="35"/>
  <c r="D37" i="35"/>
  <c r="E37" i="35" s="1"/>
  <c r="D14" i="53"/>
  <c r="E36" i="56"/>
  <c r="S56" i="39"/>
  <c r="R56" i="39"/>
  <c r="S55" i="39"/>
  <c r="R55" i="39"/>
  <c r="S54" i="39"/>
  <c r="T54" i="39" s="1"/>
  <c r="R54" i="39"/>
  <c r="S53" i="39"/>
  <c r="R53" i="39"/>
  <c r="R52" i="39" s="1"/>
  <c r="P56" i="39"/>
  <c r="O56" i="39"/>
  <c r="P55" i="39"/>
  <c r="O55" i="39"/>
  <c r="Q55" i="39" s="1"/>
  <c r="P54" i="39"/>
  <c r="O54" i="39"/>
  <c r="P53" i="39"/>
  <c r="P52" i="39"/>
  <c r="O53" i="39"/>
  <c r="M56" i="39"/>
  <c r="L56" i="39"/>
  <c r="M55" i="39"/>
  <c r="L55" i="39"/>
  <c r="M54" i="39"/>
  <c r="L54" i="39"/>
  <c r="M53" i="39"/>
  <c r="L53" i="39"/>
  <c r="J56" i="39"/>
  <c r="I56" i="39"/>
  <c r="J55" i="39"/>
  <c r="I55" i="39"/>
  <c r="J54" i="39"/>
  <c r="I54" i="39"/>
  <c r="J53" i="39"/>
  <c r="K53" i="39" s="1"/>
  <c r="I53" i="39"/>
  <c r="I52" i="39" s="1"/>
  <c r="G56" i="39"/>
  <c r="F56" i="39"/>
  <c r="H56" i="39"/>
  <c r="G55" i="39"/>
  <c r="F55" i="39"/>
  <c r="G54" i="39"/>
  <c r="F54" i="39"/>
  <c r="F52" i="39" s="1"/>
  <c r="F57" i="39" s="1"/>
  <c r="G53" i="39"/>
  <c r="F53" i="39"/>
  <c r="C46" i="39"/>
  <c r="E46" i="39" s="1"/>
  <c r="F46" i="39"/>
  <c r="I46" i="39"/>
  <c r="L46" i="39"/>
  <c r="O46" i="39"/>
  <c r="R46" i="39"/>
  <c r="D46" i="39"/>
  <c r="G46" i="39"/>
  <c r="J46" i="39"/>
  <c r="K46" i="39" s="1"/>
  <c r="M46" i="39"/>
  <c r="P46" i="39"/>
  <c r="Q46" i="39"/>
  <c r="S46" i="39"/>
  <c r="C47" i="39"/>
  <c r="F47" i="39"/>
  <c r="I47" i="39"/>
  <c r="L47" i="39"/>
  <c r="O47" i="39"/>
  <c r="R47" i="39"/>
  <c r="T47" i="39" s="1"/>
  <c r="D47" i="39"/>
  <c r="G47" i="39"/>
  <c r="J47" i="39"/>
  <c r="M47" i="39"/>
  <c r="P47" i="39"/>
  <c r="S47" i="39"/>
  <c r="C48" i="39"/>
  <c r="F48" i="39"/>
  <c r="F51" i="39" s="1"/>
  <c r="I48" i="39"/>
  <c r="L48" i="39"/>
  <c r="O48" i="39"/>
  <c r="R48" i="39"/>
  <c r="T48" i="39" s="1"/>
  <c r="D48" i="39"/>
  <c r="G48" i="39"/>
  <c r="J48" i="39"/>
  <c r="M48" i="39"/>
  <c r="N48" i="39" s="1"/>
  <c r="P48" i="39"/>
  <c r="S48" i="39"/>
  <c r="C49" i="39"/>
  <c r="F49" i="39"/>
  <c r="I49" i="39"/>
  <c r="L49" i="39"/>
  <c r="O49" i="39"/>
  <c r="Q49" i="39" s="1"/>
  <c r="R49" i="39"/>
  <c r="D49" i="39"/>
  <c r="G49" i="39"/>
  <c r="J49" i="39"/>
  <c r="M49" i="39"/>
  <c r="P49" i="39"/>
  <c r="S49" i="39"/>
  <c r="C50" i="39"/>
  <c r="F50" i="39"/>
  <c r="I50" i="39"/>
  <c r="L50" i="39"/>
  <c r="O50" i="39"/>
  <c r="R50" i="39"/>
  <c r="D50" i="39"/>
  <c r="G50" i="39"/>
  <c r="J50" i="39"/>
  <c r="K50" i="39" s="1"/>
  <c r="M50" i="39"/>
  <c r="P50" i="39"/>
  <c r="S50" i="39"/>
  <c r="D53" i="39"/>
  <c r="D54" i="39"/>
  <c r="D55" i="39"/>
  <c r="D56" i="39"/>
  <c r="C54" i="39"/>
  <c r="U54" i="39"/>
  <c r="C55" i="39"/>
  <c r="U55" i="39" s="1"/>
  <c r="C56" i="39"/>
  <c r="U56" i="39"/>
  <c r="C53" i="39"/>
  <c r="U53" i="39" s="1"/>
  <c r="L52" i="39"/>
  <c r="R51" i="39"/>
  <c r="L51" i="39"/>
  <c r="N50" i="39"/>
  <c r="H49" i="39"/>
  <c r="H47" i="39"/>
  <c r="N46" i="39"/>
  <c r="D14" i="39"/>
  <c r="G14" i="39"/>
  <c r="J14" i="39"/>
  <c r="M14" i="39"/>
  <c r="P14" i="39"/>
  <c r="S14" i="39"/>
  <c r="D15" i="39"/>
  <c r="E15" i="39" s="1"/>
  <c r="G15" i="39"/>
  <c r="J15" i="39"/>
  <c r="M15" i="39"/>
  <c r="P15" i="39"/>
  <c r="S15" i="39"/>
  <c r="F9" i="39"/>
  <c r="F10" i="39"/>
  <c r="F11" i="39"/>
  <c r="I9" i="39"/>
  <c r="I10" i="39"/>
  <c r="I11" i="39"/>
  <c r="I7" i="39"/>
  <c r="L9" i="39"/>
  <c r="L10" i="39"/>
  <c r="L11" i="39"/>
  <c r="O9" i="39"/>
  <c r="O10" i="39"/>
  <c r="O11" i="39"/>
  <c r="R9" i="39"/>
  <c r="R10" i="39"/>
  <c r="R11" i="39"/>
  <c r="R13" i="39"/>
  <c r="O13" i="39"/>
  <c r="I13" i="39"/>
  <c r="F13" i="39"/>
  <c r="H13" i="39" s="1"/>
  <c r="C13" i="39"/>
  <c r="C7" i="54"/>
  <c r="D7" i="54"/>
  <c r="E7" i="54"/>
  <c r="F7" i="54"/>
  <c r="F26" i="54" s="1"/>
  <c r="G7" i="54"/>
  <c r="H7" i="54" s="1"/>
  <c r="I7" i="54"/>
  <c r="I26" i="54" s="1"/>
  <c r="J7" i="54"/>
  <c r="L7" i="54"/>
  <c r="L8" i="54"/>
  <c r="M7" i="54"/>
  <c r="O7" i="54"/>
  <c r="P7" i="54"/>
  <c r="Q7" i="54"/>
  <c r="R7" i="54"/>
  <c r="R8" i="54"/>
  <c r="S7" i="54"/>
  <c r="T7" i="54"/>
  <c r="C8" i="54"/>
  <c r="G8" i="54"/>
  <c r="I8" i="54"/>
  <c r="O8" i="54"/>
  <c r="S8" i="54"/>
  <c r="T8" i="54"/>
  <c r="E9" i="54"/>
  <c r="H9" i="54"/>
  <c r="K9" i="54"/>
  <c r="N9" i="54"/>
  <c r="Q9" i="54"/>
  <c r="T9" i="54"/>
  <c r="U9" i="54"/>
  <c r="V9" i="54"/>
  <c r="E10" i="54"/>
  <c r="H10" i="54"/>
  <c r="K10" i="54"/>
  <c r="N10" i="54"/>
  <c r="Q10" i="54"/>
  <c r="T10" i="54"/>
  <c r="U10" i="54"/>
  <c r="V10" i="54"/>
  <c r="W10" i="54" s="1"/>
  <c r="E11" i="54"/>
  <c r="H11" i="54"/>
  <c r="K11" i="54"/>
  <c r="N11" i="54"/>
  <c r="Q11" i="54"/>
  <c r="T11" i="54"/>
  <c r="U11" i="54"/>
  <c r="V11" i="54"/>
  <c r="W11" i="54" s="1"/>
  <c r="C14" i="54"/>
  <c r="C23" i="54"/>
  <c r="C15" i="54"/>
  <c r="C16" i="54"/>
  <c r="D13" i="54"/>
  <c r="D16" i="54"/>
  <c r="D25" i="54" s="1"/>
  <c r="F14" i="54"/>
  <c r="F15" i="54"/>
  <c r="F24" i="54"/>
  <c r="F16" i="54"/>
  <c r="G13" i="54"/>
  <c r="G16" i="54"/>
  <c r="I14" i="54"/>
  <c r="I13" i="54" s="1"/>
  <c r="K13" i="54" s="1"/>
  <c r="I15" i="54"/>
  <c r="I16" i="54"/>
  <c r="J13" i="54"/>
  <c r="J16" i="54"/>
  <c r="L14" i="54"/>
  <c r="L15" i="54"/>
  <c r="L24" i="54"/>
  <c r="L16" i="54"/>
  <c r="M13" i="54"/>
  <c r="M16" i="54"/>
  <c r="O14" i="54"/>
  <c r="O15" i="54"/>
  <c r="O16" i="54"/>
  <c r="P16" i="54"/>
  <c r="R14" i="54"/>
  <c r="R23" i="54" s="1"/>
  <c r="R15" i="54"/>
  <c r="R16" i="54"/>
  <c r="S13" i="54"/>
  <c r="S16" i="54"/>
  <c r="S25" i="54"/>
  <c r="D14" i="54"/>
  <c r="E14" i="54" s="1"/>
  <c r="G14" i="54"/>
  <c r="H14" i="54" s="1"/>
  <c r="J14" i="54"/>
  <c r="M14" i="54"/>
  <c r="N14" i="54"/>
  <c r="P14" i="54"/>
  <c r="Q14" i="54" s="1"/>
  <c r="S14" i="54"/>
  <c r="D15" i="54"/>
  <c r="E15" i="54" s="1"/>
  <c r="G15" i="54"/>
  <c r="J15" i="54"/>
  <c r="M15" i="54"/>
  <c r="P15" i="54"/>
  <c r="P24" i="54" s="1"/>
  <c r="S15" i="54"/>
  <c r="C19" i="54"/>
  <c r="C20" i="54"/>
  <c r="C21" i="54"/>
  <c r="F19" i="54"/>
  <c r="F20" i="54"/>
  <c r="F21" i="54"/>
  <c r="I19" i="54"/>
  <c r="I17" i="54" s="1"/>
  <c r="I20" i="54"/>
  <c r="I21" i="54"/>
  <c r="J17" i="54"/>
  <c r="L19" i="54"/>
  <c r="L18" i="54" s="1"/>
  <c r="L20" i="54"/>
  <c r="L21" i="54"/>
  <c r="M17" i="54"/>
  <c r="O19" i="54"/>
  <c r="O20" i="54"/>
  <c r="O21" i="54"/>
  <c r="R19" i="54"/>
  <c r="R20" i="54"/>
  <c r="T20" i="54" s="1"/>
  <c r="R21" i="54"/>
  <c r="S17" i="54"/>
  <c r="D19" i="54"/>
  <c r="D20" i="54"/>
  <c r="E20" i="54" s="1"/>
  <c r="G19" i="54"/>
  <c r="G20" i="54"/>
  <c r="J19" i="54"/>
  <c r="J20" i="54"/>
  <c r="M19" i="54"/>
  <c r="M20" i="54"/>
  <c r="P19" i="54"/>
  <c r="P18" i="54" s="1"/>
  <c r="P20" i="54"/>
  <c r="S19" i="54"/>
  <c r="T19" i="54" s="1"/>
  <c r="S20" i="54"/>
  <c r="D21" i="54"/>
  <c r="G21" i="54"/>
  <c r="H21" i="54" s="1"/>
  <c r="J21" i="54"/>
  <c r="M21" i="54"/>
  <c r="N21" i="54"/>
  <c r="P21" i="54"/>
  <c r="Q21" i="54" s="1"/>
  <c r="S21" i="54"/>
  <c r="T21" i="54" s="1"/>
  <c r="D23" i="54"/>
  <c r="F23" i="54"/>
  <c r="L23" i="54"/>
  <c r="O23" i="54"/>
  <c r="C24" i="54"/>
  <c r="G24" i="54"/>
  <c r="I24" i="54"/>
  <c r="M24" i="54"/>
  <c r="S24" i="54"/>
  <c r="C25" i="54"/>
  <c r="E25" i="54" s="1"/>
  <c r="G25" i="54"/>
  <c r="M25" i="54"/>
  <c r="O25" i="54"/>
  <c r="P25" i="54"/>
  <c r="R25" i="54"/>
  <c r="C29" i="54"/>
  <c r="C26" i="54" s="1"/>
  <c r="D29" i="54"/>
  <c r="F29" i="54"/>
  <c r="G29" i="54"/>
  <c r="G26" i="54"/>
  <c r="I29" i="54"/>
  <c r="J29" i="54"/>
  <c r="L29" i="54"/>
  <c r="L26" i="54" s="1"/>
  <c r="M29" i="54"/>
  <c r="M26" i="54"/>
  <c r="O29" i="54"/>
  <c r="O26" i="54" s="1"/>
  <c r="P29" i="54"/>
  <c r="P26" i="54" s="1"/>
  <c r="R29" i="54"/>
  <c r="R26" i="54" s="1"/>
  <c r="S29" i="54"/>
  <c r="S26" i="54"/>
  <c r="C31" i="54"/>
  <c r="D31" i="54"/>
  <c r="D28" i="54"/>
  <c r="F31" i="54"/>
  <c r="G31" i="54"/>
  <c r="G28" i="54" s="1"/>
  <c r="I31" i="54"/>
  <c r="I28" i="54" s="1"/>
  <c r="J31" i="54"/>
  <c r="J28" i="54" s="1"/>
  <c r="L31" i="54"/>
  <c r="M31" i="54"/>
  <c r="O31" i="54"/>
  <c r="O30" i="54" s="1"/>
  <c r="O27" i="54"/>
  <c r="P31" i="54"/>
  <c r="P28" i="54" s="1"/>
  <c r="R31" i="54"/>
  <c r="S31" i="54"/>
  <c r="C33" i="54"/>
  <c r="C34" i="54"/>
  <c r="D33" i="54"/>
  <c r="D34" i="54"/>
  <c r="D32" i="54"/>
  <c r="F33" i="54"/>
  <c r="F34" i="54"/>
  <c r="G33" i="54"/>
  <c r="H33" i="54"/>
  <c r="G34" i="54"/>
  <c r="I33" i="54"/>
  <c r="I34" i="54"/>
  <c r="J33" i="54"/>
  <c r="J34" i="54"/>
  <c r="L33" i="54"/>
  <c r="L34" i="54"/>
  <c r="M33" i="54"/>
  <c r="M34" i="54"/>
  <c r="O33" i="54"/>
  <c r="O32" i="54" s="1"/>
  <c r="O34" i="54"/>
  <c r="P33" i="54"/>
  <c r="P34" i="54"/>
  <c r="P32" i="54"/>
  <c r="R33" i="54"/>
  <c r="R34" i="54"/>
  <c r="S33" i="54"/>
  <c r="T33" i="54"/>
  <c r="S34" i="54"/>
  <c r="C35" i="54"/>
  <c r="D35" i="54"/>
  <c r="F35" i="54"/>
  <c r="G35" i="54"/>
  <c r="I35" i="54"/>
  <c r="J35" i="54"/>
  <c r="L35" i="54"/>
  <c r="M35" i="54"/>
  <c r="O35" i="54"/>
  <c r="P35" i="54"/>
  <c r="R35" i="54"/>
  <c r="S35" i="54"/>
  <c r="C36" i="54"/>
  <c r="D36" i="54"/>
  <c r="F36" i="54"/>
  <c r="G36" i="54"/>
  <c r="I36" i="54"/>
  <c r="I37" i="54"/>
  <c r="J36" i="54"/>
  <c r="L36" i="54"/>
  <c r="M36" i="54"/>
  <c r="O36" i="54"/>
  <c r="O37" i="54"/>
  <c r="P36" i="54"/>
  <c r="R36" i="54"/>
  <c r="S36" i="54"/>
  <c r="C38" i="54"/>
  <c r="D38" i="54"/>
  <c r="F38" i="54"/>
  <c r="G38" i="54"/>
  <c r="I38" i="54"/>
  <c r="I40" i="54" s="1"/>
  <c r="J38" i="54"/>
  <c r="L38" i="54"/>
  <c r="M38" i="54"/>
  <c r="O38" i="54"/>
  <c r="P38" i="54"/>
  <c r="R38" i="54"/>
  <c r="S38" i="54"/>
  <c r="C39" i="54"/>
  <c r="E39" i="54" s="1"/>
  <c r="D39" i="54"/>
  <c r="F39" i="54"/>
  <c r="F40" i="54" s="1"/>
  <c r="H40" i="54" s="1"/>
  <c r="G39" i="54"/>
  <c r="I39" i="54"/>
  <c r="J39" i="54"/>
  <c r="L39" i="54"/>
  <c r="L40" i="54" s="1"/>
  <c r="N40" i="54" s="1"/>
  <c r="M39" i="54"/>
  <c r="O39" i="54"/>
  <c r="P39" i="54"/>
  <c r="R39" i="54"/>
  <c r="R40" i="54" s="1"/>
  <c r="S39" i="54"/>
  <c r="C41" i="54"/>
  <c r="D41" i="54"/>
  <c r="F41" i="54"/>
  <c r="G41" i="54"/>
  <c r="I41" i="54"/>
  <c r="J41" i="54"/>
  <c r="L41" i="54"/>
  <c r="M41" i="54"/>
  <c r="O41" i="54"/>
  <c r="P41" i="54"/>
  <c r="R41" i="54"/>
  <c r="S41" i="54"/>
  <c r="C42" i="54"/>
  <c r="D42" i="54"/>
  <c r="F42" i="54"/>
  <c r="F43" i="54"/>
  <c r="G42" i="54"/>
  <c r="I42" i="54"/>
  <c r="J42" i="54"/>
  <c r="L42" i="54"/>
  <c r="M42" i="54"/>
  <c r="O42" i="54"/>
  <c r="P42" i="54"/>
  <c r="R42" i="54"/>
  <c r="R43" i="54"/>
  <c r="S42" i="54"/>
  <c r="P13" i="53"/>
  <c r="G13" i="53"/>
  <c r="S38" i="39"/>
  <c r="T97" i="51"/>
  <c r="Q97" i="51"/>
  <c r="N97" i="51"/>
  <c r="K97" i="51"/>
  <c r="H97" i="51"/>
  <c r="E97" i="51"/>
  <c r="T96" i="51"/>
  <c r="Q96" i="51"/>
  <c r="N96" i="51"/>
  <c r="K96" i="51"/>
  <c r="H96" i="51"/>
  <c r="E96" i="51"/>
  <c r="T95" i="51"/>
  <c r="Q95" i="51"/>
  <c r="N95" i="51"/>
  <c r="K95" i="51"/>
  <c r="H95" i="51"/>
  <c r="E95" i="51"/>
  <c r="S93" i="51"/>
  <c r="S94" i="51"/>
  <c r="R93" i="51"/>
  <c r="R94" i="51" s="1"/>
  <c r="P93" i="51"/>
  <c r="P94" i="51"/>
  <c r="O93" i="51"/>
  <c r="O94" i="51" s="1"/>
  <c r="M93" i="51"/>
  <c r="M94" i="51"/>
  <c r="L93" i="51"/>
  <c r="J93" i="51"/>
  <c r="J94" i="51"/>
  <c r="I93" i="51"/>
  <c r="G93" i="51"/>
  <c r="G94" i="51"/>
  <c r="F93" i="51"/>
  <c r="F94" i="51" s="1"/>
  <c r="D93" i="51"/>
  <c r="D94" i="51"/>
  <c r="C93" i="51"/>
  <c r="T93" i="51"/>
  <c r="Q93" i="51"/>
  <c r="C13" i="53"/>
  <c r="L13" i="53"/>
  <c r="O13" i="53"/>
  <c r="T15" i="53"/>
  <c r="N19" i="53"/>
  <c r="N20" i="53"/>
  <c r="T20" i="53"/>
  <c r="N21" i="53"/>
  <c r="Q21" i="53"/>
  <c r="N22" i="53"/>
  <c r="T22" i="53"/>
  <c r="C36" i="53"/>
  <c r="U36" i="53" s="1"/>
  <c r="D36" i="53"/>
  <c r="G36" i="53"/>
  <c r="I36" i="53"/>
  <c r="J36" i="53"/>
  <c r="L36" i="53"/>
  <c r="M36" i="53"/>
  <c r="O36" i="53"/>
  <c r="P36" i="53"/>
  <c r="R36" i="53"/>
  <c r="S36" i="53"/>
  <c r="C37" i="53"/>
  <c r="D37" i="53"/>
  <c r="G37" i="53"/>
  <c r="I37" i="53"/>
  <c r="J37" i="53"/>
  <c r="L37" i="53"/>
  <c r="M37" i="53"/>
  <c r="O37" i="53"/>
  <c r="P37" i="53"/>
  <c r="R37" i="53"/>
  <c r="S37" i="53"/>
  <c r="U39" i="53"/>
  <c r="U40" i="53"/>
  <c r="C41" i="53"/>
  <c r="I41" i="53"/>
  <c r="L41" i="53"/>
  <c r="O41" i="53"/>
  <c r="R41" i="53"/>
  <c r="U42" i="53"/>
  <c r="U43" i="53"/>
  <c r="C44" i="53"/>
  <c r="F44" i="53"/>
  <c r="I44" i="53"/>
  <c r="L44" i="53"/>
  <c r="O44" i="53"/>
  <c r="R44" i="53"/>
  <c r="U44" i="53"/>
  <c r="C36" i="52"/>
  <c r="D36" i="52"/>
  <c r="G36" i="52"/>
  <c r="I36" i="52"/>
  <c r="J36" i="52"/>
  <c r="L36" i="52"/>
  <c r="M36" i="52"/>
  <c r="O36" i="52"/>
  <c r="P36" i="52"/>
  <c r="R36" i="52"/>
  <c r="S36" i="52"/>
  <c r="C37" i="52"/>
  <c r="D37" i="52"/>
  <c r="G37" i="52"/>
  <c r="I37" i="52"/>
  <c r="K37" i="52"/>
  <c r="J37" i="52"/>
  <c r="L37" i="52"/>
  <c r="M37" i="52"/>
  <c r="O37" i="52"/>
  <c r="P37" i="52"/>
  <c r="R37" i="52"/>
  <c r="S37" i="52"/>
  <c r="S86" i="51"/>
  <c r="S79" i="51"/>
  <c r="S80" i="51" s="1"/>
  <c r="S63" i="51"/>
  <c r="S55" i="51"/>
  <c r="S56" i="51" s="1"/>
  <c r="S47" i="51"/>
  <c r="S39" i="51"/>
  <c r="S31" i="51"/>
  <c r="S23" i="51"/>
  <c r="S15" i="51"/>
  <c r="S16" i="51" s="1"/>
  <c r="S7" i="51"/>
  <c r="S71" i="51"/>
  <c r="R86" i="51"/>
  <c r="R79" i="51"/>
  <c r="R63" i="51"/>
  <c r="R55" i="51"/>
  <c r="R47" i="51"/>
  <c r="R39" i="51"/>
  <c r="R40" i="51" s="1"/>
  <c r="R31" i="51"/>
  <c r="R23" i="51"/>
  <c r="R15" i="51"/>
  <c r="R7" i="51"/>
  <c r="R71" i="51"/>
  <c r="P86" i="51"/>
  <c r="P79" i="51"/>
  <c r="P63" i="51"/>
  <c r="Q63" i="51" s="1"/>
  <c r="P55" i="51"/>
  <c r="P47" i="51"/>
  <c r="P39" i="51"/>
  <c r="P31" i="51"/>
  <c r="P32" i="51" s="1"/>
  <c r="P23" i="51"/>
  <c r="P15" i="51"/>
  <c r="P7" i="51"/>
  <c r="P71" i="51"/>
  <c r="O86" i="51"/>
  <c r="O87" i="51" s="1"/>
  <c r="O79" i="51"/>
  <c r="O63" i="51"/>
  <c r="O55" i="51"/>
  <c r="O56" i="51" s="1"/>
  <c r="O47" i="51"/>
  <c r="O48" i="51" s="1"/>
  <c r="O39" i="51"/>
  <c r="O31" i="51"/>
  <c r="O23" i="51"/>
  <c r="O24" i="51" s="1"/>
  <c r="O15" i="51"/>
  <c r="O7" i="51"/>
  <c r="O71" i="51"/>
  <c r="M86" i="51"/>
  <c r="M79" i="51"/>
  <c r="M63" i="51"/>
  <c r="M55" i="51"/>
  <c r="M47" i="51"/>
  <c r="M39" i="51"/>
  <c r="M31" i="51"/>
  <c r="M23" i="51"/>
  <c r="M15" i="51"/>
  <c r="M7" i="51"/>
  <c r="M71" i="51"/>
  <c r="L86" i="51"/>
  <c r="L79" i="51"/>
  <c r="L80" i="51" s="1"/>
  <c r="L63" i="51"/>
  <c r="L55" i="51"/>
  <c r="L47" i="51"/>
  <c r="L39" i="51"/>
  <c r="L40" i="51" s="1"/>
  <c r="L31" i="51"/>
  <c r="L23" i="51"/>
  <c r="L15" i="51"/>
  <c r="L7" i="51"/>
  <c r="L71" i="51"/>
  <c r="L72" i="51" s="1"/>
  <c r="J86" i="51"/>
  <c r="J79" i="51"/>
  <c r="J80" i="51" s="1"/>
  <c r="J63" i="51"/>
  <c r="K63" i="51" s="1"/>
  <c r="J55" i="51"/>
  <c r="J47" i="51"/>
  <c r="J39" i="51"/>
  <c r="J31" i="51"/>
  <c r="J23" i="51"/>
  <c r="J15" i="51"/>
  <c r="J7" i="51"/>
  <c r="J71" i="51"/>
  <c r="I86" i="51"/>
  <c r="K86" i="51" s="1"/>
  <c r="I79" i="51"/>
  <c r="I63" i="51"/>
  <c r="I55" i="51"/>
  <c r="I56" i="51" s="1"/>
  <c r="I47" i="51"/>
  <c r="K47" i="51" s="1"/>
  <c r="I39" i="51"/>
  <c r="I31" i="51"/>
  <c r="I23" i="51"/>
  <c r="I24" i="51" s="1"/>
  <c r="I15" i="51"/>
  <c r="I7" i="51"/>
  <c r="I71" i="51"/>
  <c r="G86" i="51"/>
  <c r="G79" i="51"/>
  <c r="G63" i="51"/>
  <c r="G55" i="51"/>
  <c r="G56" i="51" s="1"/>
  <c r="G47" i="51"/>
  <c r="H47" i="51" s="1"/>
  <c r="G39" i="51"/>
  <c r="G31" i="51"/>
  <c r="G23" i="51"/>
  <c r="G15" i="51"/>
  <c r="V15" i="51" s="1"/>
  <c r="G7" i="51"/>
  <c r="G71" i="51"/>
  <c r="F86" i="51"/>
  <c r="F87" i="51" s="1"/>
  <c r="F79" i="51"/>
  <c r="U79" i="51" s="1"/>
  <c r="W79" i="51" s="1"/>
  <c r="F63" i="51"/>
  <c r="F64" i="51" s="1"/>
  <c r="F55" i="51"/>
  <c r="F47" i="51"/>
  <c r="F48" i="51" s="1"/>
  <c r="F39" i="51"/>
  <c r="F31" i="51"/>
  <c r="F23" i="51"/>
  <c r="F15" i="51"/>
  <c r="F7" i="51"/>
  <c r="F71" i="51"/>
  <c r="U71" i="51" s="1"/>
  <c r="D86" i="51"/>
  <c r="D79" i="51"/>
  <c r="D63" i="51"/>
  <c r="E63" i="51" s="1"/>
  <c r="D55" i="51"/>
  <c r="D47" i="51"/>
  <c r="D39" i="51"/>
  <c r="D31" i="51"/>
  <c r="V31" i="51" s="1"/>
  <c r="D23" i="51"/>
  <c r="D15" i="51"/>
  <c r="D7" i="51"/>
  <c r="D71" i="51"/>
  <c r="C86" i="51"/>
  <c r="E86" i="51" s="1"/>
  <c r="C79" i="51"/>
  <c r="C63" i="51"/>
  <c r="C55" i="51"/>
  <c r="C47" i="51"/>
  <c r="C39" i="51"/>
  <c r="C31" i="51"/>
  <c r="C23" i="51"/>
  <c r="C15" i="51"/>
  <c r="C7" i="51"/>
  <c r="C71" i="51"/>
  <c r="V97" i="51"/>
  <c r="W97" i="51" s="1"/>
  <c r="U97" i="51"/>
  <c r="V96" i="51"/>
  <c r="U96" i="51"/>
  <c r="W96" i="51"/>
  <c r="V95" i="51"/>
  <c r="U95" i="51"/>
  <c r="W95" i="51"/>
  <c r="V93" i="51"/>
  <c r="V90" i="51"/>
  <c r="U90" i="51"/>
  <c r="T90" i="51"/>
  <c r="Q90" i="51"/>
  <c r="N90" i="51"/>
  <c r="K90" i="51"/>
  <c r="H90" i="51"/>
  <c r="E90" i="51"/>
  <c r="V89" i="51"/>
  <c r="W89" i="51" s="1"/>
  <c r="U89" i="51"/>
  <c r="T89" i="51"/>
  <c r="Q89" i="51"/>
  <c r="N89" i="51"/>
  <c r="K89" i="51"/>
  <c r="H89" i="51"/>
  <c r="E89" i="51"/>
  <c r="V88" i="51"/>
  <c r="U88" i="51"/>
  <c r="T88" i="51"/>
  <c r="Q88" i="51"/>
  <c r="N88" i="51"/>
  <c r="K88" i="51"/>
  <c r="H88" i="51"/>
  <c r="E88" i="51"/>
  <c r="D87" i="51"/>
  <c r="J87" i="51"/>
  <c r="P87" i="51"/>
  <c r="C87" i="51"/>
  <c r="I87" i="51"/>
  <c r="L87" i="51"/>
  <c r="Q87" i="51"/>
  <c r="R87" i="51"/>
  <c r="E87" i="51"/>
  <c r="U86" i="51"/>
  <c r="Q86" i="51"/>
  <c r="H86" i="51"/>
  <c r="V83" i="51"/>
  <c r="W83" i="51" s="1"/>
  <c r="U83" i="51"/>
  <c r="T83" i="51"/>
  <c r="Q83" i="51"/>
  <c r="N83" i="51"/>
  <c r="K83" i="51"/>
  <c r="H83" i="51"/>
  <c r="E83" i="51"/>
  <c r="V82" i="51"/>
  <c r="U82" i="51"/>
  <c r="W82" i="51" s="1"/>
  <c r="T82" i="51"/>
  <c r="Q82" i="51"/>
  <c r="N82" i="51"/>
  <c r="K82" i="51"/>
  <c r="H82" i="51"/>
  <c r="E82" i="51"/>
  <c r="V81" i="51"/>
  <c r="U81" i="51"/>
  <c r="W81" i="51"/>
  <c r="T81" i="51"/>
  <c r="Q81" i="51"/>
  <c r="N81" i="51"/>
  <c r="K81" i="51"/>
  <c r="H81" i="51"/>
  <c r="E81" i="51"/>
  <c r="D80" i="51"/>
  <c r="G80" i="51"/>
  <c r="K80" i="51"/>
  <c r="M80" i="51"/>
  <c r="P80" i="51"/>
  <c r="C80" i="51"/>
  <c r="E80" i="51" s="1"/>
  <c r="F80" i="51"/>
  <c r="I80" i="51"/>
  <c r="O80" i="51"/>
  <c r="H80" i="51"/>
  <c r="V79" i="51"/>
  <c r="Q79" i="51"/>
  <c r="K79" i="51"/>
  <c r="H79" i="51"/>
  <c r="E79" i="51"/>
  <c r="V75" i="51"/>
  <c r="U75" i="51"/>
  <c r="T75" i="51"/>
  <c r="Q75" i="51"/>
  <c r="N75" i="51"/>
  <c r="K75" i="51"/>
  <c r="H75" i="51"/>
  <c r="E75" i="51"/>
  <c r="V74" i="51"/>
  <c r="U74" i="51"/>
  <c r="W74" i="51"/>
  <c r="T74" i="51"/>
  <c r="Q74" i="51"/>
  <c r="N74" i="51"/>
  <c r="K74" i="51"/>
  <c r="H74" i="51"/>
  <c r="E74" i="51"/>
  <c r="V73" i="51"/>
  <c r="W73" i="51" s="1"/>
  <c r="U73" i="51"/>
  <c r="T73" i="51"/>
  <c r="Q73" i="51"/>
  <c r="N73" i="51"/>
  <c r="K73" i="51"/>
  <c r="H73" i="51"/>
  <c r="E73" i="51"/>
  <c r="D72" i="51"/>
  <c r="E72" i="51" s="1"/>
  <c r="G72" i="51"/>
  <c r="M72" i="51"/>
  <c r="S72" i="51"/>
  <c r="C72" i="51"/>
  <c r="F72" i="51"/>
  <c r="I72" i="51"/>
  <c r="O72" i="51"/>
  <c r="R72" i="51"/>
  <c r="V71" i="51"/>
  <c r="W71" i="51" s="1"/>
  <c r="T71" i="51"/>
  <c r="N71" i="51"/>
  <c r="E71" i="51"/>
  <c r="U63" i="51"/>
  <c r="S64" i="51"/>
  <c r="R64" i="51"/>
  <c r="P64" i="51"/>
  <c r="Q64" i="51" s="1"/>
  <c r="O64" i="51"/>
  <c r="M64" i="51"/>
  <c r="L64" i="51"/>
  <c r="J64" i="51"/>
  <c r="K64" i="51" s="1"/>
  <c r="I64" i="51"/>
  <c r="G64" i="51"/>
  <c r="D64" i="51"/>
  <c r="C64" i="51"/>
  <c r="V59" i="51"/>
  <c r="U59" i="51"/>
  <c r="W59" i="51"/>
  <c r="T59" i="51"/>
  <c r="Q59" i="51"/>
  <c r="N59" i="51"/>
  <c r="K59" i="51"/>
  <c r="H59" i="51"/>
  <c r="E59" i="51"/>
  <c r="V58" i="51"/>
  <c r="U58" i="51"/>
  <c r="W58" i="51" s="1"/>
  <c r="T58" i="51"/>
  <c r="Q58" i="51"/>
  <c r="N58" i="51"/>
  <c r="K58" i="51"/>
  <c r="H58" i="51"/>
  <c r="E58" i="51"/>
  <c r="V57" i="51"/>
  <c r="W57" i="51" s="1"/>
  <c r="U57" i="51"/>
  <c r="T57" i="51"/>
  <c r="Q57" i="51"/>
  <c r="N57" i="51"/>
  <c r="K57" i="51"/>
  <c r="H57" i="51"/>
  <c r="E57" i="51"/>
  <c r="D56" i="51"/>
  <c r="J56" i="51"/>
  <c r="K56" i="51" s="1"/>
  <c r="M56" i="51"/>
  <c r="P56" i="51"/>
  <c r="F56" i="51"/>
  <c r="L56" i="51"/>
  <c r="R56" i="51"/>
  <c r="T56" i="51" s="1"/>
  <c r="Q56" i="51"/>
  <c r="V55" i="51"/>
  <c r="U55" i="51"/>
  <c r="Q55" i="51"/>
  <c r="N55" i="51"/>
  <c r="K55" i="51"/>
  <c r="V51" i="51"/>
  <c r="W51" i="51" s="1"/>
  <c r="U51" i="51"/>
  <c r="T51" i="51"/>
  <c r="Q51" i="51"/>
  <c r="N51" i="51"/>
  <c r="K51" i="51"/>
  <c r="H51" i="51"/>
  <c r="E51" i="51"/>
  <c r="V50" i="51"/>
  <c r="U50" i="51"/>
  <c r="T50" i="51"/>
  <c r="Q50" i="51"/>
  <c r="N50" i="51"/>
  <c r="K50" i="51"/>
  <c r="H50" i="51"/>
  <c r="E50" i="51"/>
  <c r="V49" i="51"/>
  <c r="W49" i="51" s="1"/>
  <c r="U49" i="51"/>
  <c r="T49" i="51"/>
  <c r="Q49" i="51"/>
  <c r="N49" i="51"/>
  <c r="K49" i="51"/>
  <c r="H49" i="51"/>
  <c r="E49" i="51"/>
  <c r="D48" i="51"/>
  <c r="J48" i="51"/>
  <c r="M48" i="51"/>
  <c r="N48" i="51" s="1"/>
  <c r="P48" i="51"/>
  <c r="S48" i="51"/>
  <c r="C48" i="51"/>
  <c r="E48" i="51"/>
  <c r="I48" i="51"/>
  <c r="K48" i="51"/>
  <c r="L48" i="51"/>
  <c r="Q48" i="51"/>
  <c r="R48" i="51"/>
  <c r="T48" i="51"/>
  <c r="V47" i="51"/>
  <c r="W47" i="51" s="1"/>
  <c r="U47" i="51"/>
  <c r="T47" i="51"/>
  <c r="Q47" i="51"/>
  <c r="N47" i="51"/>
  <c r="E47" i="51"/>
  <c r="E67" i="51"/>
  <c r="H63" i="51"/>
  <c r="N63" i="51"/>
  <c r="T63" i="51"/>
  <c r="V63" i="51"/>
  <c r="W63" i="51" s="1"/>
  <c r="H64" i="51"/>
  <c r="N64" i="51"/>
  <c r="T64" i="51"/>
  <c r="U64" i="51"/>
  <c r="E65" i="51"/>
  <c r="H65" i="51"/>
  <c r="K65" i="51"/>
  <c r="N65" i="51"/>
  <c r="Q65" i="51"/>
  <c r="T65" i="51"/>
  <c r="U65" i="51"/>
  <c r="W65" i="51" s="1"/>
  <c r="V65" i="51"/>
  <c r="E66" i="51"/>
  <c r="H66" i="51"/>
  <c r="K66" i="51"/>
  <c r="N66" i="51"/>
  <c r="Q66" i="51"/>
  <c r="T66" i="51"/>
  <c r="U66" i="51"/>
  <c r="V66" i="51"/>
  <c r="W66" i="51" s="1"/>
  <c r="H67" i="51"/>
  <c r="K67" i="51"/>
  <c r="N67" i="51"/>
  <c r="Q67" i="51"/>
  <c r="T67" i="51"/>
  <c r="U67" i="51"/>
  <c r="V67" i="51"/>
  <c r="W67" i="51" s="1"/>
  <c r="V43" i="51"/>
  <c r="U43" i="51"/>
  <c r="T43" i="51"/>
  <c r="Q43" i="51"/>
  <c r="N43" i="51"/>
  <c r="K43" i="51"/>
  <c r="H43" i="51"/>
  <c r="E43" i="51"/>
  <c r="V42" i="51"/>
  <c r="U42" i="51"/>
  <c r="W42" i="51"/>
  <c r="T42" i="51"/>
  <c r="Q42" i="51"/>
  <c r="N42" i="51"/>
  <c r="K42" i="51"/>
  <c r="H42" i="51"/>
  <c r="E42" i="51"/>
  <c r="V41" i="51"/>
  <c r="U41" i="51"/>
  <c r="W41" i="51" s="1"/>
  <c r="T41" i="51"/>
  <c r="Q41" i="51"/>
  <c r="N41" i="51"/>
  <c r="K41" i="51"/>
  <c r="H41" i="51"/>
  <c r="E41" i="51"/>
  <c r="D40" i="51"/>
  <c r="V40" i="51" s="1"/>
  <c r="G40" i="51"/>
  <c r="J40" i="51"/>
  <c r="M40" i="51"/>
  <c r="P40" i="51"/>
  <c r="S40" i="51"/>
  <c r="C40" i="51"/>
  <c r="F40" i="51"/>
  <c r="I40" i="51"/>
  <c r="K40" i="51"/>
  <c r="O40" i="51"/>
  <c r="T40" i="51"/>
  <c r="V39" i="51"/>
  <c r="U39" i="51"/>
  <c r="W39" i="51" s="1"/>
  <c r="T39" i="51"/>
  <c r="Q39" i="51"/>
  <c r="N39" i="51"/>
  <c r="K39" i="51"/>
  <c r="H39" i="51"/>
  <c r="E39" i="51"/>
  <c r="V35" i="51"/>
  <c r="W35" i="51" s="1"/>
  <c r="U35" i="51"/>
  <c r="T35" i="51"/>
  <c r="Q35" i="51"/>
  <c r="N35" i="51"/>
  <c r="K35" i="51"/>
  <c r="H35" i="51"/>
  <c r="E35" i="51"/>
  <c r="V34" i="51"/>
  <c r="W34" i="51" s="1"/>
  <c r="U34" i="51"/>
  <c r="T34" i="51"/>
  <c r="Q34" i="51"/>
  <c r="N34" i="51"/>
  <c r="K34" i="51"/>
  <c r="H34" i="51"/>
  <c r="E34" i="51"/>
  <c r="V33" i="51"/>
  <c r="U33" i="51"/>
  <c r="T33" i="51"/>
  <c r="Q33" i="51"/>
  <c r="N33" i="51"/>
  <c r="K33" i="51"/>
  <c r="H33" i="51"/>
  <c r="E33" i="51"/>
  <c r="D32" i="51"/>
  <c r="G32" i="51"/>
  <c r="J32" i="51"/>
  <c r="K32" i="51" s="1"/>
  <c r="M32" i="51"/>
  <c r="N32" i="51" s="1"/>
  <c r="S32" i="51"/>
  <c r="C32" i="51"/>
  <c r="F32" i="51"/>
  <c r="I32" i="51"/>
  <c r="L32" i="51"/>
  <c r="O32" i="51"/>
  <c r="Q32" i="51" s="1"/>
  <c r="R32" i="51"/>
  <c r="T32" i="51"/>
  <c r="H32" i="51"/>
  <c r="U31" i="51"/>
  <c r="T31" i="51"/>
  <c r="Q31" i="51"/>
  <c r="N31" i="51"/>
  <c r="K31" i="51"/>
  <c r="H31" i="51"/>
  <c r="E31" i="51"/>
  <c r="V27" i="51"/>
  <c r="U27" i="51"/>
  <c r="W27" i="51" s="1"/>
  <c r="T27" i="51"/>
  <c r="Q27" i="51"/>
  <c r="N27" i="51"/>
  <c r="K27" i="51"/>
  <c r="H27" i="51"/>
  <c r="E27" i="51"/>
  <c r="V26" i="51"/>
  <c r="U26" i="51"/>
  <c r="W26" i="51"/>
  <c r="T26" i="51"/>
  <c r="Q26" i="51"/>
  <c r="N26" i="51"/>
  <c r="K26" i="51"/>
  <c r="H26" i="51"/>
  <c r="E26" i="51"/>
  <c r="V25" i="51"/>
  <c r="U25" i="51"/>
  <c r="T25" i="51"/>
  <c r="Q25" i="51"/>
  <c r="N25" i="51"/>
  <c r="K25" i="51"/>
  <c r="H25" i="51"/>
  <c r="E25" i="51"/>
  <c r="D24" i="51"/>
  <c r="G24" i="51"/>
  <c r="J24" i="51"/>
  <c r="K24" i="51" s="1"/>
  <c r="M24" i="51"/>
  <c r="P24" i="51"/>
  <c r="Q24" i="51" s="1"/>
  <c r="S24" i="51"/>
  <c r="F24" i="51"/>
  <c r="L24" i="51"/>
  <c r="N24" i="51"/>
  <c r="R24" i="51"/>
  <c r="V23" i="51"/>
  <c r="T23" i="51"/>
  <c r="Q23" i="51"/>
  <c r="N23" i="51"/>
  <c r="K23" i="51"/>
  <c r="H23" i="51"/>
  <c r="E23" i="51"/>
  <c r="V19" i="51"/>
  <c r="U19" i="51"/>
  <c r="W19" i="51" s="1"/>
  <c r="T19" i="51"/>
  <c r="Q19" i="51"/>
  <c r="N19" i="51"/>
  <c r="K19" i="51"/>
  <c r="H19" i="51"/>
  <c r="E19" i="51"/>
  <c r="V18" i="51"/>
  <c r="U18" i="51"/>
  <c r="T18" i="51"/>
  <c r="Q18" i="51"/>
  <c r="N18" i="51"/>
  <c r="K18" i="51"/>
  <c r="H18" i="51"/>
  <c r="E18" i="51"/>
  <c r="V17" i="51"/>
  <c r="U17" i="51"/>
  <c r="W17" i="51"/>
  <c r="T17" i="51"/>
  <c r="Q17" i="51"/>
  <c r="N17" i="51"/>
  <c r="K17" i="51"/>
  <c r="H17" i="51"/>
  <c r="E17" i="51"/>
  <c r="D16" i="51"/>
  <c r="G16" i="51"/>
  <c r="H16" i="51" s="1"/>
  <c r="J16" i="51"/>
  <c r="M16" i="51"/>
  <c r="N16" i="51" s="1"/>
  <c r="P16" i="51"/>
  <c r="Q16" i="51" s="1"/>
  <c r="C16" i="51"/>
  <c r="E16" i="51" s="1"/>
  <c r="F16" i="51"/>
  <c r="I16" i="51"/>
  <c r="K16" i="51"/>
  <c r="L16" i="51"/>
  <c r="O16" i="51"/>
  <c r="R16" i="51"/>
  <c r="U15" i="51"/>
  <c r="T15" i="51"/>
  <c r="Q15" i="51"/>
  <c r="N15" i="51"/>
  <c r="K15" i="51"/>
  <c r="H15" i="51"/>
  <c r="E15" i="51"/>
  <c r="V11" i="51"/>
  <c r="U11" i="51"/>
  <c r="T11" i="51"/>
  <c r="Q11" i="51"/>
  <c r="N11" i="51"/>
  <c r="K11" i="51"/>
  <c r="H11" i="51"/>
  <c r="E11" i="51"/>
  <c r="V10" i="51"/>
  <c r="W10" i="51" s="1"/>
  <c r="U10" i="51"/>
  <c r="T10" i="51"/>
  <c r="Q10" i="51"/>
  <c r="N10" i="51"/>
  <c r="K10" i="51"/>
  <c r="H10" i="51"/>
  <c r="E10" i="51"/>
  <c r="V9" i="51"/>
  <c r="W9" i="51" s="1"/>
  <c r="U9" i="51"/>
  <c r="T9" i="51"/>
  <c r="Q9" i="51"/>
  <c r="N9" i="51"/>
  <c r="K9" i="51"/>
  <c r="H9" i="51"/>
  <c r="E9" i="51"/>
  <c r="D8" i="51"/>
  <c r="G8" i="51"/>
  <c r="J8" i="51"/>
  <c r="M8" i="51"/>
  <c r="P8" i="51"/>
  <c r="S8" i="51"/>
  <c r="C8" i="51"/>
  <c r="F8" i="51"/>
  <c r="H8" i="51" s="1"/>
  <c r="I8" i="51"/>
  <c r="K8" i="51"/>
  <c r="O8" i="51"/>
  <c r="V7" i="51"/>
  <c r="Q7" i="51"/>
  <c r="K7" i="51"/>
  <c r="E7" i="51"/>
  <c r="D17" i="50"/>
  <c r="C7" i="50"/>
  <c r="H9" i="50"/>
  <c r="N9" i="50"/>
  <c r="Q9" i="50"/>
  <c r="T9" i="50"/>
  <c r="U9" i="50"/>
  <c r="E10" i="50"/>
  <c r="H10" i="50"/>
  <c r="K10" i="50"/>
  <c r="N10" i="50"/>
  <c r="T10" i="50"/>
  <c r="V10" i="50"/>
  <c r="E11" i="50"/>
  <c r="H11" i="50"/>
  <c r="K11" i="50"/>
  <c r="N11" i="50"/>
  <c r="Q11" i="50"/>
  <c r="T11" i="50"/>
  <c r="U11" i="50"/>
  <c r="V11" i="50"/>
  <c r="C12" i="50"/>
  <c r="C13" i="50"/>
  <c r="V14" i="50"/>
  <c r="E14" i="50"/>
  <c r="K14" i="50"/>
  <c r="T14" i="50"/>
  <c r="E16" i="50"/>
  <c r="K16" i="50"/>
  <c r="T16" i="50"/>
  <c r="V16" i="50"/>
  <c r="C17" i="50"/>
  <c r="C18" i="50" s="1"/>
  <c r="E19" i="50"/>
  <c r="N19" i="50"/>
  <c r="V19" i="50"/>
  <c r="E20" i="50"/>
  <c r="K20" i="50"/>
  <c r="N20" i="50"/>
  <c r="T20" i="50"/>
  <c r="V20" i="50"/>
  <c r="E21" i="50"/>
  <c r="K21" i="50"/>
  <c r="N21" i="50"/>
  <c r="V21" i="50"/>
  <c r="C23" i="50"/>
  <c r="G23" i="50"/>
  <c r="I23" i="50"/>
  <c r="M23" i="50"/>
  <c r="P23" i="50"/>
  <c r="R23" i="50"/>
  <c r="S23" i="50"/>
  <c r="C24" i="50"/>
  <c r="G24" i="50"/>
  <c r="I24" i="50"/>
  <c r="L24" i="50"/>
  <c r="R24" i="50"/>
  <c r="C25" i="50"/>
  <c r="G25" i="50"/>
  <c r="I25" i="50"/>
  <c r="J25" i="50"/>
  <c r="K25" i="50" s="1"/>
  <c r="L25" i="50"/>
  <c r="M25" i="50"/>
  <c r="P25" i="50"/>
  <c r="R25" i="50"/>
  <c r="S25" i="50"/>
  <c r="T25" i="50" s="1"/>
  <c r="C26" i="50"/>
  <c r="V31" i="50"/>
  <c r="C28" i="50"/>
  <c r="D28" i="50"/>
  <c r="G28" i="50"/>
  <c r="I28" i="50"/>
  <c r="J28" i="50"/>
  <c r="L28" i="50"/>
  <c r="M28" i="50"/>
  <c r="P28" i="50"/>
  <c r="R28" i="50"/>
  <c r="S28" i="50"/>
  <c r="T28" i="50"/>
  <c r="T29" i="50"/>
  <c r="E31" i="50"/>
  <c r="K31" i="50"/>
  <c r="N31" i="50"/>
  <c r="T31" i="50"/>
  <c r="E34" i="50"/>
  <c r="N34" i="50"/>
  <c r="E35" i="50"/>
  <c r="H35" i="50"/>
  <c r="K35" i="50"/>
  <c r="N35" i="50"/>
  <c r="Q35" i="50"/>
  <c r="T35" i="50"/>
  <c r="U35" i="50"/>
  <c r="V35" i="50"/>
  <c r="W35" i="50" s="1"/>
  <c r="E36" i="50"/>
  <c r="H36" i="50"/>
  <c r="K36" i="50"/>
  <c r="N36" i="50"/>
  <c r="Q36" i="50"/>
  <c r="T36" i="50"/>
  <c r="U36" i="50"/>
  <c r="V36" i="50"/>
  <c r="D37" i="50"/>
  <c r="G37" i="50"/>
  <c r="H37" i="50" s="1"/>
  <c r="J37" i="50"/>
  <c r="K37" i="50" s="1"/>
  <c r="M37" i="50"/>
  <c r="N37" i="50" s="1"/>
  <c r="Q37" i="50"/>
  <c r="S37" i="50"/>
  <c r="T37" i="50"/>
  <c r="E38" i="50"/>
  <c r="K38" i="50"/>
  <c r="N38" i="50"/>
  <c r="T38" i="50"/>
  <c r="V38" i="50"/>
  <c r="K39" i="50"/>
  <c r="T39" i="50"/>
  <c r="V39" i="50"/>
  <c r="E41" i="50"/>
  <c r="N41" i="50"/>
  <c r="T41" i="50"/>
  <c r="V41" i="50"/>
  <c r="E42" i="50"/>
  <c r="K42" i="50"/>
  <c r="N42" i="50"/>
  <c r="T42" i="50"/>
  <c r="V42" i="50"/>
  <c r="D11" i="39"/>
  <c r="T13" i="39"/>
  <c r="K13" i="39"/>
  <c r="C35" i="39"/>
  <c r="C34" i="39"/>
  <c r="C33" i="39"/>
  <c r="C32" i="39"/>
  <c r="C30" i="39"/>
  <c r="C11" i="39"/>
  <c r="C7" i="39"/>
  <c r="C10" i="39"/>
  <c r="C9" i="39"/>
  <c r="C24" i="39" s="1"/>
  <c r="C21" i="39"/>
  <c r="C20" i="39"/>
  <c r="C19" i="39"/>
  <c r="S107" i="49"/>
  <c r="P107" i="49"/>
  <c r="M107" i="49"/>
  <c r="J107" i="49"/>
  <c r="K107" i="49" s="1"/>
  <c r="G107" i="49"/>
  <c r="D107" i="49"/>
  <c r="R107" i="49"/>
  <c r="T107" i="49" s="1"/>
  <c r="O107" i="49"/>
  <c r="L107" i="49"/>
  <c r="I107" i="49"/>
  <c r="U107" i="49"/>
  <c r="F107" i="49"/>
  <c r="C107" i="49"/>
  <c r="S106" i="49"/>
  <c r="P106" i="49"/>
  <c r="M106" i="49"/>
  <c r="J106" i="49"/>
  <c r="G106" i="49"/>
  <c r="D106" i="49"/>
  <c r="R106" i="49"/>
  <c r="O106" i="49"/>
  <c r="L106" i="49"/>
  <c r="I106" i="49"/>
  <c r="F106" i="49"/>
  <c r="H106" i="49" s="1"/>
  <c r="C106" i="49"/>
  <c r="S105" i="49"/>
  <c r="P105" i="49"/>
  <c r="M105" i="49"/>
  <c r="J105" i="49"/>
  <c r="G105" i="49"/>
  <c r="D105" i="49"/>
  <c r="E105" i="49" s="1"/>
  <c r="R105" i="49"/>
  <c r="O105" i="49"/>
  <c r="L105" i="49"/>
  <c r="I105" i="49"/>
  <c r="F105" i="49"/>
  <c r="C105" i="49"/>
  <c r="U105" i="49"/>
  <c r="S104" i="49"/>
  <c r="P104" i="49"/>
  <c r="M104" i="49"/>
  <c r="J104" i="49"/>
  <c r="K104" i="49" s="1"/>
  <c r="G104" i="49"/>
  <c r="D104" i="49"/>
  <c r="R104" i="49"/>
  <c r="O104" i="49"/>
  <c r="L104" i="49"/>
  <c r="I104" i="49"/>
  <c r="F104" i="49"/>
  <c r="C104" i="49"/>
  <c r="E104" i="49" s="1"/>
  <c r="S103" i="49"/>
  <c r="P103" i="49"/>
  <c r="M103" i="49"/>
  <c r="J103" i="49"/>
  <c r="K103" i="49" s="1"/>
  <c r="G103" i="49"/>
  <c r="D63" i="49"/>
  <c r="D103" i="49" s="1"/>
  <c r="E103" i="49" s="1"/>
  <c r="R103" i="49"/>
  <c r="T103" i="49" s="1"/>
  <c r="O103" i="49"/>
  <c r="L103" i="49"/>
  <c r="I103" i="49"/>
  <c r="F103" i="49"/>
  <c r="C63" i="49"/>
  <c r="C103" i="49"/>
  <c r="T105" i="49"/>
  <c r="T104" i="49"/>
  <c r="Q104" i="49"/>
  <c r="Q103" i="49"/>
  <c r="N107" i="49"/>
  <c r="N106" i="49"/>
  <c r="N105" i="49"/>
  <c r="N104" i="49"/>
  <c r="N103" i="49"/>
  <c r="K106" i="49"/>
  <c r="K105" i="49"/>
  <c r="H107" i="49"/>
  <c r="H105" i="49"/>
  <c r="H104" i="49"/>
  <c r="H103" i="49"/>
  <c r="E106" i="49"/>
  <c r="E107" i="49"/>
  <c r="S17" i="39"/>
  <c r="M17" i="39"/>
  <c r="J17" i="39"/>
  <c r="G17" i="39"/>
  <c r="D17" i="39"/>
  <c r="D14" i="42"/>
  <c r="D15" i="42"/>
  <c r="D16" i="42"/>
  <c r="G14" i="42"/>
  <c r="G15" i="42"/>
  <c r="G16" i="42"/>
  <c r="J14" i="42"/>
  <c r="K14" i="42" s="1"/>
  <c r="J15" i="42"/>
  <c r="J16" i="42"/>
  <c r="M14" i="42"/>
  <c r="M15" i="42"/>
  <c r="M16" i="42"/>
  <c r="P14" i="42"/>
  <c r="P15" i="42"/>
  <c r="P16" i="42"/>
  <c r="S14" i="42"/>
  <c r="S15" i="42"/>
  <c r="S16" i="42"/>
  <c r="S12" i="42"/>
  <c r="S22" i="42" s="1"/>
  <c r="V75" i="45"/>
  <c r="U75" i="45"/>
  <c r="W75" i="45"/>
  <c r="T75" i="45"/>
  <c r="Q75" i="45"/>
  <c r="N75" i="45"/>
  <c r="K75" i="45"/>
  <c r="H75" i="45"/>
  <c r="E75" i="45"/>
  <c r="V74" i="45"/>
  <c r="U74" i="45"/>
  <c r="W74" i="45"/>
  <c r="T74" i="45"/>
  <c r="Q74" i="45"/>
  <c r="N74" i="45"/>
  <c r="K74" i="45"/>
  <c r="H74" i="45"/>
  <c r="E74" i="45"/>
  <c r="V73" i="45"/>
  <c r="W73" i="45" s="1"/>
  <c r="U73" i="45"/>
  <c r="T73" i="45"/>
  <c r="Q73" i="45"/>
  <c r="N73" i="45"/>
  <c r="K73" i="45"/>
  <c r="H73" i="45"/>
  <c r="E73" i="45"/>
  <c r="D71" i="45"/>
  <c r="G71" i="45"/>
  <c r="G72" i="45"/>
  <c r="J71" i="45"/>
  <c r="M71" i="45"/>
  <c r="M72" i="45"/>
  <c r="P71" i="45"/>
  <c r="P72" i="45" s="1"/>
  <c r="S71" i="45"/>
  <c r="S72" i="45"/>
  <c r="C71" i="45"/>
  <c r="F71" i="45"/>
  <c r="F72" i="45"/>
  <c r="I71" i="45"/>
  <c r="I72" i="45" s="1"/>
  <c r="L71" i="45"/>
  <c r="N71" i="45" s="1"/>
  <c r="L72" i="45"/>
  <c r="O71" i="45"/>
  <c r="O72" i="45" s="1"/>
  <c r="R71" i="45"/>
  <c r="R72" i="45"/>
  <c r="T71" i="45"/>
  <c r="Q71" i="45"/>
  <c r="H71" i="45"/>
  <c r="V67" i="45"/>
  <c r="U67" i="45"/>
  <c r="W67" i="45"/>
  <c r="T67" i="45"/>
  <c r="Q67" i="45"/>
  <c r="N67" i="45"/>
  <c r="K67" i="45"/>
  <c r="H67" i="45"/>
  <c r="E67" i="45"/>
  <c r="V66" i="45"/>
  <c r="U66" i="45"/>
  <c r="W66" i="45"/>
  <c r="T66" i="45"/>
  <c r="Q66" i="45"/>
  <c r="N66" i="45"/>
  <c r="K66" i="45"/>
  <c r="H66" i="45"/>
  <c r="E66" i="45"/>
  <c r="V65" i="45"/>
  <c r="W65" i="45" s="1"/>
  <c r="U65" i="45"/>
  <c r="T65" i="45"/>
  <c r="Q65" i="45"/>
  <c r="N65" i="45"/>
  <c r="K65" i="45"/>
  <c r="H65" i="45"/>
  <c r="E65" i="45"/>
  <c r="D63" i="45"/>
  <c r="G63" i="45"/>
  <c r="G64" i="45"/>
  <c r="J63" i="45"/>
  <c r="M63" i="45"/>
  <c r="M64" i="45"/>
  <c r="P63" i="45"/>
  <c r="S63" i="45"/>
  <c r="S64" i="45"/>
  <c r="C63" i="45"/>
  <c r="F63" i="45"/>
  <c r="F64" i="45"/>
  <c r="H64" i="45"/>
  <c r="I63" i="45"/>
  <c r="I64" i="45"/>
  <c r="L63" i="45"/>
  <c r="N63" i="45" s="1"/>
  <c r="L64" i="45"/>
  <c r="O63" i="45"/>
  <c r="O64" i="45"/>
  <c r="R63" i="45"/>
  <c r="R64" i="45"/>
  <c r="T63" i="45"/>
  <c r="H63" i="45"/>
  <c r="V59" i="45"/>
  <c r="U59" i="45"/>
  <c r="W59" i="45"/>
  <c r="T59" i="45"/>
  <c r="Q59" i="45"/>
  <c r="N59" i="45"/>
  <c r="K59" i="45"/>
  <c r="H59" i="45"/>
  <c r="E59" i="45"/>
  <c r="V58" i="45"/>
  <c r="W58" i="45" s="1"/>
  <c r="U58" i="45"/>
  <c r="T58" i="45"/>
  <c r="Q58" i="45"/>
  <c r="N58" i="45"/>
  <c r="K58" i="45"/>
  <c r="H58" i="45"/>
  <c r="E58" i="45"/>
  <c r="V57" i="45"/>
  <c r="W57" i="45" s="1"/>
  <c r="U57" i="45"/>
  <c r="T57" i="45"/>
  <c r="Q57" i="45"/>
  <c r="N57" i="45"/>
  <c r="K57" i="45"/>
  <c r="H57" i="45"/>
  <c r="E57" i="45"/>
  <c r="D55" i="45"/>
  <c r="D56" i="45" s="1"/>
  <c r="G55" i="45"/>
  <c r="V55" i="45" s="1"/>
  <c r="G56" i="45"/>
  <c r="J55" i="45"/>
  <c r="J56" i="45" s="1"/>
  <c r="M55" i="45"/>
  <c r="M56" i="45"/>
  <c r="P55" i="45"/>
  <c r="P56" i="45" s="1"/>
  <c r="S55" i="45"/>
  <c r="S56" i="45"/>
  <c r="C55" i="45"/>
  <c r="C56" i="45" s="1"/>
  <c r="F55" i="45"/>
  <c r="F56" i="45"/>
  <c r="I55" i="45"/>
  <c r="I56" i="45" s="1"/>
  <c r="L55" i="45"/>
  <c r="L56" i="45"/>
  <c r="O55" i="45"/>
  <c r="O56" i="45" s="1"/>
  <c r="R55" i="45"/>
  <c r="R56" i="45"/>
  <c r="K55" i="45"/>
  <c r="H55" i="45"/>
  <c r="E55" i="45"/>
  <c r="V51" i="45"/>
  <c r="U51" i="45"/>
  <c r="W51" i="45"/>
  <c r="T51" i="45"/>
  <c r="Q51" i="45"/>
  <c r="N51" i="45"/>
  <c r="K51" i="45"/>
  <c r="H51" i="45"/>
  <c r="E51" i="45"/>
  <c r="V50" i="45"/>
  <c r="U50" i="45"/>
  <c r="T50" i="45"/>
  <c r="Q50" i="45"/>
  <c r="N50" i="45"/>
  <c r="K50" i="45"/>
  <c r="H50" i="45"/>
  <c r="E50" i="45"/>
  <c r="V49" i="45"/>
  <c r="U49" i="45"/>
  <c r="T49" i="45"/>
  <c r="Q49" i="45"/>
  <c r="N49" i="45"/>
  <c r="K49" i="45"/>
  <c r="H49" i="45"/>
  <c r="E49" i="45"/>
  <c r="D47" i="45"/>
  <c r="G47" i="45"/>
  <c r="G48" i="45"/>
  <c r="J47" i="45"/>
  <c r="M47" i="45"/>
  <c r="M48" i="45"/>
  <c r="P47" i="45"/>
  <c r="S47" i="45"/>
  <c r="S48" i="45"/>
  <c r="C47" i="45"/>
  <c r="C48" i="45" s="1"/>
  <c r="F47" i="45"/>
  <c r="F48" i="45"/>
  <c r="I47" i="45"/>
  <c r="I48" i="45" s="1"/>
  <c r="L47" i="45"/>
  <c r="L48" i="45"/>
  <c r="O47" i="45"/>
  <c r="O48" i="45" s="1"/>
  <c r="R47" i="45"/>
  <c r="R48" i="45"/>
  <c r="V47" i="45"/>
  <c r="N47" i="45"/>
  <c r="H47" i="45"/>
  <c r="V43" i="45"/>
  <c r="U43" i="45"/>
  <c r="W43" i="45"/>
  <c r="T43" i="45"/>
  <c r="Q43" i="45"/>
  <c r="N43" i="45"/>
  <c r="K43" i="45"/>
  <c r="H43" i="45"/>
  <c r="E43" i="45"/>
  <c r="V42" i="45"/>
  <c r="W42" i="45" s="1"/>
  <c r="U42" i="45"/>
  <c r="T42" i="45"/>
  <c r="Q42" i="45"/>
  <c r="N42" i="45"/>
  <c r="K42" i="45"/>
  <c r="H42" i="45"/>
  <c r="E42" i="45"/>
  <c r="V41" i="45"/>
  <c r="U41" i="45"/>
  <c r="T41" i="45"/>
  <c r="Q41" i="45"/>
  <c r="N41" i="45"/>
  <c r="K41" i="45"/>
  <c r="H41" i="45"/>
  <c r="E41" i="45"/>
  <c r="D39" i="45"/>
  <c r="D40" i="45" s="1"/>
  <c r="G39" i="45"/>
  <c r="G40" i="45"/>
  <c r="J39" i="45"/>
  <c r="J40" i="45" s="1"/>
  <c r="M39" i="45"/>
  <c r="M40" i="45"/>
  <c r="P39" i="45"/>
  <c r="P40" i="45" s="1"/>
  <c r="S39" i="45"/>
  <c r="S40" i="45"/>
  <c r="C39" i="45"/>
  <c r="C40" i="45" s="1"/>
  <c r="F39" i="45"/>
  <c r="F40" i="45"/>
  <c r="I39" i="45"/>
  <c r="I40" i="45" s="1"/>
  <c r="L39" i="45"/>
  <c r="L40" i="45"/>
  <c r="O39" i="45"/>
  <c r="O40" i="45" s="1"/>
  <c r="R39" i="45"/>
  <c r="T39" i="45" s="1"/>
  <c r="R40" i="45"/>
  <c r="N39" i="45"/>
  <c r="H39" i="45"/>
  <c r="V35" i="45"/>
  <c r="U35" i="45"/>
  <c r="W35" i="45"/>
  <c r="T35" i="45"/>
  <c r="Q35" i="45"/>
  <c r="N35" i="45"/>
  <c r="K35" i="45"/>
  <c r="H35" i="45"/>
  <c r="E35" i="45"/>
  <c r="V34" i="45"/>
  <c r="U34" i="45"/>
  <c r="T34" i="45"/>
  <c r="Q34" i="45"/>
  <c r="N34" i="45"/>
  <c r="K34" i="45"/>
  <c r="H34" i="45"/>
  <c r="E34" i="45"/>
  <c r="V33" i="45"/>
  <c r="U33" i="45"/>
  <c r="W33" i="45"/>
  <c r="T33" i="45"/>
  <c r="Q33" i="45"/>
  <c r="N33" i="45"/>
  <c r="K33" i="45"/>
  <c r="H33" i="45"/>
  <c r="E33" i="45"/>
  <c r="D31" i="45"/>
  <c r="D32" i="45"/>
  <c r="G31" i="45"/>
  <c r="G32" i="45"/>
  <c r="J31" i="45"/>
  <c r="K31" i="45" s="1"/>
  <c r="J32" i="45"/>
  <c r="M31" i="45"/>
  <c r="M32" i="45" s="1"/>
  <c r="P31" i="45"/>
  <c r="P32" i="45"/>
  <c r="S31" i="45"/>
  <c r="S32" i="45" s="1"/>
  <c r="C31" i="45"/>
  <c r="C32" i="45"/>
  <c r="F31" i="45"/>
  <c r="F32" i="45" s="1"/>
  <c r="I31" i="45"/>
  <c r="I32" i="45"/>
  <c r="L31" i="45"/>
  <c r="L32" i="45" s="1"/>
  <c r="O31" i="45"/>
  <c r="O32" i="45"/>
  <c r="R31" i="45"/>
  <c r="R32" i="45" s="1"/>
  <c r="V31" i="45"/>
  <c r="T31" i="45"/>
  <c r="N31" i="45"/>
  <c r="H31" i="45"/>
  <c r="E31" i="45"/>
  <c r="V27" i="45"/>
  <c r="U27" i="45"/>
  <c r="W27" i="45"/>
  <c r="T27" i="45"/>
  <c r="Q27" i="45"/>
  <c r="N27" i="45"/>
  <c r="K27" i="45"/>
  <c r="H27" i="45"/>
  <c r="E27" i="45"/>
  <c r="V26" i="45"/>
  <c r="U26" i="45"/>
  <c r="W26" i="45"/>
  <c r="T26" i="45"/>
  <c r="Q26" i="45"/>
  <c r="N26" i="45"/>
  <c r="K26" i="45"/>
  <c r="H26" i="45"/>
  <c r="E26" i="45"/>
  <c r="V25" i="45"/>
  <c r="U25" i="45"/>
  <c r="T25" i="45"/>
  <c r="Q25" i="45"/>
  <c r="N25" i="45"/>
  <c r="K25" i="45"/>
  <c r="H25" i="45"/>
  <c r="E25" i="45"/>
  <c r="D23" i="45"/>
  <c r="G23" i="45"/>
  <c r="G24" i="45"/>
  <c r="J23" i="45"/>
  <c r="M23" i="45"/>
  <c r="M24" i="45"/>
  <c r="P23" i="45"/>
  <c r="S23" i="45"/>
  <c r="S24" i="45"/>
  <c r="C23" i="45"/>
  <c r="C24" i="45" s="1"/>
  <c r="F23" i="45"/>
  <c r="F24" i="45"/>
  <c r="I23" i="45"/>
  <c r="I24" i="45" s="1"/>
  <c r="L23" i="45"/>
  <c r="L24" i="45"/>
  <c r="O23" i="45"/>
  <c r="O24" i="45" s="1"/>
  <c r="R23" i="45"/>
  <c r="R24" i="45"/>
  <c r="V23" i="45"/>
  <c r="V19" i="45"/>
  <c r="W19" i="45" s="1"/>
  <c r="U19" i="45"/>
  <c r="T19" i="45"/>
  <c r="Q19" i="45"/>
  <c r="N19" i="45"/>
  <c r="K19" i="45"/>
  <c r="H19" i="45"/>
  <c r="E19" i="45"/>
  <c r="V18" i="45"/>
  <c r="U18" i="45"/>
  <c r="W18" i="45"/>
  <c r="T18" i="45"/>
  <c r="Q18" i="45"/>
  <c r="N18" i="45"/>
  <c r="K18" i="45"/>
  <c r="H18" i="45"/>
  <c r="E18" i="45"/>
  <c r="V17" i="45"/>
  <c r="U17" i="45"/>
  <c r="T17" i="45"/>
  <c r="Q17" i="45"/>
  <c r="N17" i="45"/>
  <c r="K17" i="45"/>
  <c r="H17" i="45"/>
  <c r="E17" i="45"/>
  <c r="D15" i="45"/>
  <c r="D16" i="45"/>
  <c r="G15" i="45"/>
  <c r="J15" i="45"/>
  <c r="J16" i="45"/>
  <c r="M15" i="45"/>
  <c r="M16" i="45" s="1"/>
  <c r="P15" i="45"/>
  <c r="P16" i="45"/>
  <c r="S15" i="45"/>
  <c r="S16" i="45" s="1"/>
  <c r="C15" i="45"/>
  <c r="C16" i="45"/>
  <c r="F15" i="45"/>
  <c r="F16" i="45" s="1"/>
  <c r="I15" i="45"/>
  <c r="I16" i="45"/>
  <c r="L15" i="45"/>
  <c r="L16" i="45" s="1"/>
  <c r="O15" i="45"/>
  <c r="O16" i="45"/>
  <c r="R15" i="45"/>
  <c r="R16" i="45" s="1"/>
  <c r="Q15" i="45"/>
  <c r="K15" i="45"/>
  <c r="E15" i="45"/>
  <c r="C7" i="45"/>
  <c r="C8" i="45" s="1"/>
  <c r="U8" i="45" s="1"/>
  <c r="D7" i="45"/>
  <c r="F7" i="45"/>
  <c r="G7" i="45"/>
  <c r="G8" i="45" s="1"/>
  <c r="H7" i="45"/>
  <c r="I7" i="45"/>
  <c r="J7" i="45"/>
  <c r="L7" i="45"/>
  <c r="L8" i="45" s="1"/>
  <c r="M7" i="45"/>
  <c r="O7" i="45"/>
  <c r="O8" i="45" s="1"/>
  <c r="P7" i="45"/>
  <c r="P8" i="45" s="1"/>
  <c r="Q7" i="45"/>
  <c r="R7" i="45"/>
  <c r="S7" i="45"/>
  <c r="S8" i="45" s="1"/>
  <c r="T8" i="45" s="1"/>
  <c r="T7" i="45"/>
  <c r="F8" i="45"/>
  <c r="I8" i="45"/>
  <c r="J8" i="45"/>
  <c r="R8" i="45"/>
  <c r="E9" i="45"/>
  <c r="H9" i="45"/>
  <c r="K9" i="45"/>
  <c r="N9" i="45"/>
  <c r="Q9" i="45"/>
  <c r="T9" i="45"/>
  <c r="U9" i="45"/>
  <c r="V9" i="45"/>
  <c r="E10" i="45"/>
  <c r="H10" i="45"/>
  <c r="K10" i="45"/>
  <c r="N10" i="45"/>
  <c r="Q10" i="45"/>
  <c r="T10" i="45"/>
  <c r="U10" i="45"/>
  <c r="V10" i="45"/>
  <c r="W10" i="45"/>
  <c r="E11" i="45"/>
  <c r="H11" i="45"/>
  <c r="K11" i="45"/>
  <c r="N11" i="45"/>
  <c r="Q11" i="45"/>
  <c r="T11" i="45"/>
  <c r="U11" i="45"/>
  <c r="V11" i="45"/>
  <c r="W11" i="45"/>
  <c r="D19" i="39"/>
  <c r="D20" i="39"/>
  <c r="G19" i="39"/>
  <c r="G20" i="39"/>
  <c r="J20" i="39"/>
  <c r="M20" i="39"/>
  <c r="M19" i="39"/>
  <c r="N19" i="39" s="1"/>
  <c r="P20" i="39"/>
  <c r="Q20" i="39" s="1"/>
  <c r="P19" i="39"/>
  <c r="S20" i="39"/>
  <c r="S19" i="39"/>
  <c r="T19" i="39" s="1"/>
  <c r="F19" i="39"/>
  <c r="F18" i="39" s="1"/>
  <c r="H18" i="39" s="1"/>
  <c r="F20" i="39"/>
  <c r="I19" i="39"/>
  <c r="I20" i="39"/>
  <c r="L19" i="39"/>
  <c r="L20" i="39"/>
  <c r="O19" i="39"/>
  <c r="Q19" i="39" s="1"/>
  <c r="O20" i="39"/>
  <c r="R19" i="39"/>
  <c r="R20" i="39"/>
  <c r="S42" i="39"/>
  <c r="S43" i="39"/>
  <c r="R42" i="39"/>
  <c r="R44" i="39" s="1"/>
  <c r="R43" i="39"/>
  <c r="T43" i="39" s="1"/>
  <c r="S39" i="39"/>
  <c r="S40" i="39"/>
  <c r="R39" i="39"/>
  <c r="R40" i="39"/>
  <c r="P42" i="39"/>
  <c r="P43" i="39"/>
  <c r="O42" i="39"/>
  <c r="O43" i="39"/>
  <c r="P39" i="39"/>
  <c r="P40" i="39"/>
  <c r="O39" i="39"/>
  <c r="O40" i="39"/>
  <c r="O41" i="39"/>
  <c r="M42" i="39"/>
  <c r="N42" i="39" s="1"/>
  <c r="M43" i="39"/>
  <c r="L42" i="39"/>
  <c r="L43" i="39"/>
  <c r="M39" i="39"/>
  <c r="N39" i="39" s="1"/>
  <c r="M40" i="39"/>
  <c r="L39" i="39"/>
  <c r="L40" i="39"/>
  <c r="J42" i="39"/>
  <c r="K42" i="39" s="1"/>
  <c r="J43" i="39"/>
  <c r="I42" i="39"/>
  <c r="I43" i="39"/>
  <c r="K43" i="39" s="1"/>
  <c r="J39" i="39"/>
  <c r="K39" i="39" s="1"/>
  <c r="J40" i="39"/>
  <c r="I39" i="39"/>
  <c r="I40" i="39"/>
  <c r="I41" i="39"/>
  <c r="G42" i="39"/>
  <c r="G43" i="39"/>
  <c r="F42" i="39"/>
  <c r="H42" i="39" s="1"/>
  <c r="F43" i="39"/>
  <c r="H43" i="39" s="1"/>
  <c r="G39" i="39"/>
  <c r="G40" i="39"/>
  <c r="F39" i="39"/>
  <c r="F40" i="39"/>
  <c r="H40" i="39" s="1"/>
  <c r="D43" i="39"/>
  <c r="C43" i="39"/>
  <c r="D42" i="39"/>
  <c r="D44" i="39" s="1"/>
  <c r="C42" i="39"/>
  <c r="C44" i="39" s="1"/>
  <c r="C40" i="39"/>
  <c r="D40" i="39"/>
  <c r="D39" i="39"/>
  <c r="C39" i="39"/>
  <c r="C41" i="39" s="1"/>
  <c r="G11" i="39"/>
  <c r="H11" i="39" s="1"/>
  <c r="Q37" i="35"/>
  <c r="V37" i="35"/>
  <c r="T38" i="35"/>
  <c r="N36" i="33"/>
  <c r="N37" i="33"/>
  <c r="V37" i="33"/>
  <c r="D36" i="29"/>
  <c r="G36" i="29"/>
  <c r="I36" i="29"/>
  <c r="J36" i="29"/>
  <c r="L36" i="29"/>
  <c r="M36" i="29"/>
  <c r="O36" i="29"/>
  <c r="P36" i="29"/>
  <c r="R36" i="29"/>
  <c r="S36" i="29"/>
  <c r="D37" i="29"/>
  <c r="E37" i="29" s="1"/>
  <c r="G37" i="29"/>
  <c r="I37" i="29"/>
  <c r="J37" i="29"/>
  <c r="L37" i="29"/>
  <c r="M37" i="29"/>
  <c r="O37" i="29"/>
  <c r="P37" i="29"/>
  <c r="R37" i="29"/>
  <c r="S37" i="29"/>
  <c r="G7" i="39"/>
  <c r="J7" i="39"/>
  <c r="P7" i="39"/>
  <c r="P22" i="39" s="1"/>
  <c r="S7" i="39"/>
  <c r="D9" i="39"/>
  <c r="G9" i="39"/>
  <c r="H9" i="39" s="1"/>
  <c r="J9" i="39"/>
  <c r="K9" i="39"/>
  <c r="M9" i="39"/>
  <c r="N9" i="39" s="1"/>
  <c r="P9" i="39"/>
  <c r="S9" i="39"/>
  <c r="T9" i="39" s="1"/>
  <c r="U9" i="39"/>
  <c r="D10" i="39"/>
  <c r="E10" i="39"/>
  <c r="G10" i="39"/>
  <c r="H10" i="39"/>
  <c r="J10" i="39"/>
  <c r="K10" i="39"/>
  <c r="M10" i="39"/>
  <c r="N10" i="39"/>
  <c r="P10" i="39"/>
  <c r="Q10" i="39"/>
  <c r="S10" i="39"/>
  <c r="T10" i="39"/>
  <c r="E11" i="39"/>
  <c r="J11" i="39"/>
  <c r="M11" i="39"/>
  <c r="N11" i="39"/>
  <c r="P11" i="39"/>
  <c r="S11" i="39"/>
  <c r="T11" i="39"/>
  <c r="E14" i="39"/>
  <c r="H14" i="39"/>
  <c r="K14" i="39"/>
  <c r="N14" i="39"/>
  <c r="Q14" i="39"/>
  <c r="T14" i="39"/>
  <c r="H15" i="39"/>
  <c r="K15" i="39"/>
  <c r="N15" i="39"/>
  <c r="Q15" i="39"/>
  <c r="T15" i="39"/>
  <c r="E16" i="39"/>
  <c r="K16" i="39"/>
  <c r="N16" i="39"/>
  <c r="Q16" i="39"/>
  <c r="T16" i="39"/>
  <c r="D21" i="39"/>
  <c r="F21" i="39"/>
  <c r="G21" i="39"/>
  <c r="I21" i="39"/>
  <c r="J21" i="39"/>
  <c r="L21" i="39"/>
  <c r="M21" i="39"/>
  <c r="N21" i="39"/>
  <c r="O21" i="39"/>
  <c r="P21" i="39"/>
  <c r="R21" i="39"/>
  <c r="S21" i="39"/>
  <c r="E20" i="39"/>
  <c r="K20" i="39"/>
  <c r="U20" i="39"/>
  <c r="F24" i="39"/>
  <c r="I24" i="39"/>
  <c r="L24" i="39"/>
  <c r="O24" i="39"/>
  <c r="R24" i="39"/>
  <c r="F25" i="39"/>
  <c r="G25" i="39"/>
  <c r="I25" i="39"/>
  <c r="J25" i="39"/>
  <c r="L25" i="39"/>
  <c r="O25" i="39"/>
  <c r="R25" i="39"/>
  <c r="D26" i="39"/>
  <c r="F26" i="39"/>
  <c r="I26" i="39"/>
  <c r="L26" i="39"/>
  <c r="O26" i="39"/>
  <c r="R26" i="39"/>
  <c r="S26" i="39"/>
  <c r="F30" i="39"/>
  <c r="G30" i="39"/>
  <c r="I30" i="39"/>
  <c r="J30" i="39"/>
  <c r="L30" i="39"/>
  <c r="M30" i="39"/>
  <c r="O30" i="39"/>
  <c r="P30" i="39"/>
  <c r="P27" i="39"/>
  <c r="R30" i="39"/>
  <c r="S30" i="39"/>
  <c r="D32" i="39"/>
  <c r="E32" i="39"/>
  <c r="F32" i="39"/>
  <c r="G32" i="39"/>
  <c r="I32" i="39"/>
  <c r="I29" i="39"/>
  <c r="J32" i="39"/>
  <c r="L32" i="39"/>
  <c r="M32" i="39"/>
  <c r="O32" i="39"/>
  <c r="O29" i="39"/>
  <c r="P32" i="39"/>
  <c r="R32" i="39"/>
  <c r="R31" i="39" s="1"/>
  <c r="S32" i="39"/>
  <c r="D29" i="39"/>
  <c r="D34" i="39"/>
  <c r="E34" i="39" s="1"/>
  <c r="D35" i="39"/>
  <c r="F34" i="39"/>
  <c r="H34" i="39" s="1"/>
  <c r="F35" i="39"/>
  <c r="H35" i="39" s="1"/>
  <c r="G34" i="39"/>
  <c r="G35" i="39"/>
  <c r="I34" i="39"/>
  <c r="K34" i="39" s="1"/>
  <c r="I35" i="39"/>
  <c r="J34" i="39"/>
  <c r="J35" i="39"/>
  <c r="K35" i="39" s="1"/>
  <c r="L34" i="39"/>
  <c r="L35" i="39"/>
  <c r="M34" i="39"/>
  <c r="N34" i="39" s="1"/>
  <c r="M35" i="39"/>
  <c r="O34" i="39"/>
  <c r="O35" i="39"/>
  <c r="Q35" i="39" s="1"/>
  <c r="P34" i="39"/>
  <c r="P35" i="39"/>
  <c r="R34" i="39"/>
  <c r="T34" i="39" s="1"/>
  <c r="R35" i="39"/>
  <c r="S34" i="39"/>
  <c r="S35" i="39"/>
  <c r="C36" i="39"/>
  <c r="D36" i="39"/>
  <c r="F36" i="39"/>
  <c r="G36" i="39"/>
  <c r="I36" i="39"/>
  <c r="J36" i="39"/>
  <c r="L36" i="39"/>
  <c r="M36" i="39"/>
  <c r="O36" i="39"/>
  <c r="P36" i="39"/>
  <c r="R36" i="39"/>
  <c r="S36" i="39"/>
  <c r="T36" i="39" s="1"/>
  <c r="C37" i="39"/>
  <c r="D37" i="39"/>
  <c r="F37" i="39"/>
  <c r="G37" i="39"/>
  <c r="I37" i="39"/>
  <c r="J37" i="39"/>
  <c r="L37" i="39"/>
  <c r="M37" i="39"/>
  <c r="O37" i="39"/>
  <c r="P37" i="39"/>
  <c r="R37" i="39"/>
  <c r="S37" i="39"/>
  <c r="C38" i="39"/>
  <c r="D38" i="39"/>
  <c r="F38" i="39"/>
  <c r="G38" i="39"/>
  <c r="I38" i="39"/>
  <c r="J38" i="39"/>
  <c r="L38" i="39"/>
  <c r="M38" i="39"/>
  <c r="O38" i="39"/>
  <c r="P38" i="39"/>
  <c r="R38" i="39"/>
  <c r="Q39" i="39"/>
  <c r="E40" i="39"/>
  <c r="K40" i="39"/>
  <c r="T40" i="39"/>
  <c r="V42" i="39"/>
  <c r="E43" i="39"/>
  <c r="N43" i="39"/>
  <c r="Q43" i="39"/>
  <c r="U43" i="39"/>
  <c r="V43" i="39"/>
  <c r="C9" i="42"/>
  <c r="C10" i="42"/>
  <c r="C11" i="42"/>
  <c r="D9" i="42"/>
  <c r="D10" i="42"/>
  <c r="D11" i="42"/>
  <c r="F9" i="42"/>
  <c r="F10" i="42"/>
  <c r="F11" i="42"/>
  <c r="G9" i="42"/>
  <c r="G10" i="42"/>
  <c r="G11" i="42"/>
  <c r="I9" i="42"/>
  <c r="I10" i="42"/>
  <c r="I11" i="42"/>
  <c r="J9" i="42"/>
  <c r="J10" i="42"/>
  <c r="J24" i="42"/>
  <c r="J11" i="42"/>
  <c r="J25" i="42"/>
  <c r="L9" i="42"/>
  <c r="L7" i="42"/>
  <c r="L10" i="42"/>
  <c r="L11" i="42"/>
  <c r="M9" i="42"/>
  <c r="N9" i="42" s="1"/>
  <c r="M23" i="42"/>
  <c r="M10" i="42"/>
  <c r="M11" i="42"/>
  <c r="M25" i="42"/>
  <c r="O9" i="42"/>
  <c r="O10" i="42"/>
  <c r="O11" i="42"/>
  <c r="P9" i="42"/>
  <c r="P23" i="42" s="1"/>
  <c r="P10" i="42"/>
  <c r="P24" i="42" s="1"/>
  <c r="Q24" i="42" s="1"/>
  <c r="P11" i="42"/>
  <c r="R9" i="42"/>
  <c r="R10" i="42"/>
  <c r="R11" i="42"/>
  <c r="S9" i="42"/>
  <c r="S7" i="42"/>
  <c r="S10" i="42"/>
  <c r="S11" i="42"/>
  <c r="N11" i="42"/>
  <c r="C14" i="42"/>
  <c r="C15" i="42"/>
  <c r="E15" i="42"/>
  <c r="C16" i="42"/>
  <c r="F14" i="42"/>
  <c r="F15" i="42"/>
  <c r="F16" i="42"/>
  <c r="H16" i="42" s="1"/>
  <c r="I14" i="42"/>
  <c r="I15" i="42"/>
  <c r="I16" i="42"/>
  <c r="K16" i="42"/>
  <c r="L14" i="42"/>
  <c r="N14" i="42" s="1"/>
  <c r="L15" i="42"/>
  <c r="L16" i="42"/>
  <c r="N16" i="42"/>
  <c r="O14" i="42"/>
  <c r="Q14" i="42" s="1"/>
  <c r="O15" i="42"/>
  <c r="O24" i="42"/>
  <c r="O16" i="42"/>
  <c r="Q16" i="42" s="1"/>
  <c r="R14" i="42"/>
  <c r="R15" i="42"/>
  <c r="R16" i="42"/>
  <c r="T16" i="42" s="1"/>
  <c r="D13" i="42"/>
  <c r="G13" i="42"/>
  <c r="J13" i="42"/>
  <c r="K13" i="42" s="1"/>
  <c r="M13" i="42"/>
  <c r="P13" i="42"/>
  <c r="S13" i="42"/>
  <c r="H15" i="42"/>
  <c r="N15" i="42"/>
  <c r="Q15" i="42"/>
  <c r="C19" i="42"/>
  <c r="C20" i="42"/>
  <c r="U20" i="42" s="1"/>
  <c r="W20" i="42" s="1"/>
  <c r="C21" i="42"/>
  <c r="D19" i="42"/>
  <c r="D20" i="42"/>
  <c r="D21" i="42"/>
  <c r="F19" i="42"/>
  <c r="F20" i="42"/>
  <c r="F21" i="42"/>
  <c r="G19" i="42"/>
  <c r="G18" i="42" s="1"/>
  <c r="G20" i="42"/>
  <c r="G21" i="42"/>
  <c r="I19" i="42"/>
  <c r="I20" i="42"/>
  <c r="I21" i="42"/>
  <c r="J19" i="42"/>
  <c r="K19" i="42"/>
  <c r="J20" i="42"/>
  <c r="J21" i="42"/>
  <c r="L19" i="42"/>
  <c r="L20" i="42"/>
  <c r="L21" i="42"/>
  <c r="M19" i="42"/>
  <c r="M17" i="42"/>
  <c r="M20" i="42"/>
  <c r="M18" i="42"/>
  <c r="M21" i="42"/>
  <c r="O19" i="42"/>
  <c r="O20" i="42"/>
  <c r="Q20" i="42" s="1"/>
  <c r="O21" i="42"/>
  <c r="Q21" i="42" s="1"/>
  <c r="P19" i="42"/>
  <c r="P20" i="42"/>
  <c r="P21" i="42"/>
  <c r="R19" i="42"/>
  <c r="R18" i="42" s="1"/>
  <c r="R20" i="42"/>
  <c r="R21" i="42"/>
  <c r="S19" i="42"/>
  <c r="S18" i="42" s="1"/>
  <c r="S20" i="42"/>
  <c r="S21" i="42"/>
  <c r="T21" i="42" s="1"/>
  <c r="D18" i="42"/>
  <c r="D23" i="42"/>
  <c r="G23" i="42"/>
  <c r="S23" i="42"/>
  <c r="D24" i="42"/>
  <c r="F24" i="42"/>
  <c r="R24" i="42"/>
  <c r="D25" i="42"/>
  <c r="G25" i="42"/>
  <c r="L25" i="42"/>
  <c r="P25" i="42"/>
  <c r="S25" i="42"/>
  <c r="F29" i="42"/>
  <c r="G29" i="42"/>
  <c r="I29" i="42"/>
  <c r="J29" i="42"/>
  <c r="K29" i="42" s="1"/>
  <c r="L29" i="42"/>
  <c r="M29" i="42"/>
  <c r="O29" i="42"/>
  <c r="Q29" i="42" s="1"/>
  <c r="P29" i="42"/>
  <c r="R29" i="42"/>
  <c r="S29" i="42"/>
  <c r="C31" i="42"/>
  <c r="D31" i="42"/>
  <c r="F31" i="42"/>
  <c r="G31" i="42"/>
  <c r="I31" i="42"/>
  <c r="J31" i="42"/>
  <c r="L31" i="42"/>
  <c r="L30" i="42"/>
  <c r="M31" i="42"/>
  <c r="M28" i="42" s="1"/>
  <c r="O31" i="42"/>
  <c r="O28" i="42"/>
  <c r="P31" i="42"/>
  <c r="P28" i="42" s="1"/>
  <c r="R31" i="42"/>
  <c r="S31" i="42"/>
  <c r="S28" i="42" s="1"/>
  <c r="C33" i="42"/>
  <c r="C34" i="42"/>
  <c r="D33" i="42"/>
  <c r="E33" i="42" s="1"/>
  <c r="D34" i="42"/>
  <c r="F33" i="42"/>
  <c r="F34" i="42"/>
  <c r="H34" i="42" s="1"/>
  <c r="G33" i="42"/>
  <c r="G34" i="42"/>
  <c r="I33" i="42"/>
  <c r="I34" i="42"/>
  <c r="J33" i="42"/>
  <c r="K33" i="42" s="1"/>
  <c r="J34" i="42"/>
  <c r="L33" i="42"/>
  <c r="L34" i="42"/>
  <c r="M33" i="42"/>
  <c r="N33" i="42" s="1"/>
  <c r="M34" i="42"/>
  <c r="O33" i="42"/>
  <c r="O34" i="42"/>
  <c r="P33" i="42"/>
  <c r="Q33" i="42" s="1"/>
  <c r="P34" i="42"/>
  <c r="R33" i="42"/>
  <c r="R32" i="42" s="1"/>
  <c r="R34" i="42"/>
  <c r="S33" i="42"/>
  <c r="S34" i="42"/>
  <c r="T34" i="42" s="1"/>
  <c r="C35" i="42"/>
  <c r="E35" i="42" s="1"/>
  <c r="D35" i="42"/>
  <c r="F35" i="42"/>
  <c r="G35" i="42"/>
  <c r="I35" i="42"/>
  <c r="J35" i="42"/>
  <c r="L35" i="42"/>
  <c r="M35" i="42"/>
  <c r="O35" i="42"/>
  <c r="P35" i="42"/>
  <c r="Q35" i="42"/>
  <c r="R35" i="42"/>
  <c r="S35" i="42"/>
  <c r="C36" i="42"/>
  <c r="D36" i="42"/>
  <c r="F36" i="42"/>
  <c r="G36" i="42"/>
  <c r="I36" i="42"/>
  <c r="J36" i="42"/>
  <c r="L36" i="42"/>
  <c r="M36" i="42"/>
  <c r="O36" i="42"/>
  <c r="P36" i="42"/>
  <c r="R36" i="42"/>
  <c r="T36" i="42" s="1"/>
  <c r="S36" i="42"/>
  <c r="C37" i="42"/>
  <c r="D37" i="42"/>
  <c r="F37" i="42"/>
  <c r="G37" i="42"/>
  <c r="I37" i="42"/>
  <c r="J37" i="42"/>
  <c r="L37" i="42"/>
  <c r="M37" i="42"/>
  <c r="O37" i="42"/>
  <c r="P37" i="42"/>
  <c r="R37" i="42"/>
  <c r="D36" i="27"/>
  <c r="G36" i="27"/>
  <c r="H36" i="27" s="1"/>
  <c r="J36" i="27"/>
  <c r="M36" i="27"/>
  <c r="N36" i="27"/>
  <c r="P36" i="27"/>
  <c r="Q36" i="27" s="1"/>
  <c r="S36" i="27"/>
  <c r="T36" i="27"/>
  <c r="D37" i="27"/>
  <c r="E37" i="27" s="1"/>
  <c r="G37" i="27"/>
  <c r="M37" i="27"/>
  <c r="N37" i="27"/>
  <c r="P37" i="27"/>
  <c r="Q37" i="27" s="1"/>
  <c r="S37" i="27"/>
  <c r="D37" i="26"/>
  <c r="V37" i="26" s="1"/>
  <c r="G37" i="26"/>
  <c r="I37" i="26"/>
  <c r="J37" i="26"/>
  <c r="L37" i="26"/>
  <c r="M37" i="26"/>
  <c r="O37" i="26"/>
  <c r="P37" i="26"/>
  <c r="P39" i="26" s="1"/>
  <c r="R37" i="26"/>
  <c r="S37" i="26"/>
  <c r="D38" i="26"/>
  <c r="G38" i="26"/>
  <c r="I38" i="26"/>
  <c r="J38" i="26"/>
  <c r="L38" i="26"/>
  <c r="M38" i="26"/>
  <c r="N38" i="26" s="1"/>
  <c r="O38" i="26"/>
  <c r="P38" i="26"/>
  <c r="R38" i="26"/>
  <c r="S38" i="26"/>
  <c r="C36" i="23"/>
  <c r="D36" i="23"/>
  <c r="G36" i="23"/>
  <c r="I36" i="23"/>
  <c r="I38" i="23" s="1"/>
  <c r="J36" i="23"/>
  <c r="L36" i="23"/>
  <c r="M36" i="23"/>
  <c r="O36" i="23"/>
  <c r="O38" i="23" s="1"/>
  <c r="P36" i="23"/>
  <c r="R36" i="23"/>
  <c r="S36" i="23"/>
  <c r="C37" i="23"/>
  <c r="C38" i="23" s="1"/>
  <c r="D37" i="23"/>
  <c r="V37" i="23" s="1"/>
  <c r="G37" i="23"/>
  <c r="I37" i="23"/>
  <c r="J37" i="23"/>
  <c r="J38" i="23" s="1"/>
  <c r="L37" i="23"/>
  <c r="M37" i="23"/>
  <c r="O37" i="23"/>
  <c r="P37" i="23"/>
  <c r="R37" i="23"/>
  <c r="R38" i="23" s="1"/>
  <c r="T38" i="23" s="1"/>
  <c r="S37" i="23"/>
  <c r="C36" i="21"/>
  <c r="D36" i="21"/>
  <c r="V36" i="21" s="1"/>
  <c r="F36" i="21"/>
  <c r="H36" i="21" s="1"/>
  <c r="G36" i="21"/>
  <c r="I36" i="21"/>
  <c r="J36" i="21"/>
  <c r="L36" i="21"/>
  <c r="M36" i="21"/>
  <c r="O36" i="21"/>
  <c r="P36" i="21"/>
  <c r="R36" i="21"/>
  <c r="S36" i="21"/>
  <c r="C37" i="21"/>
  <c r="D37" i="21"/>
  <c r="F37" i="21"/>
  <c r="G37" i="21"/>
  <c r="I37" i="21"/>
  <c r="J37" i="21"/>
  <c r="L37" i="21"/>
  <c r="M37" i="21"/>
  <c r="O37" i="21"/>
  <c r="P37" i="21"/>
  <c r="R37" i="21"/>
  <c r="T37" i="21" s="1"/>
  <c r="S37" i="21"/>
  <c r="J19" i="39"/>
  <c r="V19" i="39"/>
  <c r="U30" i="39"/>
  <c r="C29" i="42"/>
  <c r="U29" i="42"/>
  <c r="H16" i="39"/>
  <c r="G26" i="39"/>
  <c r="U15" i="53"/>
  <c r="X15" i="53" s="1"/>
  <c r="F13" i="53"/>
  <c r="H13" i="53" s="1"/>
  <c r="H16" i="53"/>
  <c r="H20" i="53"/>
  <c r="H22" i="53"/>
  <c r="F36" i="53"/>
  <c r="H36" i="53" s="1"/>
  <c r="F37" i="53"/>
  <c r="F36" i="52"/>
  <c r="H36" i="52"/>
  <c r="F37" i="52"/>
  <c r="H14" i="50"/>
  <c r="H15" i="50"/>
  <c r="H16" i="50"/>
  <c r="H20" i="50"/>
  <c r="H21" i="50"/>
  <c r="F23" i="50"/>
  <c r="H23" i="50" s="1"/>
  <c r="F24" i="50"/>
  <c r="H24" i="50" s="1"/>
  <c r="F25" i="50"/>
  <c r="H25" i="50" s="1"/>
  <c r="F28" i="50"/>
  <c r="H28" i="50" s="1"/>
  <c r="H29" i="50"/>
  <c r="H31" i="50"/>
  <c r="H34" i="50"/>
  <c r="H38" i="50"/>
  <c r="H39" i="50"/>
  <c r="H41" i="50"/>
  <c r="H42" i="50"/>
  <c r="H36" i="33"/>
  <c r="H36" i="29"/>
  <c r="H37" i="29"/>
  <c r="F37" i="26"/>
  <c r="F38" i="26"/>
  <c r="F39" i="26" s="1"/>
  <c r="F36" i="23"/>
  <c r="H36" i="23"/>
  <c r="F37" i="23"/>
  <c r="K12" i="50"/>
  <c r="K13" i="50"/>
  <c r="K15" i="50"/>
  <c r="J24" i="50"/>
  <c r="K24" i="50" s="1"/>
  <c r="N16" i="53"/>
  <c r="N15" i="50"/>
  <c r="M24" i="50"/>
  <c r="N24" i="50" s="1"/>
  <c r="Q13" i="53"/>
  <c r="P24" i="50"/>
  <c r="T16" i="53"/>
  <c r="T12" i="50"/>
  <c r="T13" i="50"/>
  <c r="T15" i="50"/>
  <c r="S24" i="50"/>
  <c r="T24" i="50" s="1"/>
  <c r="V15" i="50"/>
  <c r="V13" i="50" s="1"/>
  <c r="D30" i="50"/>
  <c r="E29" i="50"/>
  <c r="D30" i="39"/>
  <c r="D29" i="42"/>
  <c r="V29" i="42" s="1"/>
  <c r="V29" i="50"/>
  <c r="V30" i="50" s="1"/>
  <c r="O14" i="50"/>
  <c r="O16" i="50"/>
  <c r="Q16" i="50" s="1"/>
  <c r="O19" i="50"/>
  <c r="Q19" i="50" s="1"/>
  <c r="O20" i="50"/>
  <c r="Q20" i="50" s="1"/>
  <c r="O21" i="50"/>
  <c r="Q21" i="50" s="1"/>
  <c r="O29" i="50"/>
  <c r="U29" i="50"/>
  <c r="O31" i="50"/>
  <c r="O32" i="50"/>
  <c r="O34" i="50"/>
  <c r="Q34" i="50" s="1"/>
  <c r="O38" i="50"/>
  <c r="O39" i="50"/>
  <c r="Q39" i="50" s="1"/>
  <c r="O41" i="50"/>
  <c r="O42" i="50"/>
  <c r="U16" i="50"/>
  <c r="W16" i="50" s="1"/>
  <c r="U19" i="50"/>
  <c r="W19" i="50"/>
  <c r="U20" i="50"/>
  <c r="W20" i="50" s="1"/>
  <c r="U21" i="50"/>
  <c r="W21" i="50"/>
  <c r="U25" i="50"/>
  <c r="O15" i="50"/>
  <c r="O24" i="50" s="1"/>
  <c r="D13" i="53"/>
  <c r="E13" i="53" s="1"/>
  <c r="K22" i="53"/>
  <c r="Q36" i="53"/>
  <c r="L14" i="53"/>
  <c r="I14" i="53"/>
  <c r="K20" i="53"/>
  <c r="U16" i="53"/>
  <c r="X11" i="53" s="1"/>
  <c r="U13" i="53"/>
  <c r="H36" i="59"/>
  <c r="E37" i="59"/>
  <c r="U38" i="35"/>
  <c r="U37" i="35"/>
  <c r="L38" i="33"/>
  <c r="Q37" i="59"/>
  <c r="Q36" i="59"/>
  <c r="S38" i="21"/>
  <c r="M38" i="21"/>
  <c r="G38" i="21"/>
  <c r="S38" i="23"/>
  <c r="D39" i="26"/>
  <c r="E34" i="42"/>
  <c r="H33" i="42"/>
  <c r="V34" i="42"/>
  <c r="O18" i="42"/>
  <c r="T14" i="42"/>
  <c r="H14" i="42"/>
  <c r="S8" i="42"/>
  <c r="T35" i="39"/>
  <c r="N35" i="39"/>
  <c r="U35" i="39"/>
  <c r="Q30" i="39"/>
  <c r="K30" i="39"/>
  <c r="S29" i="39"/>
  <c r="O31" i="39"/>
  <c r="I31" i="39"/>
  <c r="V9" i="39"/>
  <c r="C26" i="39"/>
  <c r="E26" i="39" s="1"/>
  <c r="H24" i="51"/>
  <c r="H40" i="51"/>
  <c r="H56" i="51"/>
  <c r="H72" i="51"/>
  <c r="J38" i="52"/>
  <c r="K38" i="52" s="1"/>
  <c r="D42" i="21"/>
  <c r="D42" i="23"/>
  <c r="S43" i="54"/>
  <c r="M43" i="54"/>
  <c r="G43" i="54"/>
  <c r="V42" i="54"/>
  <c r="P40" i="54"/>
  <c r="J40" i="54"/>
  <c r="K40" i="54" s="1"/>
  <c r="D40" i="54"/>
  <c r="V38" i="54"/>
  <c r="S37" i="54"/>
  <c r="T37" i="54" s="1"/>
  <c r="M37" i="54"/>
  <c r="G37" i="54"/>
  <c r="V36" i="54"/>
  <c r="N34" i="54"/>
  <c r="H34" i="54"/>
  <c r="K31" i="54"/>
  <c r="Q29" i="54"/>
  <c r="K29" i="54"/>
  <c r="R28" i="54"/>
  <c r="L28" i="54"/>
  <c r="F28" i="54"/>
  <c r="P30" i="54"/>
  <c r="J30" i="54"/>
  <c r="V20" i="54"/>
  <c r="N20" i="54"/>
  <c r="H20" i="54"/>
  <c r="V14" i="54"/>
  <c r="V23" i="54" s="1"/>
  <c r="L13" i="54"/>
  <c r="N13" i="54" s="1"/>
  <c r="C13" i="54"/>
  <c r="E13" i="54" s="1"/>
  <c r="P8" i="54"/>
  <c r="J8" i="54"/>
  <c r="F8" i="54"/>
  <c r="D8" i="54"/>
  <c r="S50" i="21"/>
  <c r="V36" i="59"/>
  <c r="AG37" i="60"/>
  <c r="AG43" i="60"/>
  <c r="AG54" i="60"/>
  <c r="AG59" i="60"/>
  <c r="J27" i="60"/>
  <c r="V13" i="60"/>
  <c r="AG13" i="60" s="1"/>
  <c r="AH13" i="60"/>
  <c r="AG24" i="60"/>
  <c r="AJ10" i="60"/>
  <c r="AG30" i="60"/>
  <c r="AJ29" i="60"/>
  <c r="AG32" i="60"/>
  <c r="Y27" i="60"/>
  <c r="AA8" i="60"/>
  <c r="O27" i="60"/>
  <c r="P8" i="60"/>
  <c r="E27" i="60"/>
  <c r="G8" i="60"/>
  <c r="AI40" i="60"/>
  <c r="AH25" i="60"/>
  <c r="AH24" i="60"/>
  <c r="AH23" i="60"/>
  <c r="AK23" i="60" s="1"/>
  <c r="X22" i="60"/>
  <c r="I22" i="60"/>
  <c r="D22" i="60"/>
  <c r="AH12" i="60"/>
  <c r="U17" i="60"/>
  <c r="AE7" i="60"/>
  <c r="AJ11" i="60"/>
  <c r="AG17" i="60"/>
  <c r="AB8" i="60"/>
  <c r="AG25" i="60"/>
  <c r="V7" i="60"/>
  <c r="AG7" i="60" s="1"/>
  <c r="AJ7" i="60" s="1"/>
  <c r="AI7" i="60"/>
  <c r="Y26" i="60"/>
  <c r="T22" i="60"/>
  <c r="T26" i="60"/>
  <c r="O26" i="60"/>
  <c r="J26" i="60"/>
  <c r="K26" i="60" s="1"/>
  <c r="E26" i="60"/>
  <c r="R44" i="21"/>
  <c r="R42" i="21"/>
  <c r="R42" i="23"/>
  <c r="L44" i="21"/>
  <c r="L42" i="21"/>
  <c r="L42" i="23" s="1"/>
  <c r="M15" i="21"/>
  <c r="M15" i="23"/>
  <c r="U39" i="35"/>
  <c r="P26" i="60"/>
  <c r="AA26" i="60"/>
  <c r="Z26" i="60"/>
  <c r="AI26" i="60"/>
  <c r="AB27" i="60"/>
  <c r="P27" i="60"/>
  <c r="K8" i="54"/>
  <c r="Q8" i="54"/>
  <c r="P27" i="54"/>
  <c r="D41" i="42"/>
  <c r="S14" i="53"/>
  <c r="T14" i="53" s="1"/>
  <c r="K17" i="53"/>
  <c r="K16" i="53"/>
  <c r="K15" i="53"/>
  <c r="E36" i="59"/>
  <c r="M38" i="33"/>
  <c r="P38" i="33"/>
  <c r="J38" i="33"/>
  <c r="G38" i="33"/>
  <c r="D38" i="33"/>
  <c r="P38" i="59"/>
  <c r="P39" i="58"/>
  <c r="L38" i="59"/>
  <c r="M39" i="58"/>
  <c r="D38" i="59"/>
  <c r="R38" i="59"/>
  <c r="K19" i="53"/>
  <c r="K21" i="53"/>
  <c r="V17" i="53"/>
  <c r="J38" i="59"/>
  <c r="M13" i="53"/>
  <c r="N13" i="53" s="1"/>
  <c r="D39" i="58"/>
  <c r="Q33" i="54"/>
  <c r="V33" i="54"/>
  <c r="D34" i="21"/>
  <c r="D34" i="23"/>
  <c r="R30" i="21"/>
  <c r="U41" i="54"/>
  <c r="U39" i="54"/>
  <c r="O10" i="21"/>
  <c r="O10" i="23"/>
  <c r="L37" i="54"/>
  <c r="N37" i="54"/>
  <c r="L49" i="21"/>
  <c r="L10" i="21"/>
  <c r="L10" i="23"/>
  <c r="L47" i="21"/>
  <c r="L47" i="23" s="1"/>
  <c r="I32" i="54"/>
  <c r="R30" i="23"/>
  <c r="L49" i="23"/>
  <c r="L50" i="26" s="1"/>
  <c r="G15" i="21"/>
  <c r="G15" i="23"/>
  <c r="D15" i="21"/>
  <c r="D15" i="23"/>
  <c r="V15" i="54"/>
  <c r="V24" i="54"/>
  <c r="I51" i="21"/>
  <c r="I51" i="23" s="1"/>
  <c r="I50" i="21"/>
  <c r="I49" i="21"/>
  <c r="I48" i="21"/>
  <c r="I47" i="21"/>
  <c r="I47" i="23" s="1"/>
  <c r="I48" i="26" s="1"/>
  <c r="F56" i="21"/>
  <c r="F51" i="21"/>
  <c r="F51" i="23"/>
  <c r="C56" i="21"/>
  <c r="C56" i="23" s="1"/>
  <c r="O12" i="54"/>
  <c r="O22" i="54" s="1"/>
  <c r="I11" i="21"/>
  <c r="U16" i="54"/>
  <c r="F11" i="21"/>
  <c r="F11" i="23"/>
  <c r="C15" i="21"/>
  <c r="C15" i="23"/>
  <c r="C12" i="54"/>
  <c r="C22" i="54" s="1"/>
  <c r="I52" i="26"/>
  <c r="I50" i="23"/>
  <c r="I51" i="26" s="1"/>
  <c r="I49" i="23"/>
  <c r="I50" i="26"/>
  <c r="I48" i="23"/>
  <c r="I49" i="26" s="1"/>
  <c r="F56" i="23"/>
  <c r="I11" i="23"/>
  <c r="K11" i="23" s="1"/>
  <c r="I11" i="52"/>
  <c r="I48" i="27"/>
  <c r="I48" i="29" s="1"/>
  <c r="I48" i="61" s="1"/>
  <c r="L51" i="21"/>
  <c r="L51" i="23"/>
  <c r="L50" i="21"/>
  <c r="L50" i="23" s="1"/>
  <c r="R19" i="21"/>
  <c r="R19" i="23"/>
  <c r="O20" i="21"/>
  <c r="Q20" i="21" s="1"/>
  <c r="I20" i="21"/>
  <c r="K20" i="21" s="1"/>
  <c r="I19" i="21"/>
  <c r="F21" i="21"/>
  <c r="F21" i="23"/>
  <c r="C19" i="21"/>
  <c r="V21" i="54"/>
  <c r="M59" i="21"/>
  <c r="R59" i="21"/>
  <c r="R59" i="23" s="1"/>
  <c r="R49" i="21"/>
  <c r="R48" i="21"/>
  <c r="R48" i="23" s="1"/>
  <c r="R49" i="26" s="1"/>
  <c r="O59" i="21"/>
  <c r="O59" i="23" s="1"/>
  <c r="O60" i="26" s="1"/>
  <c r="O59" i="27" s="1"/>
  <c r="O59" i="29" s="1"/>
  <c r="O50" i="21"/>
  <c r="O50" i="23" s="1"/>
  <c r="O51" i="26" s="1"/>
  <c r="O50" i="27" s="1"/>
  <c r="L59" i="21"/>
  <c r="L59" i="23" s="1"/>
  <c r="R10" i="21"/>
  <c r="R9" i="21"/>
  <c r="R9" i="23"/>
  <c r="O9" i="21"/>
  <c r="O9" i="23"/>
  <c r="O20" i="23"/>
  <c r="O20" i="52"/>
  <c r="C19" i="23"/>
  <c r="C20" i="26"/>
  <c r="C19" i="27"/>
  <c r="S42" i="21"/>
  <c r="R38" i="21"/>
  <c r="T38" i="21" s="1"/>
  <c r="Q37" i="52"/>
  <c r="N37" i="52"/>
  <c r="F38" i="23"/>
  <c r="U37" i="26"/>
  <c r="C38" i="21"/>
  <c r="Q37" i="29"/>
  <c r="N36" i="29"/>
  <c r="I38" i="52"/>
  <c r="T41" i="54"/>
  <c r="O43" i="54"/>
  <c r="H41" i="54"/>
  <c r="H38" i="54"/>
  <c r="T36" i="54"/>
  <c r="E36" i="54"/>
  <c r="R37" i="54"/>
  <c r="K35" i="54"/>
  <c r="R32" i="54"/>
  <c r="G32" i="54"/>
  <c r="N31" i="54"/>
  <c r="O28" i="54"/>
  <c r="Q28" i="54" s="1"/>
  <c r="I38" i="33"/>
  <c r="L38" i="56"/>
  <c r="F38" i="59"/>
  <c r="C38" i="27"/>
  <c r="J27" i="54"/>
  <c r="P38" i="21"/>
  <c r="P43" i="21"/>
  <c r="P42" i="42"/>
  <c r="S43" i="21"/>
  <c r="G43" i="21"/>
  <c r="G42" i="42" s="1"/>
  <c r="G44" i="21"/>
  <c r="J38" i="29"/>
  <c r="D38" i="29"/>
  <c r="S38" i="52"/>
  <c r="M38" i="52"/>
  <c r="D38" i="52"/>
  <c r="V37" i="52"/>
  <c r="J43" i="54"/>
  <c r="D43" i="54"/>
  <c r="S40" i="54"/>
  <c r="T40" i="54" s="1"/>
  <c r="M40" i="54"/>
  <c r="G40" i="54"/>
  <c r="V39" i="54"/>
  <c r="J37" i="54"/>
  <c r="K37" i="54" s="1"/>
  <c r="V35" i="54"/>
  <c r="V37" i="54"/>
  <c r="K34" i="54"/>
  <c r="V34" i="54"/>
  <c r="V32" i="54"/>
  <c r="V31" i="54"/>
  <c r="V28" i="54" s="1"/>
  <c r="L41" i="21"/>
  <c r="L39" i="21"/>
  <c r="L39" i="23" s="1"/>
  <c r="L38" i="42"/>
  <c r="V36" i="33"/>
  <c r="L39" i="52"/>
  <c r="G43" i="23"/>
  <c r="G44" i="26" s="1"/>
  <c r="D38" i="21"/>
  <c r="E38" i="21" s="1"/>
  <c r="M43" i="21"/>
  <c r="M43" i="23"/>
  <c r="M44" i="21"/>
  <c r="J43" i="21"/>
  <c r="J43" i="23"/>
  <c r="V41" i="54"/>
  <c r="S32" i="54"/>
  <c r="M28" i="54"/>
  <c r="R30" i="54"/>
  <c r="R27" i="54"/>
  <c r="M38" i="27"/>
  <c r="G38" i="23"/>
  <c r="V36" i="52"/>
  <c r="E37" i="52"/>
  <c r="P43" i="54"/>
  <c r="Q43" i="54"/>
  <c r="S40" i="21"/>
  <c r="M40" i="21"/>
  <c r="M39" i="42"/>
  <c r="G40" i="21"/>
  <c r="P42" i="21"/>
  <c r="P41" i="42"/>
  <c r="J42" i="21"/>
  <c r="J41" i="42" s="1"/>
  <c r="Q34" i="54"/>
  <c r="N29" i="54"/>
  <c r="L30" i="54"/>
  <c r="G42" i="21"/>
  <c r="G42" i="23" s="1"/>
  <c r="P40" i="21"/>
  <c r="P39" i="42"/>
  <c r="D40" i="21"/>
  <c r="M42" i="21"/>
  <c r="M41" i="42"/>
  <c r="J40" i="21"/>
  <c r="J40" i="23" s="1"/>
  <c r="J40" i="52" s="1"/>
  <c r="L27" i="54"/>
  <c r="V19" i="54"/>
  <c r="L14" i="21"/>
  <c r="O14" i="21"/>
  <c r="O24" i="21"/>
  <c r="F14" i="21"/>
  <c r="F14" i="23"/>
  <c r="C14" i="21"/>
  <c r="E37" i="23"/>
  <c r="N36" i="23"/>
  <c r="O38" i="29"/>
  <c r="I38" i="29"/>
  <c r="K38" i="29" s="1"/>
  <c r="H24" i="54"/>
  <c r="O38" i="59"/>
  <c r="R39" i="26"/>
  <c r="K42" i="54"/>
  <c r="T38" i="54"/>
  <c r="K38" i="54"/>
  <c r="C40" i="54"/>
  <c r="T35" i="54"/>
  <c r="E35" i="54"/>
  <c r="M18" i="54"/>
  <c r="D18" i="54"/>
  <c r="M12" i="54"/>
  <c r="F38" i="33"/>
  <c r="H38" i="33" s="1"/>
  <c r="R18" i="21"/>
  <c r="R10" i="23"/>
  <c r="R49" i="23"/>
  <c r="R50" i="26"/>
  <c r="R49" i="27" s="1"/>
  <c r="R49" i="29" s="1"/>
  <c r="R49" i="61"/>
  <c r="R15" i="21"/>
  <c r="R35" i="21"/>
  <c r="R35" i="23"/>
  <c r="T36" i="52"/>
  <c r="T42" i="54"/>
  <c r="T29" i="54"/>
  <c r="R17" i="54"/>
  <c r="T17" i="54" s="1"/>
  <c r="R12" i="54"/>
  <c r="R22" i="54"/>
  <c r="R38" i="56"/>
  <c r="O15" i="21"/>
  <c r="O15" i="23"/>
  <c r="Q37" i="21"/>
  <c r="Q37" i="26"/>
  <c r="Q42" i="54"/>
  <c r="O17" i="54"/>
  <c r="L32" i="21"/>
  <c r="L43" i="54"/>
  <c r="N43" i="54"/>
  <c r="N36" i="54"/>
  <c r="N36" i="52"/>
  <c r="L12" i="54"/>
  <c r="L22" i="54" s="1"/>
  <c r="K16" i="54"/>
  <c r="I25" i="54"/>
  <c r="I12" i="54"/>
  <c r="I23" i="54"/>
  <c r="K36" i="38"/>
  <c r="I38" i="38"/>
  <c r="I18" i="54"/>
  <c r="K20" i="54"/>
  <c r="K36" i="56"/>
  <c r="I43" i="54"/>
  <c r="K41" i="54"/>
  <c r="K39" i="54"/>
  <c r="U14" i="54"/>
  <c r="U23" i="54" s="1"/>
  <c r="W23" i="54" s="1"/>
  <c r="F57" i="26"/>
  <c r="U25" i="54"/>
  <c r="H37" i="52"/>
  <c r="F38" i="52"/>
  <c r="H37" i="26"/>
  <c r="F13" i="54"/>
  <c r="H13" i="54" s="1"/>
  <c r="F38" i="21"/>
  <c r="F38" i="56"/>
  <c r="F37" i="54"/>
  <c r="H37" i="54"/>
  <c r="F20" i="21"/>
  <c r="F34" i="21"/>
  <c r="F34" i="23"/>
  <c r="H37" i="21"/>
  <c r="H42" i="54"/>
  <c r="H19" i="54"/>
  <c r="F18" i="54"/>
  <c r="H15" i="54"/>
  <c r="F12" i="54"/>
  <c r="C43" i="21"/>
  <c r="C43" i="23" s="1"/>
  <c r="C43" i="52" s="1"/>
  <c r="C42" i="42"/>
  <c r="C34" i="21"/>
  <c r="C42" i="21"/>
  <c r="C44" i="21"/>
  <c r="E37" i="26"/>
  <c r="E23" i="54"/>
  <c r="V43" i="54"/>
  <c r="J42" i="42"/>
  <c r="Q30" i="54"/>
  <c r="D37" i="54"/>
  <c r="S28" i="54"/>
  <c r="T28" i="54"/>
  <c r="S30" i="54"/>
  <c r="S27" i="54" s="1"/>
  <c r="T27" i="54" s="1"/>
  <c r="I30" i="54"/>
  <c r="K30" i="54" s="1"/>
  <c r="G30" i="54"/>
  <c r="G27" i="54" s="1"/>
  <c r="F30" i="54"/>
  <c r="Q20" i="54"/>
  <c r="S18" i="54"/>
  <c r="L17" i="54"/>
  <c r="F17" i="54"/>
  <c r="L15" i="21"/>
  <c r="N15" i="21" s="1"/>
  <c r="L15" i="23"/>
  <c r="C16" i="21"/>
  <c r="C14" i="23"/>
  <c r="C14" i="26"/>
  <c r="M22" i="54"/>
  <c r="R15" i="23"/>
  <c r="R15" i="52"/>
  <c r="O25" i="21"/>
  <c r="I57" i="21"/>
  <c r="I32" i="21"/>
  <c r="I29" i="21" s="1"/>
  <c r="I9" i="21"/>
  <c r="I9" i="23"/>
  <c r="I15" i="21"/>
  <c r="I15" i="23"/>
  <c r="I56" i="21"/>
  <c r="I40" i="21"/>
  <c r="I39" i="42"/>
  <c r="I34" i="21"/>
  <c r="K34" i="21" s="1"/>
  <c r="I10" i="21"/>
  <c r="I22" i="54"/>
  <c r="F22" i="54"/>
  <c r="H22" i="54" s="1"/>
  <c r="F57" i="21"/>
  <c r="F42" i="21"/>
  <c r="F42" i="23" s="1"/>
  <c r="F39" i="21"/>
  <c r="F50" i="21"/>
  <c r="F43" i="21"/>
  <c r="F42" i="42" s="1"/>
  <c r="F56" i="27"/>
  <c r="F56" i="29"/>
  <c r="F56" i="61" s="1"/>
  <c r="F32" i="21"/>
  <c r="F10" i="21"/>
  <c r="F10" i="23"/>
  <c r="F15" i="21"/>
  <c r="F19" i="21"/>
  <c r="F17" i="21"/>
  <c r="F17" i="23" s="1"/>
  <c r="F40" i="21"/>
  <c r="F39" i="42"/>
  <c r="F9" i="21"/>
  <c r="F24" i="21" s="1"/>
  <c r="F16" i="21"/>
  <c r="C41" i="42"/>
  <c r="C43" i="42"/>
  <c r="C34" i="23"/>
  <c r="C35" i="26"/>
  <c r="C34" i="26"/>
  <c r="E34" i="21"/>
  <c r="C33" i="21"/>
  <c r="C44" i="26"/>
  <c r="I27" i="54"/>
  <c r="C16" i="23"/>
  <c r="C16" i="26"/>
  <c r="T30" i="54"/>
  <c r="C13" i="21"/>
  <c r="R15" i="26"/>
  <c r="R15" i="27"/>
  <c r="I10" i="23"/>
  <c r="I10" i="52"/>
  <c r="I34" i="23"/>
  <c r="I35" i="26"/>
  <c r="I32" i="23"/>
  <c r="I32" i="52"/>
  <c r="I56" i="23"/>
  <c r="I7" i="21"/>
  <c r="I8" i="21" s="1"/>
  <c r="F9" i="23"/>
  <c r="F9" i="26"/>
  <c r="F32" i="23"/>
  <c r="F29" i="21"/>
  <c r="F50" i="23"/>
  <c r="F51" i="26" s="1"/>
  <c r="F50" i="27" s="1"/>
  <c r="F50" i="29" s="1"/>
  <c r="F39" i="27"/>
  <c r="F39" i="29"/>
  <c r="F44" i="21"/>
  <c r="F16" i="23"/>
  <c r="F26" i="21"/>
  <c r="F40" i="23"/>
  <c r="F41" i="26"/>
  <c r="H40" i="21"/>
  <c r="H19" i="21"/>
  <c r="H15" i="21"/>
  <c r="F43" i="23"/>
  <c r="F43" i="52"/>
  <c r="H43" i="21"/>
  <c r="F41" i="21"/>
  <c r="F41" i="42"/>
  <c r="F57" i="23"/>
  <c r="C16" i="52"/>
  <c r="I34" i="52"/>
  <c r="F44" i="26"/>
  <c r="F43" i="27"/>
  <c r="F16" i="52"/>
  <c r="F33" i="26"/>
  <c r="F9" i="52"/>
  <c r="C16" i="27"/>
  <c r="C16" i="29"/>
  <c r="J42" i="23"/>
  <c r="J43" i="26" s="1"/>
  <c r="P44" i="21"/>
  <c r="N40" i="21"/>
  <c r="M40" i="23"/>
  <c r="M40" i="52" s="1"/>
  <c r="S40" i="23"/>
  <c r="S41" i="26" s="1"/>
  <c r="S39" i="42"/>
  <c r="G43" i="52"/>
  <c r="S42" i="42"/>
  <c r="T42" i="42" s="1"/>
  <c r="S43" i="23"/>
  <c r="S43" i="52" s="1"/>
  <c r="T43" i="21"/>
  <c r="S42" i="23"/>
  <c r="S42" i="52" s="1"/>
  <c r="S44" i="52" s="1"/>
  <c r="S43" i="26"/>
  <c r="S42" i="27"/>
  <c r="S42" i="29"/>
  <c r="S42" i="61"/>
  <c r="M41" i="26"/>
  <c r="M40" i="27"/>
  <c r="J42" i="27"/>
  <c r="J42" i="29"/>
  <c r="J42" i="61" s="1"/>
  <c r="S44" i="26"/>
  <c r="S43" i="27"/>
  <c r="S40" i="27"/>
  <c r="S40" i="29"/>
  <c r="S40" i="52"/>
  <c r="S10" i="21"/>
  <c r="S11" i="21"/>
  <c r="T16" i="54"/>
  <c r="P9" i="21"/>
  <c r="Q9" i="21" s="1"/>
  <c r="P11" i="21"/>
  <c r="P11" i="23"/>
  <c r="M9" i="21"/>
  <c r="M7" i="21" s="1"/>
  <c r="M8" i="21" s="1"/>
  <c r="M23" i="21" s="1"/>
  <c r="M10" i="21"/>
  <c r="N10" i="21" s="1"/>
  <c r="M11" i="21"/>
  <c r="M14" i="21"/>
  <c r="M23" i="54"/>
  <c r="N23" i="54" s="1"/>
  <c r="J9" i="21"/>
  <c r="K9" i="21" s="1"/>
  <c r="J9" i="23"/>
  <c r="J10" i="21"/>
  <c r="K10" i="21" s="1"/>
  <c r="J11" i="21"/>
  <c r="G11" i="21"/>
  <c r="H11" i="21" s="1"/>
  <c r="G10" i="21"/>
  <c r="G10" i="23"/>
  <c r="G9" i="21"/>
  <c r="G7" i="21" s="1"/>
  <c r="G9" i="23"/>
  <c r="G12" i="54"/>
  <c r="G22" i="54" s="1"/>
  <c r="D10" i="21"/>
  <c r="D25" i="21" s="1"/>
  <c r="E25" i="21" s="1"/>
  <c r="D11" i="21"/>
  <c r="D12" i="54"/>
  <c r="D22" i="54"/>
  <c r="E16" i="54"/>
  <c r="S10" i="23"/>
  <c r="T10" i="23"/>
  <c r="P9" i="23"/>
  <c r="P9" i="52"/>
  <c r="M9" i="23"/>
  <c r="M9" i="52"/>
  <c r="M10" i="23"/>
  <c r="M10" i="52"/>
  <c r="M11" i="23"/>
  <c r="M14" i="23"/>
  <c r="M14" i="26"/>
  <c r="M14" i="27"/>
  <c r="M14" i="29"/>
  <c r="M14" i="61"/>
  <c r="J10" i="23"/>
  <c r="J10" i="26"/>
  <c r="J11" i="23"/>
  <c r="J11" i="26"/>
  <c r="K11" i="21"/>
  <c r="G11" i="23"/>
  <c r="D10" i="23"/>
  <c r="D10" i="52"/>
  <c r="S10" i="26"/>
  <c r="S10" i="52"/>
  <c r="P9" i="26"/>
  <c r="P9" i="27" s="1"/>
  <c r="M9" i="26"/>
  <c r="M9" i="27"/>
  <c r="M10" i="26"/>
  <c r="M10" i="27" s="1"/>
  <c r="M10" i="29"/>
  <c r="M10" i="61"/>
  <c r="M11" i="26"/>
  <c r="M11" i="27" s="1"/>
  <c r="M11" i="52"/>
  <c r="J11" i="52"/>
  <c r="G11" i="26"/>
  <c r="G11" i="27" s="1"/>
  <c r="G11" i="52"/>
  <c r="D10" i="26"/>
  <c r="S10" i="27"/>
  <c r="T10" i="27" s="1"/>
  <c r="M11" i="29"/>
  <c r="S10" i="29"/>
  <c r="S10" i="61"/>
  <c r="S35" i="21"/>
  <c r="T35" i="21"/>
  <c r="S34" i="21"/>
  <c r="S34" i="23"/>
  <c r="P34" i="21"/>
  <c r="P34" i="23"/>
  <c r="M35" i="21"/>
  <c r="M35" i="23"/>
  <c r="M34" i="21"/>
  <c r="M34" i="23"/>
  <c r="J35" i="21"/>
  <c r="K35" i="21" s="1"/>
  <c r="J35" i="23"/>
  <c r="J34" i="21"/>
  <c r="G35" i="21"/>
  <c r="H35" i="21" s="1"/>
  <c r="G34" i="21"/>
  <c r="G34" i="23"/>
  <c r="D35" i="21"/>
  <c r="E35" i="21"/>
  <c r="S35" i="23"/>
  <c r="S35" i="52"/>
  <c r="H34" i="21"/>
  <c r="G38" i="27"/>
  <c r="H38" i="27" s="1"/>
  <c r="S32" i="21"/>
  <c r="S32" i="23"/>
  <c r="P32" i="21"/>
  <c r="P30" i="21"/>
  <c r="P31" i="21" s="1"/>
  <c r="M32" i="21"/>
  <c r="M29" i="21"/>
  <c r="J32" i="21"/>
  <c r="J31" i="21" s="1"/>
  <c r="J30" i="21"/>
  <c r="J30" i="23"/>
  <c r="G32" i="21"/>
  <c r="G32" i="23"/>
  <c r="D32" i="21"/>
  <c r="D32" i="23"/>
  <c r="J32" i="23"/>
  <c r="I52" i="21"/>
  <c r="I52" i="23" s="1"/>
  <c r="C52" i="21"/>
  <c r="S58" i="21"/>
  <c r="S58" i="23" s="1"/>
  <c r="S54" i="23" s="1"/>
  <c r="S57" i="21"/>
  <c r="S57" i="23" s="1"/>
  <c r="S56" i="21"/>
  <c r="P58" i="21"/>
  <c r="P57" i="21"/>
  <c r="P57" i="23" s="1"/>
  <c r="P58" i="26" s="1"/>
  <c r="P57" i="27" s="1"/>
  <c r="P57" i="29" s="1"/>
  <c r="P56" i="21"/>
  <c r="P56" i="23" s="1"/>
  <c r="P50" i="21"/>
  <c r="P50" i="23" s="1"/>
  <c r="M58" i="21"/>
  <c r="M58" i="23" s="1"/>
  <c r="M59" i="26" s="1"/>
  <c r="M57" i="21"/>
  <c r="M57" i="23" s="1"/>
  <c r="M58" i="26" s="1"/>
  <c r="M57" i="27" s="1"/>
  <c r="M57" i="29" s="1"/>
  <c r="M56" i="21"/>
  <c r="M56" i="23"/>
  <c r="M50" i="21"/>
  <c r="N50" i="21" s="1"/>
  <c r="J59" i="21"/>
  <c r="J59" i="23" s="1"/>
  <c r="J60" i="26" s="1"/>
  <c r="J59" i="27" s="1"/>
  <c r="J59" i="29" s="1"/>
  <c r="J59" i="61" s="1"/>
  <c r="J58" i="21"/>
  <c r="J57" i="21"/>
  <c r="J57" i="23"/>
  <c r="J50" i="21"/>
  <c r="J50" i="23" s="1"/>
  <c r="G59" i="21"/>
  <c r="G59" i="23"/>
  <c r="G58" i="21"/>
  <c r="G57" i="21"/>
  <c r="H57" i="21" s="1"/>
  <c r="G56" i="21"/>
  <c r="G50" i="21"/>
  <c r="G48" i="21"/>
  <c r="G48" i="23"/>
  <c r="G49" i="26" s="1"/>
  <c r="G48" i="27" s="1"/>
  <c r="G48" i="29" s="1"/>
  <c r="G48" i="61" s="1"/>
  <c r="D59" i="21"/>
  <c r="D59" i="23" s="1"/>
  <c r="D60" i="26" s="1"/>
  <c r="D59" i="27"/>
  <c r="D59" i="29" s="1"/>
  <c r="D59" i="56" s="1"/>
  <c r="D59" i="33" s="1"/>
  <c r="D60" i="35" s="1"/>
  <c r="D58" i="21"/>
  <c r="D58" i="23"/>
  <c r="D57" i="21"/>
  <c r="D56" i="21"/>
  <c r="D50" i="21"/>
  <c r="D50" i="23"/>
  <c r="C52" i="23"/>
  <c r="C53" i="26" s="1"/>
  <c r="C52" i="27" s="1"/>
  <c r="C52" i="29" s="1"/>
  <c r="S56" i="23"/>
  <c r="S57" i="26"/>
  <c r="P57" i="26"/>
  <c r="Q50" i="21"/>
  <c r="J58" i="23"/>
  <c r="J59" i="26"/>
  <c r="J58" i="27" s="1"/>
  <c r="J58" i="29" s="1"/>
  <c r="J58" i="61"/>
  <c r="G58" i="23"/>
  <c r="G59" i="26" s="1"/>
  <c r="G57" i="23"/>
  <c r="G58" i="26" s="1"/>
  <c r="G56" i="23"/>
  <c r="H56" i="23" s="1"/>
  <c r="H56" i="21"/>
  <c r="D57" i="23"/>
  <c r="D58" i="26" s="1"/>
  <c r="D56" i="23"/>
  <c r="D57" i="26" s="1"/>
  <c r="D56" i="27" s="1"/>
  <c r="S59" i="26"/>
  <c r="S61" i="26" s="1"/>
  <c r="S58" i="26"/>
  <c r="S57" i="27" s="1"/>
  <c r="S57" i="29" s="1"/>
  <c r="S57" i="61"/>
  <c r="G57" i="26"/>
  <c r="H57" i="26" s="1"/>
  <c r="D56" i="29"/>
  <c r="R52" i="21"/>
  <c r="R52" i="23" s="1"/>
  <c r="R53" i="26" s="1"/>
  <c r="R52" i="27"/>
  <c r="R52" i="29"/>
  <c r="R50" i="21"/>
  <c r="R50" i="23" s="1"/>
  <c r="O52" i="21"/>
  <c r="O52" i="23"/>
  <c r="O53" i="26" s="1"/>
  <c r="O52" i="27" s="1"/>
  <c r="L52" i="21"/>
  <c r="L52" i="23" s="1"/>
  <c r="L53" i="26" s="1"/>
  <c r="L52" i="27" s="1"/>
  <c r="L52" i="29" s="1"/>
  <c r="R31" i="26"/>
  <c r="R30" i="52"/>
  <c r="R38" i="33"/>
  <c r="R43" i="23"/>
  <c r="R43" i="52" s="1"/>
  <c r="T43" i="52" s="1"/>
  <c r="R44" i="26"/>
  <c r="R42" i="42"/>
  <c r="R38" i="27"/>
  <c r="T37" i="27"/>
  <c r="R38" i="52"/>
  <c r="T38" i="52" s="1"/>
  <c r="T37" i="52"/>
  <c r="O35" i="52"/>
  <c r="O36" i="26"/>
  <c r="N43" i="21"/>
  <c r="L43" i="23"/>
  <c r="L43" i="52"/>
  <c r="L42" i="42"/>
  <c r="L40" i="23"/>
  <c r="L40" i="52" s="1"/>
  <c r="L39" i="42"/>
  <c r="L48" i="23"/>
  <c r="L49" i="26"/>
  <c r="L48" i="27" s="1"/>
  <c r="L48" i="29" s="1"/>
  <c r="K43" i="21"/>
  <c r="I42" i="42"/>
  <c r="K42" i="42" s="1"/>
  <c r="F33" i="21"/>
  <c r="F35" i="23"/>
  <c r="F35" i="52"/>
  <c r="C35" i="52"/>
  <c r="T43" i="23"/>
  <c r="R30" i="27"/>
  <c r="L40" i="27"/>
  <c r="L40" i="29"/>
  <c r="L40" i="61"/>
  <c r="L44" i="26"/>
  <c r="L43" i="27"/>
  <c r="L43" i="29"/>
  <c r="I35" i="52"/>
  <c r="I43" i="52"/>
  <c r="C35" i="27"/>
  <c r="R30" i="29"/>
  <c r="R30" i="61"/>
  <c r="I35" i="27"/>
  <c r="I35" i="29"/>
  <c r="I35" i="61"/>
  <c r="C35" i="29"/>
  <c r="C35" i="61" s="1"/>
  <c r="S59" i="23"/>
  <c r="T59" i="21"/>
  <c r="P15" i="23"/>
  <c r="P15" i="52"/>
  <c r="P14" i="23"/>
  <c r="P14" i="26"/>
  <c r="P14" i="27" s="1"/>
  <c r="Q14" i="21"/>
  <c r="M26" i="21"/>
  <c r="M16" i="23"/>
  <c r="M26" i="23" s="1"/>
  <c r="M16" i="52"/>
  <c r="J13" i="21"/>
  <c r="G16" i="23"/>
  <c r="H16" i="23"/>
  <c r="H16" i="21"/>
  <c r="E14" i="21"/>
  <c r="D14" i="23"/>
  <c r="D14" i="52"/>
  <c r="S50" i="23"/>
  <c r="S60" i="26"/>
  <c r="S59" i="27" s="1"/>
  <c r="S59" i="29" s="1"/>
  <c r="S59" i="61" s="1"/>
  <c r="P24" i="23"/>
  <c r="D14" i="26"/>
  <c r="S51" i="26"/>
  <c r="S50" i="27"/>
  <c r="S50" i="29" s="1"/>
  <c r="S50" i="61" s="1"/>
  <c r="D14" i="27"/>
  <c r="J39" i="42"/>
  <c r="P38" i="27"/>
  <c r="G20" i="23"/>
  <c r="G20" i="52"/>
  <c r="G18" i="21"/>
  <c r="D20" i="23"/>
  <c r="D20" i="52"/>
  <c r="T36" i="23"/>
  <c r="Q36" i="29"/>
  <c r="N37" i="21"/>
  <c r="N37" i="26"/>
  <c r="N37" i="29"/>
  <c r="L38" i="52"/>
  <c r="N38" i="52" s="1"/>
  <c r="K38" i="26"/>
  <c r="K36" i="52"/>
  <c r="I18" i="21"/>
  <c r="K37" i="29"/>
  <c r="U36" i="27"/>
  <c r="U37" i="38"/>
  <c r="F13" i="21"/>
  <c r="C12" i="21"/>
  <c r="E36" i="52"/>
  <c r="E37" i="33"/>
  <c r="J29" i="23"/>
  <c r="H32" i="21"/>
  <c r="N32" i="21"/>
  <c r="P30" i="23"/>
  <c r="P31" i="23" s="1"/>
  <c r="J33" i="21"/>
  <c r="J34" i="23"/>
  <c r="J35" i="26"/>
  <c r="J34" i="27"/>
  <c r="J34" i="29"/>
  <c r="C42" i="23"/>
  <c r="C42" i="52" s="1"/>
  <c r="C43" i="26"/>
  <c r="E42" i="21"/>
  <c r="L32" i="23"/>
  <c r="M42" i="23"/>
  <c r="M42" i="52" s="1"/>
  <c r="V40" i="21"/>
  <c r="L40" i="26"/>
  <c r="P42" i="23"/>
  <c r="P43" i="26"/>
  <c r="P42" i="27"/>
  <c r="P42" i="29"/>
  <c r="I20" i="23"/>
  <c r="I21" i="26"/>
  <c r="H37" i="53"/>
  <c r="R39" i="23"/>
  <c r="R40" i="26"/>
  <c r="R39" i="27"/>
  <c r="R39" i="29"/>
  <c r="R39" i="61"/>
  <c r="R38" i="42"/>
  <c r="N36" i="56"/>
  <c r="M38" i="56"/>
  <c r="T36" i="56"/>
  <c r="O38" i="38"/>
  <c r="M38" i="29"/>
  <c r="C38" i="52"/>
  <c r="E38" i="52"/>
  <c r="H37" i="35"/>
  <c r="N37" i="35"/>
  <c r="M39" i="35"/>
  <c r="N39" i="35" s="1"/>
  <c r="R21" i="26"/>
  <c r="R20" i="52"/>
  <c r="T37" i="33"/>
  <c r="Q37" i="33"/>
  <c r="H37" i="38"/>
  <c r="R20" i="27"/>
  <c r="R20" i="29"/>
  <c r="R20" i="61"/>
  <c r="P42" i="52"/>
  <c r="L32" i="52"/>
  <c r="L33" i="26"/>
  <c r="C44" i="23"/>
  <c r="J34" i="52"/>
  <c r="R39" i="52"/>
  <c r="M43" i="26"/>
  <c r="M42" i="27"/>
  <c r="I15" i="26"/>
  <c r="I15" i="27"/>
  <c r="P31" i="26"/>
  <c r="P30" i="27"/>
  <c r="P30" i="52"/>
  <c r="C42" i="27"/>
  <c r="C44" i="27" s="1"/>
  <c r="C42" i="29"/>
  <c r="C34" i="52"/>
  <c r="C33" i="52"/>
  <c r="R10" i="26"/>
  <c r="T10" i="26"/>
  <c r="H43" i="23"/>
  <c r="F58" i="26"/>
  <c r="F57" i="27" s="1"/>
  <c r="F57" i="29" s="1"/>
  <c r="I10" i="26"/>
  <c r="I10" i="27" s="1"/>
  <c r="C33" i="23"/>
  <c r="I33" i="26"/>
  <c r="I32" i="27"/>
  <c r="I29" i="23"/>
  <c r="R10" i="52"/>
  <c r="R25" i="52" s="1"/>
  <c r="C19" i="52"/>
  <c r="M33" i="21"/>
  <c r="G35" i="23"/>
  <c r="G35" i="52"/>
  <c r="S36" i="26"/>
  <c r="S35" i="27"/>
  <c r="S35" i="29"/>
  <c r="I10" i="29"/>
  <c r="R26" i="26"/>
  <c r="C34" i="27"/>
  <c r="C33" i="27"/>
  <c r="P29" i="21"/>
  <c r="P32" i="23"/>
  <c r="P33" i="26"/>
  <c r="H32" i="23"/>
  <c r="G33" i="26"/>
  <c r="H33" i="26" s="1"/>
  <c r="G32" i="27"/>
  <c r="G29" i="23"/>
  <c r="G32" i="52"/>
  <c r="G29" i="52"/>
  <c r="P20" i="52"/>
  <c r="P21" i="26"/>
  <c r="Q20" i="23"/>
  <c r="M21" i="26"/>
  <c r="M20" i="27"/>
  <c r="M20" i="29"/>
  <c r="M20" i="52"/>
  <c r="G20" i="26"/>
  <c r="G19" i="27"/>
  <c r="G19" i="52"/>
  <c r="P20" i="27"/>
  <c r="P11" i="52"/>
  <c r="P11" i="26"/>
  <c r="P11" i="27"/>
  <c r="M13" i="21"/>
  <c r="D11" i="23"/>
  <c r="D11" i="26"/>
  <c r="G40" i="27"/>
  <c r="G40" i="29"/>
  <c r="S41" i="42"/>
  <c r="G42" i="52"/>
  <c r="G44" i="52" s="1"/>
  <c r="G43" i="26"/>
  <c r="G42" i="27"/>
  <c r="G42" i="29"/>
  <c r="G42" i="56"/>
  <c r="G42" i="33" s="1"/>
  <c r="G43" i="35" s="1"/>
  <c r="G44" i="23"/>
  <c r="D42" i="52"/>
  <c r="D43" i="26"/>
  <c r="E43" i="26"/>
  <c r="G33" i="21"/>
  <c r="H33" i="21"/>
  <c r="J40" i="27"/>
  <c r="J40" i="29"/>
  <c r="J40" i="56" s="1"/>
  <c r="J40" i="33" s="1"/>
  <c r="J41" i="35" s="1"/>
  <c r="D42" i="27"/>
  <c r="E42" i="27"/>
  <c r="G39" i="26"/>
  <c r="H39" i="26" s="1"/>
  <c r="D38" i="38"/>
  <c r="D38" i="23"/>
  <c r="E38" i="23" s="1"/>
  <c r="V36" i="23"/>
  <c r="D39" i="35"/>
  <c r="E39" i="35" s="1"/>
  <c r="R10" i="27"/>
  <c r="L32" i="27"/>
  <c r="L49" i="27"/>
  <c r="L49" i="29"/>
  <c r="L49" i="61" s="1"/>
  <c r="I47" i="27"/>
  <c r="I51" i="27"/>
  <c r="I51" i="29"/>
  <c r="L32" i="29"/>
  <c r="L32" i="61"/>
  <c r="G21" i="26"/>
  <c r="G20" i="27"/>
  <c r="G20" i="29"/>
  <c r="G20" i="61"/>
  <c r="M13" i="23"/>
  <c r="M13" i="26"/>
  <c r="J11" i="27"/>
  <c r="D21" i="26"/>
  <c r="D20" i="27"/>
  <c r="D20" i="29"/>
  <c r="D20" i="56"/>
  <c r="F38" i="27"/>
  <c r="F32" i="27"/>
  <c r="Q37" i="23"/>
  <c r="O38" i="33"/>
  <c r="Q38" i="33" s="1"/>
  <c r="J11" i="29"/>
  <c r="J11" i="61"/>
  <c r="F32" i="29"/>
  <c r="F32" i="61"/>
  <c r="K38" i="23"/>
  <c r="J38" i="38"/>
  <c r="K38" i="38" s="1"/>
  <c r="T38" i="26"/>
  <c r="Q38" i="26"/>
  <c r="C38" i="56"/>
  <c r="E36" i="23"/>
  <c r="O38" i="56"/>
  <c r="T37" i="59"/>
  <c r="Q37" i="38"/>
  <c r="H37" i="27"/>
  <c r="F38" i="38"/>
  <c r="F9" i="27"/>
  <c r="C14" i="27"/>
  <c r="E14" i="27"/>
  <c r="I29" i="52"/>
  <c r="C43" i="27"/>
  <c r="C43" i="29"/>
  <c r="C43" i="56"/>
  <c r="C43" i="33" s="1"/>
  <c r="C44" i="35" s="1"/>
  <c r="C43" i="38" s="1"/>
  <c r="H37" i="23"/>
  <c r="L38" i="23"/>
  <c r="V38" i="23"/>
  <c r="F40" i="52"/>
  <c r="F16" i="26"/>
  <c r="F16" i="27" s="1"/>
  <c r="F12" i="27" s="1"/>
  <c r="M38" i="23"/>
  <c r="L39" i="26"/>
  <c r="U36" i="59"/>
  <c r="N36" i="59"/>
  <c r="K37" i="33"/>
  <c r="K38" i="35"/>
  <c r="E36" i="38"/>
  <c r="N36" i="38"/>
  <c r="V38" i="26"/>
  <c r="K37" i="26"/>
  <c r="J39" i="26"/>
  <c r="V37" i="29"/>
  <c r="E36" i="29"/>
  <c r="V36" i="53"/>
  <c r="E36" i="33"/>
  <c r="U36" i="33"/>
  <c r="W36" i="33" s="1"/>
  <c r="F38" i="29"/>
  <c r="U37" i="29"/>
  <c r="H36" i="56"/>
  <c r="F9" i="29"/>
  <c r="F9" i="61"/>
  <c r="C14" i="29"/>
  <c r="C14" i="61"/>
  <c r="F56" i="56"/>
  <c r="P38" i="56"/>
  <c r="T55" i="39"/>
  <c r="R12" i="39"/>
  <c r="O32" i="42"/>
  <c r="Q38" i="39"/>
  <c r="O7" i="39"/>
  <c r="O8" i="39" s="1"/>
  <c r="Q37" i="42"/>
  <c r="O33" i="39"/>
  <c r="Q54" i="39"/>
  <c r="Q56" i="39"/>
  <c r="U21" i="42"/>
  <c r="L29" i="39"/>
  <c r="N53" i="39"/>
  <c r="N36" i="42"/>
  <c r="L32" i="42"/>
  <c r="N29" i="42"/>
  <c r="L28" i="42"/>
  <c r="U19" i="42"/>
  <c r="N19" i="42"/>
  <c r="L18" i="42"/>
  <c r="N36" i="39"/>
  <c r="U49" i="39"/>
  <c r="U48" i="39"/>
  <c r="U46" i="39"/>
  <c r="U16" i="39"/>
  <c r="U14" i="39"/>
  <c r="U24" i="39"/>
  <c r="K36" i="42"/>
  <c r="K35" i="42"/>
  <c r="K36" i="39"/>
  <c r="I33" i="39"/>
  <c r="K25" i="39"/>
  <c r="K54" i="39"/>
  <c r="K56" i="39"/>
  <c r="F30" i="42"/>
  <c r="H37" i="39"/>
  <c r="F7" i="39"/>
  <c r="F8" i="39" s="1"/>
  <c r="H35" i="42"/>
  <c r="U35" i="42"/>
  <c r="U37" i="42" s="1"/>
  <c r="F17" i="42"/>
  <c r="H53" i="39"/>
  <c r="C17" i="42"/>
  <c r="E38" i="39"/>
  <c r="E37" i="42"/>
  <c r="E37" i="39"/>
  <c r="I48" i="56"/>
  <c r="I48" i="33" s="1"/>
  <c r="I49" i="35" s="1"/>
  <c r="E29" i="42"/>
  <c r="E30" i="39"/>
  <c r="C30" i="42"/>
  <c r="K19" i="39"/>
  <c r="E38" i="26"/>
  <c r="K37" i="42"/>
  <c r="Q36" i="42"/>
  <c r="E36" i="42"/>
  <c r="N35" i="42"/>
  <c r="U34" i="42"/>
  <c r="W34" i="42" s="1"/>
  <c r="P32" i="42"/>
  <c r="Q32" i="42"/>
  <c r="U33" i="42"/>
  <c r="S30" i="42"/>
  <c r="T30" i="42" s="1"/>
  <c r="S27" i="42"/>
  <c r="O30" i="42"/>
  <c r="P30" i="42"/>
  <c r="N25" i="42"/>
  <c r="T20" i="42"/>
  <c r="N20" i="42"/>
  <c r="Q19" i="42"/>
  <c r="P17" i="42"/>
  <c r="O17" i="42"/>
  <c r="I17" i="42"/>
  <c r="D17" i="42"/>
  <c r="U14" i="42"/>
  <c r="U36" i="42"/>
  <c r="U31" i="42"/>
  <c r="U30" i="42"/>
  <c r="J17" i="42"/>
  <c r="L12" i="42"/>
  <c r="L22" i="42"/>
  <c r="I13" i="42"/>
  <c r="I12" i="42"/>
  <c r="G7" i="42"/>
  <c r="G26" i="42"/>
  <c r="U36" i="39"/>
  <c r="V21" i="39"/>
  <c r="M12" i="42"/>
  <c r="G12" i="42"/>
  <c r="H12" i="42" s="1"/>
  <c r="L7" i="39"/>
  <c r="E56" i="39"/>
  <c r="V48" i="39"/>
  <c r="W48" i="39"/>
  <c r="O45" i="39"/>
  <c r="O51" i="39" s="1"/>
  <c r="L12" i="39"/>
  <c r="L22" i="39" s="1"/>
  <c r="U15" i="39"/>
  <c r="AB15" i="39" s="1"/>
  <c r="O7" i="42"/>
  <c r="I7" i="42"/>
  <c r="I26" i="42"/>
  <c r="F7" i="42"/>
  <c r="F8" i="42" s="1"/>
  <c r="C7" i="42"/>
  <c r="C22" i="42" s="1"/>
  <c r="E22" i="42" s="1"/>
  <c r="C8" i="42"/>
  <c r="W43" i="39"/>
  <c r="K38" i="39"/>
  <c r="T37" i="39"/>
  <c r="Q36" i="39"/>
  <c r="P33" i="39"/>
  <c r="Q33" i="39" s="1"/>
  <c r="M33" i="39"/>
  <c r="T26" i="39"/>
  <c r="H21" i="39"/>
  <c r="R41" i="39"/>
  <c r="R18" i="39"/>
  <c r="T18" i="39" s="1"/>
  <c r="I18" i="39"/>
  <c r="P12" i="42"/>
  <c r="J12" i="42"/>
  <c r="K12" i="42" s="1"/>
  <c r="V16" i="42"/>
  <c r="D12" i="42"/>
  <c r="V15" i="39"/>
  <c r="W15" i="39"/>
  <c r="V14" i="39"/>
  <c r="T50" i="39"/>
  <c r="N47" i="39"/>
  <c r="S45" i="39"/>
  <c r="T45" i="39" s="1"/>
  <c r="V54" i="39"/>
  <c r="W54" i="39"/>
  <c r="V56" i="39"/>
  <c r="W56" i="39" s="1"/>
  <c r="Q38" i="58"/>
  <c r="Q30" i="42"/>
  <c r="N12" i="42"/>
  <c r="K17" i="42"/>
  <c r="V31" i="42"/>
  <c r="W31" i="42"/>
  <c r="V21" i="42"/>
  <c r="W21" i="42" s="1"/>
  <c r="R12" i="42"/>
  <c r="T12" i="42"/>
  <c r="F12" i="42"/>
  <c r="P7" i="42"/>
  <c r="P22" i="42"/>
  <c r="U10" i="42"/>
  <c r="U24" i="42" s="1"/>
  <c r="V11" i="42"/>
  <c r="V28" i="42" s="1"/>
  <c r="L8" i="39"/>
  <c r="L27" i="39"/>
  <c r="O12" i="42"/>
  <c r="C12" i="42"/>
  <c r="U12" i="42"/>
  <c r="V12" i="42"/>
  <c r="AD14" i="39"/>
  <c r="V34" i="39"/>
  <c r="V32" i="39"/>
  <c r="V29" i="39" s="1"/>
  <c r="C52" i="39"/>
  <c r="U52" i="39" s="1"/>
  <c r="U57" i="39" s="1"/>
  <c r="E54" i="39"/>
  <c r="C51" i="39"/>
  <c r="E48" i="39"/>
  <c r="Q47" i="39"/>
  <c r="J45" i="39"/>
  <c r="J51" i="39" s="1"/>
  <c r="K47" i="39"/>
  <c r="U47" i="39"/>
  <c r="V35" i="39"/>
  <c r="W35" i="39" s="1"/>
  <c r="U32" i="39"/>
  <c r="U31" i="39" s="1"/>
  <c r="V11" i="39"/>
  <c r="V10" i="39"/>
  <c r="V25" i="39" s="1"/>
  <c r="V14" i="42"/>
  <c r="X14" i="39" s="1"/>
  <c r="Y14" i="39" s="1"/>
  <c r="T46" i="39"/>
  <c r="H48" i="39"/>
  <c r="H50" i="39"/>
  <c r="G45" i="39"/>
  <c r="G51" i="39"/>
  <c r="E53" i="39"/>
  <c r="E55" i="39"/>
  <c r="V50" i="39"/>
  <c r="V49" i="39"/>
  <c r="W49" i="39" s="1"/>
  <c r="Q48" i="39"/>
  <c r="K48" i="39"/>
  <c r="V47" i="39"/>
  <c r="W47" i="39" s="1"/>
  <c r="D45" i="39"/>
  <c r="E45" i="39"/>
  <c r="E47" i="39"/>
  <c r="V46" i="39"/>
  <c r="W46" i="39" s="1"/>
  <c r="H55" i="39"/>
  <c r="N55" i="39"/>
  <c r="F12" i="39"/>
  <c r="K18" i="39"/>
  <c r="C26" i="42"/>
  <c r="I8" i="42"/>
  <c r="X16" i="39"/>
  <c r="Y16" i="39"/>
  <c r="F26" i="42"/>
  <c r="O26" i="42"/>
  <c r="O8" i="42"/>
  <c r="O27" i="42"/>
  <c r="C57" i="39"/>
  <c r="Q7" i="42"/>
  <c r="L23" i="39"/>
  <c r="V25" i="42"/>
  <c r="R15" i="29"/>
  <c r="R15" i="61"/>
  <c r="L13" i="42"/>
  <c r="N13" i="42"/>
  <c r="F13" i="42"/>
  <c r="H13" i="42" s="1"/>
  <c r="R17" i="42"/>
  <c r="L17" i="42"/>
  <c r="N17" i="42"/>
  <c r="C18" i="39"/>
  <c r="S33" i="39"/>
  <c r="N34" i="42"/>
  <c r="J33" i="39"/>
  <c r="K33" i="39" s="1"/>
  <c r="S27" i="39"/>
  <c r="Q31" i="42"/>
  <c r="Q32" i="39"/>
  <c r="P31" i="39"/>
  <c r="Q31" i="39" s="1"/>
  <c r="N30" i="39"/>
  <c r="M31" i="39"/>
  <c r="N31" i="39" s="1"/>
  <c r="J30" i="42"/>
  <c r="K32" i="39"/>
  <c r="J31" i="39"/>
  <c r="K31" i="39" s="1"/>
  <c r="G30" i="42"/>
  <c r="H30" i="42" s="1"/>
  <c r="S25" i="39"/>
  <c r="T25" i="39"/>
  <c r="S24" i="39"/>
  <c r="T24" i="39" s="1"/>
  <c r="V13" i="42"/>
  <c r="P29" i="39"/>
  <c r="Q29" i="39" s="1"/>
  <c r="P25" i="39"/>
  <c r="Q25" i="39"/>
  <c r="V16" i="39"/>
  <c r="W16" i="39" s="1"/>
  <c r="M13" i="39"/>
  <c r="N13" i="39"/>
  <c r="M7" i="39"/>
  <c r="M27" i="39" s="1"/>
  <c r="N27" i="39" s="1"/>
  <c r="J27" i="39"/>
  <c r="J24" i="39"/>
  <c r="K24" i="39" s="1"/>
  <c r="M45" i="39"/>
  <c r="N45" i="39" s="1"/>
  <c r="E39" i="26"/>
  <c r="S44" i="39"/>
  <c r="T44" i="39" s="1"/>
  <c r="S41" i="39"/>
  <c r="T41" i="39"/>
  <c r="P44" i="39"/>
  <c r="P41" i="39"/>
  <c r="Q41" i="39"/>
  <c r="M44" i="39"/>
  <c r="M41" i="39"/>
  <c r="J44" i="39"/>
  <c r="J41" i="39"/>
  <c r="G44" i="39"/>
  <c r="H44" i="39" s="1"/>
  <c r="V44" i="39"/>
  <c r="G41" i="39"/>
  <c r="P18" i="42"/>
  <c r="Q18" i="42" s="1"/>
  <c r="V20" i="42"/>
  <c r="J18" i="42"/>
  <c r="S40" i="56"/>
  <c r="S40" i="33" s="1"/>
  <c r="S41" i="35" s="1"/>
  <c r="S38" i="53"/>
  <c r="S39" i="58"/>
  <c r="S38" i="33"/>
  <c r="T38" i="33" s="1"/>
  <c r="S38" i="56"/>
  <c r="V36" i="39"/>
  <c r="W36" i="39"/>
  <c r="T35" i="42"/>
  <c r="V36" i="56"/>
  <c r="V36" i="29"/>
  <c r="T36" i="33"/>
  <c r="S39" i="26"/>
  <c r="V39" i="26"/>
  <c r="P38" i="38"/>
  <c r="O22" i="42"/>
  <c r="W14" i="42"/>
  <c r="P8" i="42"/>
  <c r="P27" i="42" s="1"/>
  <c r="Q27" i="42" s="1"/>
  <c r="G8" i="42"/>
  <c r="I22" i="42"/>
  <c r="W14" i="39"/>
  <c r="D14" i="29"/>
  <c r="D14" i="61"/>
  <c r="M30" i="42"/>
  <c r="H20" i="42"/>
  <c r="Q11" i="42"/>
  <c r="P13" i="50"/>
  <c r="P30" i="50"/>
  <c r="C40" i="50"/>
  <c r="I40" i="50"/>
  <c r="P40" i="50"/>
  <c r="G43" i="50"/>
  <c r="P43" i="50"/>
  <c r="Q43" i="50" s="1"/>
  <c r="H36" i="42"/>
  <c r="G32" i="42"/>
  <c r="F32" i="42"/>
  <c r="C32" i="42"/>
  <c r="H31" i="42"/>
  <c r="K11" i="42"/>
  <c r="I23" i="42"/>
  <c r="F25" i="42"/>
  <c r="H25" i="42" s="1"/>
  <c r="H9" i="42"/>
  <c r="Q37" i="39"/>
  <c r="H36" i="39"/>
  <c r="E35" i="39"/>
  <c r="K21" i="39"/>
  <c r="F44" i="39"/>
  <c r="O18" i="39"/>
  <c r="Q18" i="39"/>
  <c r="K28" i="50"/>
  <c r="H7" i="39"/>
  <c r="P20" i="29"/>
  <c r="P20" i="61"/>
  <c r="V37" i="39"/>
  <c r="O40" i="50"/>
  <c r="T31" i="42"/>
  <c r="I28" i="42"/>
  <c r="D28" i="42"/>
  <c r="E31" i="42"/>
  <c r="D30" i="42"/>
  <c r="R30" i="42"/>
  <c r="R27" i="42" s="1"/>
  <c r="T27" i="42" s="1"/>
  <c r="O25" i="42"/>
  <c r="Q25" i="42"/>
  <c r="I25" i="42"/>
  <c r="K25" i="42" s="1"/>
  <c r="M24" i="42"/>
  <c r="F23" i="42"/>
  <c r="H23" i="42"/>
  <c r="K20" i="42"/>
  <c r="U15" i="42"/>
  <c r="T10" i="42"/>
  <c r="S24" i="42"/>
  <c r="T24" i="42" s="1"/>
  <c r="T11" i="42"/>
  <c r="R25" i="42"/>
  <c r="T25" i="42"/>
  <c r="R28" i="42"/>
  <c r="R7" i="42"/>
  <c r="R23" i="42"/>
  <c r="T23" i="42"/>
  <c r="Q9" i="42"/>
  <c r="O23" i="42"/>
  <c r="Q23" i="42"/>
  <c r="V9" i="42"/>
  <c r="V23" i="42" s="1"/>
  <c r="W23" i="42" s="1"/>
  <c r="Q41" i="50"/>
  <c r="U41" i="50"/>
  <c r="W41" i="50"/>
  <c r="O30" i="50"/>
  <c r="Q30" i="50" s="1"/>
  <c r="O28" i="50"/>
  <c r="Q28" i="50" s="1"/>
  <c r="U31" i="50"/>
  <c r="D31" i="39"/>
  <c r="V30" i="39"/>
  <c r="W30" i="39" s="1"/>
  <c r="E30" i="50"/>
  <c r="E36" i="27"/>
  <c r="D38" i="27"/>
  <c r="E38" i="27" s="1"/>
  <c r="T33" i="42"/>
  <c r="S32" i="42"/>
  <c r="T32" i="42"/>
  <c r="J32" i="42"/>
  <c r="K34" i="42"/>
  <c r="T18" i="42"/>
  <c r="V19" i="42"/>
  <c r="W19" i="42"/>
  <c r="E16" i="42"/>
  <c r="U16" i="42"/>
  <c r="W16" i="42"/>
  <c r="C25" i="42"/>
  <c r="E25" i="42" s="1"/>
  <c r="E14" i="42"/>
  <c r="C13" i="42"/>
  <c r="E13" i="42"/>
  <c r="C23" i="42"/>
  <c r="L24" i="42"/>
  <c r="N24" i="42"/>
  <c r="U11" i="42"/>
  <c r="W11" i="42" s="1"/>
  <c r="F28" i="42"/>
  <c r="L26" i="42"/>
  <c r="H29" i="42"/>
  <c r="N21" i="42"/>
  <c r="K21" i="42"/>
  <c r="H21" i="42"/>
  <c r="F18" i="42"/>
  <c r="H18" i="42" s="1"/>
  <c r="O13" i="42"/>
  <c r="K10" i="42"/>
  <c r="Q34" i="39"/>
  <c r="S31" i="39"/>
  <c r="T31" i="39" s="1"/>
  <c r="G31" i="39"/>
  <c r="K49" i="39"/>
  <c r="E49" i="39"/>
  <c r="K55" i="39"/>
  <c r="I30" i="50"/>
  <c r="F43" i="50"/>
  <c r="O12" i="39"/>
  <c r="Q12" i="39"/>
  <c r="I12" i="39"/>
  <c r="F41" i="39"/>
  <c r="R7" i="39"/>
  <c r="R22" i="39" s="1"/>
  <c r="T7" i="39"/>
  <c r="N49" i="39"/>
  <c r="R8" i="42"/>
  <c r="R26" i="42"/>
  <c r="T7" i="42"/>
  <c r="R22" i="42"/>
  <c r="T22" i="42"/>
  <c r="T9" i="42"/>
  <c r="Q13" i="42"/>
  <c r="Q15" i="50"/>
  <c r="O13" i="50"/>
  <c r="Q13" i="50" s="1"/>
  <c r="Q31" i="50"/>
  <c r="O17" i="50"/>
  <c r="O18" i="50"/>
  <c r="U9" i="42"/>
  <c r="U23" i="42"/>
  <c r="U17" i="42"/>
  <c r="U32" i="42"/>
  <c r="I8" i="50"/>
  <c r="I27" i="50" s="1"/>
  <c r="I22" i="50"/>
  <c r="I26" i="50"/>
  <c r="I47" i="29"/>
  <c r="I47" i="56"/>
  <c r="I47" i="33"/>
  <c r="I43" i="29"/>
  <c r="I43" i="61" s="1"/>
  <c r="U37" i="39"/>
  <c r="W37" i="39"/>
  <c r="U13" i="39"/>
  <c r="F22" i="39"/>
  <c r="H19" i="42"/>
  <c r="F29" i="39"/>
  <c r="E20" i="42"/>
  <c r="C18" i="42"/>
  <c r="E18" i="42" s="1"/>
  <c r="E42" i="39"/>
  <c r="U42" i="39"/>
  <c r="W42" i="39" s="1"/>
  <c r="AB16" i="39"/>
  <c r="E10" i="42"/>
  <c r="C24" i="42"/>
  <c r="E24" i="42" s="1"/>
  <c r="D14" i="56"/>
  <c r="D14" i="33"/>
  <c r="D15" i="35" s="1"/>
  <c r="C44" i="29"/>
  <c r="C44" i="61" s="1"/>
  <c r="Q8" i="42"/>
  <c r="V31" i="39"/>
  <c r="E30" i="42"/>
  <c r="P20" i="56"/>
  <c r="P20" i="33" s="1"/>
  <c r="P21" i="35" s="1"/>
  <c r="G27" i="39"/>
  <c r="I45" i="39"/>
  <c r="I51" i="39" s="1"/>
  <c r="F9" i="56"/>
  <c r="F9" i="33"/>
  <c r="F10" i="35" s="1"/>
  <c r="J11" i="56"/>
  <c r="J11" i="33" s="1"/>
  <c r="M33" i="50"/>
  <c r="D33" i="50"/>
  <c r="E33" i="50"/>
  <c r="E32" i="50"/>
  <c r="M12" i="39"/>
  <c r="N12" i="39" s="1"/>
  <c r="V15" i="42"/>
  <c r="X15" i="39"/>
  <c r="Y15" i="39"/>
  <c r="M26" i="39"/>
  <c r="N26" i="39"/>
  <c r="M24" i="39"/>
  <c r="N24" i="39"/>
  <c r="J7" i="42"/>
  <c r="J23" i="50"/>
  <c r="K23" i="50" s="1"/>
  <c r="V9" i="50"/>
  <c r="W15" i="42"/>
  <c r="V10" i="42"/>
  <c r="W10" i="42" s="1"/>
  <c r="G24" i="39"/>
  <c r="H24" i="39"/>
  <c r="W12" i="42"/>
  <c r="W9" i="39"/>
  <c r="V24" i="39"/>
  <c r="D7" i="42"/>
  <c r="D26" i="42"/>
  <c r="E26" i="42"/>
  <c r="E9" i="42"/>
  <c r="E9" i="39"/>
  <c r="D24" i="39"/>
  <c r="D7" i="39"/>
  <c r="E7" i="39"/>
  <c r="D23" i="50"/>
  <c r="E23" i="50" s="1"/>
  <c r="E9" i="50"/>
  <c r="V23" i="50"/>
  <c r="D8" i="42"/>
  <c r="D27" i="42" s="1"/>
  <c r="Q53" i="39"/>
  <c r="P45" i="39"/>
  <c r="Q45" i="39"/>
  <c r="V55" i="39"/>
  <c r="W55" i="39"/>
  <c r="S17" i="42"/>
  <c r="T17" i="42"/>
  <c r="V18" i="42"/>
  <c r="G17" i="42"/>
  <c r="V17" i="42"/>
  <c r="W17" i="42" s="1"/>
  <c r="V18" i="39"/>
  <c r="E18" i="39"/>
  <c r="V36" i="42"/>
  <c r="W36" i="42" s="1"/>
  <c r="V38" i="58"/>
  <c r="S42" i="56"/>
  <c r="S42" i="33" s="1"/>
  <c r="O25" i="50"/>
  <c r="Q25" i="50" s="1"/>
  <c r="U34" i="39"/>
  <c r="W34" i="39"/>
  <c r="Q21" i="39"/>
  <c r="L41" i="39"/>
  <c r="N41" i="39" s="1"/>
  <c r="H20" i="39"/>
  <c r="E21" i="39"/>
  <c r="N25" i="50"/>
  <c r="N54" i="39"/>
  <c r="I33" i="50"/>
  <c r="L40" i="50"/>
  <c r="M40" i="50"/>
  <c r="C43" i="50"/>
  <c r="H37" i="42"/>
  <c r="E44" i="39"/>
  <c r="K37" i="39"/>
  <c r="R33" i="39"/>
  <c r="T33" i="39"/>
  <c r="H25" i="39"/>
  <c r="U21" i="39"/>
  <c r="W21" i="39"/>
  <c r="P38" i="29"/>
  <c r="G38" i="29"/>
  <c r="H38" i="29" s="1"/>
  <c r="V40" i="39"/>
  <c r="Q40" i="39"/>
  <c r="U39" i="39"/>
  <c r="W39" i="39" s="1"/>
  <c r="N28" i="50"/>
  <c r="T49" i="39"/>
  <c r="R57" i="39"/>
  <c r="M51" i="39"/>
  <c r="Q9" i="39"/>
  <c r="P24" i="39"/>
  <c r="Q24" i="39"/>
  <c r="T39" i="39"/>
  <c r="G29" i="39"/>
  <c r="H29" i="39"/>
  <c r="N31" i="42"/>
  <c r="O12" i="50"/>
  <c r="U12" i="50"/>
  <c r="T29" i="42"/>
  <c r="U40" i="39"/>
  <c r="U41" i="39" s="1"/>
  <c r="W41" i="39" s="1"/>
  <c r="L31" i="39"/>
  <c r="L28" i="39"/>
  <c r="F31" i="39"/>
  <c r="H31" i="39"/>
  <c r="O17" i="39"/>
  <c r="V39" i="39"/>
  <c r="D41" i="39"/>
  <c r="V41" i="39"/>
  <c r="H39" i="39"/>
  <c r="N40" i="39"/>
  <c r="R17" i="39"/>
  <c r="T17" i="39"/>
  <c r="L18" i="39"/>
  <c r="U18" i="39"/>
  <c r="L17" i="39"/>
  <c r="N17" i="39"/>
  <c r="I17" i="39"/>
  <c r="K17" i="39"/>
  <c r="F17" i="39"/>
  <c r="H17" i="39"/>
  <c r="T20" i="39"/>
  <c r="N20" i="39"/>
  <c r="V20" i="39"/>
  <c r="W20" i="39"/>
  <c r="E19" i="39"/>
  <c r="U19" i="39"/>
  <c r="C25" i="39"/>
  <c r="U10" i="39"/>
  <c r="U25" i="39" s="1"/>
  <c r="C29" i="39"/>
  <c r="E29" i="39"/>
  <c r="U11" i="39"/>
  <c r="W11" i="39" s="1"/>
  <c r="U33" i="39"/>
  <c r="N18" i="39"/>
  <c r="O22" i="50"/>
  <c r="W29" i="50"/>
  <c r="O8" i="50"/>
  <c r="U7" i="50"/>
  <c r="U26" i="50" s="1"/>
  <c r="O26" i="50"/>
  <c r="Q29" i="50"/>
  <c r="I8" i="39"/>
  <c r="I28" i="39" s="1"/>
  <c r="K28" i="39" s="1"/>
  <c r="I23" i="39"/>
  <c r="K7" i="39"/>
  <c r="I27" i="39"/>
  <c r="K27" i="39"/>
  <c r="U7" i="39"/>
  <c r="U27" i="39"/>
  <c r="I22" i="39"/>
  <c r="C17" i="39"/>
  <c r="U17" i="39"/>
  <c r="C12" i="39"/>
  <c r="U12" i="39"/>
  <c r="O27" i="50"/>
  <c r="C22" i="39"/>
  <c r="E17" i="39"/>
  <c r="T34" i="50"/>
  <c r="G33" i="39"/>
  <c r="V33" i="39"/>
  <c r="D33" i="39"/>
  <c r="E33" i="39"/>
  <c r="U50" i="39"/>
  <c r="W50" i="39"/>
  <c r="E50" i="39"/>
  <c r="S12" i="39"/>
  <c r="T12" i="39" s="1"/>
  <c r="P57" i="39"/>
  <c r="P12" i="50"/>
  <c r="Q12" i="50" s="1"/>
  <c r="M52" i="39"/>
  <c r="N52" i="39" s="1"/>
  <c r="M25" i="39"/>
  <c r="N25" i="39"/>
  <c r="J52" i="39"/>
  <c r="K52" i="39" s="1"/>
  <c r="J12" i="39"/>
  <c r="J22" i="39" s="1"/>
  <c r="K22" i="39" s="1"/>
  <c r="K12" i="39"/>
  <c r="G52" i="39"/>
  <c r="H52" i="39"/>
  <c r="G57" i="39"/>
  <c r="AD16" i="39"/>
  <c r="G12" i="39"/>
  <c r="H12" i="39"/>
  <c r="G7" i="50"/>
  <c r="G8" i="50" s="1"/>
  <c r="V25" i="50"/>
  <c r="W25" i="50" s="1"/>
  <c r="D52" i="39"/>
  <c r="E52" i="39"/>
  <c r="D12" i="50"/>
  <c r="V12" i="50" s="1"/>
  <c r="W12" i="50" s="1"/>
  <c r="V24" i="50"/>
  <c r="D25" i="39"/>
  <c r="E25" i="39"/>
  <c r="D24" i="50"/>
  <c r="E24" i="50"/>
  <c r="E15" i="50"/>
  <c r="D13" i="50"/>
  <c r="E13" i="50" s="1"/>
  <c r="E13" i="39"/>
  <c r="V13" i="39"/>
  <c r="W13" i="39" s="1"/>
  <c r="AD13" i="39"/>
  <c r="AE12" i="39" s="1"/>
  <c r="D7" i="50"/>
  <c r="D26" i="50" s="1"/>
  <c r="E26" i="50" s="1"/>
  <c r="S22" i="39"/>
  <c r="T22" i="39" s="1"/>
  <c r="S8" i="39"/>
  <c r="P8" i="39"/>
  <c r="P23" i="39" s="1"/>
  <c r="M8" i="39"/>
  <c r="M23" i="39" s="1"/>
  <c r="N23" i="39" s="1"/>
  <c r="M28" i="39"/>
  <c r="N28" i="39" s="1"/>
  <c r="J8" i="39"/>
  <c r="J28" i="39"/>
  <c r="G22" i="39"/>
  <c r="H22" i="39"/>
  <c r="G26" i="50"/>
  <c r="G8" i="39"/>
  <c r="G23" i="39"/>
  <c r="E12" i="50"/>
  <c r="D12" i="39"/>
  <c r="D22" i="39"/>
  <c r="E22" i="39"/>
  <c r="D8" i="39"/>
  <c r="V8" i="39"/>
  <c r="P28" i="39"/>
  <c r="N8" i="39"/>
  <c r="J23" i="39"/>
  <c r="K23" i="39" s="1"/>
  <c r="X12" i="39"/>
  <c r="E12" i="39"/>
  <c r="D28" i="39"/>
  <c r="S52" i="39"/>
  <c r="V52" i="39"/>
  <c r="T53" i="39"/>
  <c r="V53" i="39"/>
  <c r="W53" i="39" s="1"/>
  <c r="V45" i="39"/>
  <c r="V51" i="39"/>
  <c r="S51" i="39"/>
  <c r="L18" i="50"/>
  <c r="U42" i="50"/>
  <c r="U43" i="50" s="1"/>
  <c r="N37" i="39"/>
  <c r="I44" i="39"/>
  <c r="K44" i="39"/>
  <c r="D43" i="50"/>
  <c r="E43" i="50" s="1"/>
  <c r="C38" i="59"/>
  <c r="E38" i="59" s="1"/>
  <c r="O43" i="50"/>
  <c r="D40" i="50"/>
  <c r="E40" i="50" s="1"/>
  <c r="L43" i="50"/>
  <c r="U34" i="50"/>
  <c r="Q42" i="50"/>
  <c r="P17" i="50"/>
  <c r="P18" i="50" s="1"/>
  <c r="Q18" i="50" s="1"/>
  <c r="P17" i="39"/>
  <c r="Q17" i="39"/>
  <c r="V17" i="39"/>
  <c r="S22" i="50"/>
  <c r="S8" i="50"/>
  <c r="S26" i="50"/>
  <c r="P8" i="50"/>
  <c r="P27" i="50" s="1"/>
  <c r="Q27" i="50" s="1"/>
  <c r="P26" i="50"/>
  <c r="Q7" i="50"/>
  <c r="M26" i="50"/>
  <c r="M8" i="50"/>
  <c r="V7" i="50"/>
  <c r="D8" i="50"/>
  <c r="D27" i="50" s="1"/>
  <c r="Q8" i="50"/>
  <c r="I43" i="50"/>
  <c r="U37" i="33"/>
  <c r="W37" i="33" s="1"/>
  <c r="Q38" i="50"/>
  <c r="U38" i="50"/>
  <c r="Q32" i="50"/>
  <c r="O33" i="50"/>
  <c r="Q33" i="50" s="1"/>
  <c r="Q10" i="50"/>
  <c r="U10" i="50"/>
  <c r="W10" i="50" s="1"/>
  <c r="Q36" i="56"/>
  <c r="U36" i="56"/>
  <c r="W36" i="56" s="1"/>
  <c r="U36" i="38"/>
  <c r="W36" i="38" s="1"/>
  <c r="Q36" i="38"/>
  <c r="W9" i="50"/>
  <c r="W31" i="50"/>
  <c r="U28" i="50"/>
  <c r="U30" i="50"/>
  <c r="F56" i="33"/>
  <c r="V8" i="50"/>
  <c r="W38" i="50"/>
  <c r="N38" i="56"/>
  <c r="Q40" i="50"/>
  <c r="F18" i="50"/>
  <c r="U17" i="50"/>
  <c r="J43" i="50"/>
  <c r="K43" i="50" s="1"/>
  <c r="J40" i="50"/>
  <c r="S33" i="50"/>
  <c r="T32" i="50"/>
  <c r="G33" i="50"/>
  <c r="H33" i="50" s="1"/>
  <c r="H32" i="50"/>
  <c r="M18" i="50"/>
  <c r="N18" i="50"/>
  <c r="N17" i="50"/>
  <c r="J18" i="50"/>
  <c r="V17" i="50"/>
  <c r="W17" i="50" s="1"/>
  <c r="U22" i="50"/>
  <c r="J33" i="50"/>
  <c r="K33" i="50" s="1"/>
  <c r="K32" i="50"/>
  <c r="K40" i="50"/>
  <c r="V40" i="50"/>
  <c r="V33" i="50"/>
  <c r="V32" i="50" s="1"/>
  <c r="T30" i="50"/>
  <c r="S27" i="50"/>
  <c r="N30" i="50"/>
  <c r="M27" i="50"/>
  <c r="T36" i="59"/>
  <c r="S37" i="42"/>
  <c r="T37" i="42"/>
  <c r="T36" i="29"/>
  <c r="V37" i="58"/>
  <c r="S39" i="35"/>
  <c r="T39" i="35" s="1"/>
  <c r="G38" i="38"/>
  <c r="H38" i="38" s="1"/>
  <c r="M38" i="38"/>
  <c r="N37" i="38"/>
  <c r="M38" i="59"/>
  <c r="N38" i="59" s="1"/>
  <c r="V37" i="59"/>
  <c r="H37" i="59"/>
  <c r="V37" i="38"/>
  <c r="G38" i="56"/>
  <c r="H38" i="56" s="1"/>
  <c r="G39" i="35"/>
  <c r="H39" i="35" s="1"/>
  <c r="V38" i="35"/>
  <c r="G38" i="59"/>
  <c r="H38" i="59" s="1"/>
  <c r="W34" i="50"/>
  <c r="D18" i="50"/>
  <c r="V18" i="50" s="1"/>
  <c r="V38" i="38"/>
  <c r="E18" i="50"/>
  <c r="E37" i="56"/>
  <c r="D38" i="56"/>
  <c r="E38" i="56"/>
  <c r="V37" i="56"/>
  <c r="V38" i="56"/>
  <c r="Q37" i="61"/>
  <c r="D38" i="61"/>
  <c r="E38" i="61" s="1"/>
  <c r="K36" i="61"/>
  <c r="M38" i="61"/>
  <c r="N36" i="61"/>
  <c r="Q38" i="61"/>
  <c r="U36" i="61"/>
  <c r="E36" i="61"/>
  <c r="G38" i="61"/>
  <c r="H38" i="61" s="1"/>
  <c r="H36" i="61"/>
  <c r="Q36" i="61"/>
  <c r="S38" i="61"/>
  <c r="T38" i="61" s="1"/>
  <c r="T36" i="61"/>
  <c r="V37" i="61"/>
  <c r="E37" i="61"/>
  <c r="V36" i="61"/>
  <c r="Y18" i="53"/>
  <c r="C14" i="53"/>
  <c r="U14" i="53" s="1"/>
  <c r="E41" i="39"/>
  <c r="H17" i="42"/>
  <c r="D22" i="42"/>
  <c r="D27" i="39"/>
  <c r="J26" i="42"/>
  <c r="H32" i="42"/>
  <c r="D51" i="39"/>
  <c r="N28" i="42"/>
  <c r="N38" i="39"/>
  <c r="H38" i="39"/>
  <c r="L33" i="39"/>
  <c r="F33" i="39"/>
  <c r="H33" i="39"/>
  <c r="R29" i="39"/>
  <c r="T29" i="39" s="1"/>
  <c r="N33" i="39"/>
  <c r="Q28" i="42"/>
  <c r="N30" i="42"/>
  <c r="H54" i="39"/>
  <c r="T52" i="39"/>
  <c r="V12" i="39"/>
  <c r="K8" i="39"/>
  <c r="D57" i="39"/>
  <c r="W33" i="39"/>
  <c r="W17" i="39"/>
  <c r="W18" i="39"/>
  <c r="P51" i="39"/>
  <c r="E7" i="42"/>
  <c r="V7" i="39"/>
  <c r="J8" i="42"/>
  <c r="E24" i="39"/>
  <c r="U13" i="42"/>
  <c r="W13" i="42"/>
  <c r="H41" i="39"/>
  <c r="V38" i="39"/>
  <c r="W38" i="39" s="1"/>
  <c r="Q22" i="42"/>
  <c r="Q12" i="42"/>
  <c r="Q17" i="42"/>
  <c r="N37" i="42"/>
  <c r="I32" i="42"/>
  <c r="K31" i="42"/>
  <c r="E21" i="42"/>
  <c r="E19" i="42"/>
  <c r="R13" i="42"/>
  <c r="T13" i="42"/>
  <c r="N10" i="42"/>
  <c r="L8" i="42"/>
  <c r="L27" i="42"/>
  <c r="K9" i="42"/>
  <c r="H11" i="42"/>
  <c r="T30" i="39"/>
  <c r="N56" i="39"/>
  <c r="K32" i="42"/>
  <c r="K41" i="39"/>
  <c r="E17" i="42"/>
  <c r="C34" i="29"/>
  <c r="C34" i="61" s="1"/>
  <c r="C33" i="61" s="1"/>
  <c r="T44" i="26"/>
  <c r="R43" i="27"/>
  <c r="R43" i="29"/>
  <c r="R43" i="61" s="1"/>
  <c r="P32" i="26"/>
  <c r="P32" i="27"/>
  <c r="P31" i="27" s="1"/>
  <c r="P32" i="29"/>
  <c r="P32" i="61" s="1"/>
  <c r="P30" i="26"/>
  <c r="R10" i="29"/>
  <c r="D11" i="52"/>
  <c r="P29" i="23"/>
  <c r="G30" i="26"/>
  <c r="P32" i="52"/>
  <c r="P31" i="52"/>
  <c r="G16" i="26"/>
  <c r="G16" i="27" s="1"/>
  <c r="G16" i="29"/>
  <c r="M16" i="26"/>
  <c r="M16" i="27"/>
  <c r="M26" i="27" s="1"/>
  <c r="P15" i="26"/>
  <c r="P15" i="27"/>
  <c r="R30" i="56"/>
  <c r="K10" i="23"/>
  <c r="I10" i="61"/>
  <c r="I10" i="56"/>
  <c r="I10" i="33"/>
  <c r="I11" i="35" s="1"/>
  <c r="I10" i="59" s="1"/>
  <c r="M16" i="29"/>
  <c r="F16" i="29"/>
  <c r="J31" i="26"/>
  <c r="J31" i="23"/>
  <c r="J30" i="52"/>
  <c r="S43" i="29"/>
  <c r="T43" i="27"/>
  <c r="C14" i="56"/>
  <c r="C14" i="33" s="1"/>
  <c r="L39" i="27"/>
  <c r="P14" i="52"/>
  <c r="P24" i="52" s="1"/>
  <c r="L41" i="23"/>
  <c r="L41" i="52"/>
  <c r="Q37" i="53"/>
  <c r="N37" i="53"/>
  <c r="E37" i="53"/>
  <c r="K36" i="53"/>
  <c r="P38" i="53"/>
  <c r="M38" i="53"/>
  <c r="G38" i="53"/>
  <c r="N38" i="58"/>
  <c r="H38" i="58"/>
  <c r="Q37" i="58"/>
  <c r="H37" i="58"/>
  <c r="L39" i="58"/>
  <c r="N39" i="58" s="1"/>
  <c r="I39" i="58"/>
  <c r="J38" i="53"/>
  <c r="N37" i="58"/>
  <c r="E36" i="53"/>
  <c r="O39" i="58"/>
  <c r="Q39" i="58" s="1"/>
  <c r="L38" i="53"/>
  <c r="N38" i="53" s="1"/>
  <c r="D38" i="53"/>
  <c r="N36" i="53"/>
  <c r="F38" i="53"/>
  <c r="V37" i="53"/>
  <c r="F39" i="58"/>
  <c r="R51" i="26"/>
  <c r="R50" i="27" s="1"/>
  <c r="R50" i="29" s="1"/>
  <c r="T50" i="23"/>
  <c r="G35" i="26"/>
  <c r="G34" i="27"/>
  <c r="G34" i="29"/>
  <c r="G34" i="52"/>
  <c r="G33" i="52" s="1"/>
  <c r="H33" i="52" s="1"/>
  <c r="M35" i="26"/>
  <c r="M34" i="52"/>
  <c r="M33" i="52" s="1"/>
  <c r="P30" i="29"/>
  <c r="D42" i="29"/>
  <c r="V42" i="29" s="1"/>
  <c r="G33" i="23"/>
  <c r="E14" i="23"/>
  <c r="G16" i="52"/>
  <c r="I45" i="23"/>
  <c r="I45" i="21"/>
  <c r="U41" i="53"/>
  <c r="N42" i="54"/>
  <c r="Q41" i="54"/>
  <c r="E41" i="54"/>
  <c r="Q39" i="54"/>
  <c r="T26" i="54"/>
  <c r="K38" i="58"/>
  <c r="C38" i="33"/>
  <c r="K32" i="21"/>
  <c r="N18" i="54"/>
  <c r="U37" i="27"/>
  <c r="I38" i="56"/>
  <c r="K38" i="56"/>
  <c r="S44" i="21"/>
  <c r="M42" i="42"/>
  <c r="G40" i="61"/>
  <c r="G40" i="56"/>
  <c r="G40" i="33" s="1"/>
  <c r="G41" i="35" s="1"/>
  <c r="V42" i="23"/>
  <c r="V43" i="26"/>
  <c r="M42" i="29"/>
  <c r="V42" i="27"/>
  <c r="G41" i="42"/>
  <c r="G43" i="42" s="1"/>
  <c r="H43" i="42" s="1"/>
  <c r="S33" i="21"/>
  <c r="V34" i="21"/>
  <c r="M35" i="52"/>
  <c r="M33" i="23"/>
  <c r="J34" i="61"/>
  <c r="J34" i="56"/>
  <c r="J34" i="33"/>
  <c r="J35" i="35" s="1"/>
  <c r="G36" i="26"/>
  <c r="P31" i="29"/>
  <c r="P29" i="52"/>
  <c r="M32" i="23"/>
  <c r="G32" i="29"/>
  <c r="G32" i="61" s="1"/>
  <c r="H32" i="61" s="1"/>
  <c r="H32" i="27"/>
  <c r="K57" i="21"/>
  <c r="K50" i="21"/>
  <c r="G27" i="26"/>
  <c r="G26" i="23"/>
  <c r="T37" i="26"/>
  <c r="O14" i="23"/>
  <c r="L43" i="61"/>
  <c r="L43" i="56"/>
  <c r="L43" i="33"/>
  <c r="L44" i="35" s="1"/>
  <c r="L43" i="38" s="1"/>
  <c r="U37" i="21"/>
  <c r="I43" i="56"/>
  <c r="I43" i="33"/>
  <c r="I44" i="35" s="1"/>
  <c r="I43" i="38" s="1"/>
  <c r="I15" i="29"/>
  <c r="I15" i="61"/>
  <c r="I51" i="61"/>
  <c r="I51" i="56"/>
  <c r="I51" i="33" s="1"/>
  <c r="I52" i="35" s="1"/>
  <c r="I26" i="26"/>
  <c r="K34" i="23"/>
  <c r="I57" i="23"/>
  <c r="I58" i="26"/>
  <c r="I57" i="27" s="1"/>
  <c r="I57" i="29" s="1"/>
  <c r="I25" i="21"/>
  <c r="I33" i="23"/>
  <c r="I13" i="21"/>
  <c r="I46" i="21"/>
  <c r="I53" i="21"/>
  <c r="I40" i="23"/>
  <c r="I14" i="21"/>
  <c r="I19" i="23"/>
  <c r="K19" i="23" s="1"/>
  <c r="I20" i="26"/>
  <c r="U36" i="21"/>
  <c r="U38" i="21"/>
  <c r="I38" i="21"/>
  <c r="I39" i="26"/>
  <c r="K39" i="26"/>
  <c r="U37" i="53"/>
  <c r="W37" i="53" s="1"/>
  <c r="I38" i="53"/>
  <c r="K38" i="53" s="1"/>
  <c r="I33" i="52"/>
  <c r="K34" i="52"/>
  <c r="I15" i="52"/>
  <c r="I25" i="23"/>
  <c r="I21" i="21"/>
  <c r="I21" i="23"/>
  <c r="I22" i="26"/>
  <c r="I21" i="27"/>
  <c r="I21" i="29"/>
  <c r="I42" i="21"/>
  <c r="I44" i="21"/>
  <c r="K44" i="21" s="1"/>
  <c r="K37" i="27"/>
  <c r="K39" i="42"/>
  <c r="U37" i="56"/>
  <c r="K36" i="23"/>
  <c r="S38" i="27"/>
  <c r="Q36" i="21"/>
  <c r="P38" i="52"/>
  <c r="Q38" i="52" s="1"/>
  <c r="G38" i="52"/>
  <c r="H38" i="52" s="1"/>
  <c r="P43" i="23"/>
  <c r="P40" i="23"/>
  <c r="J44" i="21"/>
  <c r="H44" i="26"/>
  <c r="G45" i="26"/>
  <c r="G43" i="27"/>
  <c r="H43" i="27" s="1"/>
  <c r="G43" i="29"/>
  <c r="G43" i="56" s="1"/>
  <c r="G43" i="33" s="1"/>
  <c r="G44" i="35" s="1"/>
  <c r="V40" i="54"/>
  <c r="P42" i="61"/>
  <c r="P42" i="56"/>
  <c r="P42" i="33" s="1"/>
  <c r="P43" i="35" s="1"/>
  <c r="M42" i="61"/>
  <c r="M42" i="56"/>
  <c r="M42" i="33" s="1"/>
  <c r="J43" i="42"/>
  <c r="J42" i="56"/>
  <c r="V42" i="21"/>
  <c r="K43" i="54"/>
  <c r="H44" i="21"/>
  <c r="S35" i="61"/>
  <c r="S35" i="56"/>
  <c r="S35" i="33" s="1"/>
  <c r="S36" i="35" s="1"/>
  <c r="V32" i="21"/>
  <c r="J33" i="26"/>
  <c r="J32" i="52"/>
  <c r="H31" i="54"/>
  <c r="T20" i="21"/>
  <c r="V20" i="21"/>
  <c r="S20" i="23"/>
  <c r="AB12" i="39"/>
  <c r="W12" i="39"/>
  <c r="Y12" i="39"/>
  <c r="U22" i="39"/>
  <c r="AD12" i="39"/>
  <c r="O23" i="39"/>
  <c r="D33" i="26"/>
  <c r="D32" i="27"/>
  <c r="D32" i="29"/>
  <c r="D32" i="52"/>
  <c r="D29" i="23"/>
  <c r="E29" i="23" s="1"/>
  <c r="K10" i="26"/>
  <c r="J10" i="27"/>
  <c r="U18" i="50"/>
  <c r="W42" i="50"/>
  <c r="Y11" i="39"/>
  <c r="H32" i="29"/>
  <c r="S33" i="23"/>
  <c r="S35" i="26"/>
  <c r="S34" i="52"/>
  <c r="S33" i="52"/>
  <c r="D15" i="52"/>
  <c r="D15" i="26"/>
  <c r="D15" i="27"/>
  <c r="D15" i="29"/>
  <c r="D25" i="23"/>
  <c r="G15" i="52"/>
  <c r="G15" i="26"/>
  <c r="G15" i="27"/>
  <c r="G15" i="29"/>
  <c r="V30" i="42"/>
  <c r="W30" i="42"/>
  <c r="W29" i="42"/>
  <c r="W19" i="39"/>
  <c r="K26" i="42"/>
  <c r="H26" i="42"/>
  <c r="H35" i="52"/>
  <c r="S55" i="23"/>
  <c r="S60" i="23"/>
  <c r="V58" i="21"/>
  <c r="D29" i="21"/>
  <c r="M36" i="26"/>
  <c r="M35" i="27"/>
  <c r="M35" i="29"/>
  <c r="M35" i="61" s="1"/>
  <c r="J10" i="52"/>
  <c r="E22" i="54"/>
  <c r="S44" i="27"/>
  <c r="S45" i="26"/>
  <c r="U38" i="56"/>
  <c r="I11" i="26"/>
  <c r="T42" i="23"/>
  <c r="W14" i="54"/>
  <c r="U15" i="50"/>
  <c r="U39" i="50"/>
  <c r="W39" i="50" s="1"/>
  <c r="U48" i="45"/>
  <c r="W24" i="39"/>
  <c r="U38" i="39"/>
  <c r="T8" i="42"/>
  <c r="F22" i="42"/>
  <c r="P26" i="42"/>
  <c r="Q26" i="42" s="1"/>
  <c r="H45" i="39"/>
  <c r="G22" i="42"/>
  <c r="F27" i="39"/>
  <c r="H27" i="39"/>
  <c r="H7" i="42"/>
  <c r="E12" i="42"/>
  <c r="O27" i="39"/>
  <c r="P13" i="52"/>
  <c r="I35" i="56"/>
  <c r="I35" i="33" s="1"/>
  <c r="I36" i="35" s="1"/>
  <c r="M55" i="21"/>
  <c r="M60" i="21" s="1"/>
  <c r="H43" i="52"/>
  <c r="E14" i="26"/>
  <c r="F32" i="52"/>
  <c r="H32" i="52" s="1"/>
  <c r="Q20" i="52"/>
  <c r="T32" i="45"/>
  <c r="O39" i="26"/>
  <c r="I30" i="42"/>
  <c r="I18" i="42"/>
  <c r="K18" i="42"/>
  <c r="Q10" i="42"/>
  <c r="E36" i="39"/>
  <c r="H32" i="39"/>
  <c r="H30" i="39"/>
  <c r="T21" i="39"/>
  <c r="K36" i="29"/>
  <c r="L44" i="39"/>
  <c r="N44" i="39"/>
  <c r="W9" i="45"/>
  <c r="K8" i="45"/>
  <c r="K7" i="45"/>
  <c r="N24" i="45"/>
  <c r="H24" i="45"/>
  <c r="N32" i="45"/>
  <c r="W34" i="45"/>
  <c r="W41" i="45"/>
  <c r="T47" i="45"/>
  <c r="U47" i="45"/>
  <c r="W47" i="45"/>
  <c r="T48" i="45"/>
  <c r="H48" i="45"/>
  <c r="W49" i="45"/>
  <c r="Q56" i="45"/>
  <c r="V103" i="49"/>
  <c r="W36" i="50"/>
  <c r="W11" i="50"/>
  <c r="Q8" i="51"/>
  <c r="W11" i="51"/>
  <c r="U16" i="51"/>
  <c r="W18" i="51"/>
  <c r="T24" i="51"/>
  <c r="V24" i="51"/>
  <c r="W31" i="51"/>
  <c r="W33" i="51"/>
  <c r="N40" i="51"/>
  <c r="U40" i="51"/>
  <c r="W40" i="51"/>
  <c r="Q40" i="51"/>
  <c r="E40" i="51"/>
  <c r="W43" i="51"/>
  <c r="U48" i="51"/>
  <c r="W50" i="51"/>
  <c r="T36" i="21"/>
  <c r="N36" i="21"/>
  <c r="E36" i="21"/>
  <c r="T37" i="23"/>
  <c r="R38" i="29"/>
  <c r="W17" i="45"/>
  <c r="H23" i="45"/>
  <c r="N23" i="45"/>
  <c r="T23" i="45"/>
  <c r="Q31" i="45"/>
  <c r="U31" i="45"/>
  <c r="W31" i="45"/>
  <c r="Q32" i="45"/>
  <c r="N48" i="45"/>
  <c r="T64" i="45"/>
  <c r="H72" i="45"/>
  <c r="V16" i="51"/>
  <c r="W16" i="51" s="1"/>
  <c r="U32" i="51"/>
  <c r="V32" i="51"/>
  <c r="E32" i="51"/>
  <c r="AG23" i="60"/>
  <c r="AJ23" i="60" s="1"/>
  <c r="N72" i="51"/>
  <c r="U72" i="51"/>
  <c r="W75" i="51"/>
  <c r="Q80" i="51"/>
  <c r="W88" i="51"/>
  <c r="D106" i="51"/>
  <c r="F106" i="51"/>
  <c r="I106" i="51"/>
  <c r="L106" i="51"/>
  <c r="O106" i="51"/>
  <c r="R106" i="51"/>
  <c r="R38" i="53"/>
  <c r="T94" i="51"/>
  <c r="T43" i="54"/>
  <c r="N38" i="54"/>
  <c r="N35" i="54"/>
  <c r="T34" i="54"/>
  <c r="T31" i="54"/>
  <c r="Q25" i="54"/>
  <c r="N19" i="54"/>
  <c r="C17" i="54"/>
  <c r="U17" i="54" s="1"/>
  <c r="N17" i="53"/>
  <c r="R39" i="58"/>
  <c r="T39" i="58"/>
  <c r="E25" i="50"/>
  <c r="AH54" i="60"/>
  <c r="AH59" i="60"/>
  <c r="AH45" i="60"/>
  <c r="AH52" i="60"/>
  <c r="X27" i="60"/>
  <c r="AA27" i="60"/>
  <c r="D27" i="60"/>
  <c r="G27" i="60"/>
  <c r="AG44" i="60"/>
  <c r="AG18" i="60"/>
  <c r="AJ18" i="60"/>
  <c r="AF32" i="60"/>
  <c r="V80" i="51"/>
  <c r="U87" i="51"/>
  <c r="C106" i="51"/>
  <c r="G106" i="51"/>
  <c r="J106" i="51"/>
  <c r="M106" i="51"/>
  <c r="P106" i="51"/>
  <c r="S106" i="51"/>
  <c r="C38" i="53"/>
  <c r="E38" i="53" s="1"/>
  <c r="T38" i="39"/>
  <c r="E34" i="54"/>
  <c r="Q27" i="54"/>
  <c r="E31" i="54"/>
  <c r="G18" i="54"/>
  <c r="H18" i="54" s="1"/>
  <c r="R18" i="54"/>
  <c r="T18" i="54"/>
  <c r="O18" i="54"/>
  <c r="S12" i="54"/>
  <c r="T12" i="54"/>
  <c r="Q16" i="54"/>
  <c r="W9" i="54"/>
  <c r="U7" i="54"/>
  <c r="I57" i="39"/>
  <c r="L33" i="50"/>
  <c r="R33" i="50"/>
  <c r="U33" i="50"/>
  <c r="T33" i="50"/>
  <c r="F40" i="50"/>
  <c r="H40" i="50" s="1"/>
  <c r="M43" i="50"/>
  <c r="N43" i="50" s="1"/>
  <c r="U44" i="59"/>
  <c r="U41" i="59"/>
  <c r="Y59" i="60"/>
  <c r="O59" i="60"/>
  <c r="AI54" i="60"/>
  <c r="AK51" i="60"/>
  <c r="AK49" i="60"/>
  <c r="AK47" i="60"/>
  <c r="Q43" i="60"/>
  <c r="AK41" i="60"/>
  <c r="AA40" i="60"/>
  <c r="G40" i="60"/>
  <c r="AI37" i="60"/>
  <c r="AK37" i="60"/>
  <c r="AA37" i="60"/>
  <c r="G37" i="60"/>
  <c r="AH28" i="60"/>
  <c r="V45" i="60"/>
  <c r="AE28" i="60"/>
  <c r="AI24" i="60"/>
  <c r="AK24" i="60"/>
  <c r="AJ16" i="60"/>
  <c r="Z25" i="60"/>
  <c r="U24" i="60"/>
  <c r="L30" i="60"/>
  <c r="I38" i="27"/>
  <c r="L38" i="27"/>
  <c r="N38" i="27" s="1"/>
  <c r="U30" i="60"/>
  <c r="P23" i="60"/>
  <c r="K25" i="60"/>
  <c r="F23" i="60"/>
  <c r="P13" i="54"/>
  <c r="P12" i="54" s="1"/>
  <c r="E38" i="29"/>
  <c r="S55" i="21"/>
  <c r="S60" i="21" s="1"/>
  <c r="S56" i="27"/>
  <c r="S56" i="29"/>
  <c r="S55" i="26"/>
  <c r="S54" i="21"/>
  <c r="S22" i="54"/>
  <c r="S14" i="21"/>
  <c r="S14" i="23"/>
  <c r="S14" i="26"/>
  <c r="S14" i="27"/>
  <c r="S14" i="29"/>
  <c r="S13" i="21"/>
  <c r="S13" i="23"/>
  <c r="S13" i="26"/>
  <c r="S13" i="27" s="1"/>
  <c r="S13" i="29"/>
  <c r="T15" i="54"/>
  <c r="S9" i="21"/>
  <c r="S7" i="21"/>
  <c r="S8" i="21"/>
  <c r="S29" i="21"/>
  <c r="S11" i="23"/>
  <c r="V11" i="21"/>
  <c r="V29" i="21"/>
  <c r="P58" i="23"/>
  <c r="P55" i="21"/>
  <c r="P60" i="21"/>
  <c r="P56" i="27"/>
  <c r="Q50" i="23"/>
  <c r="P51" i="26"/>
  <c r="P23" i="54"/>
  <c r="V13" i="54"/>
  <c r="W13" i="54" s="1"/>
  <c r="P16" i="23"/>
  <c r="P26" i="21"/>
  <c r="Q10" i="21"/>
  <c r="P10" i="23"/>
  <c r="V10" i="21"/>
  <c r="W10" i="21" s="1"/>
  <c r="P25" i="21"/>
  <c r="Q25" i="21" s="1"/>
  <c r="M61" i="26"/>
  <c r="M58" i="27"/>
  <c r="M57" i="26"/>
  <c r="M54" i="21"/>
  <c r="N52" i="21"/>
  <c r="M52" i="23"/>
  <c r="M48" i="21"/>
  <c r="M47" i="21"/>
  <c r="M12" i="21"/>
  <c r="M13" i="27"/>
  <c r="M12" i="26"/>
  <c r="M23" i="26" s="1"/>
  <c r="M14" i="52"/>
  <c r="M24" i="52" s="1"/>
  <c r="M9" i="29"/>
  <c r="M24" i="27"/>
  <c r="M7" i="27"/>
  <c r="M8" i="27" s="1"/>
  <c r="M23" i="27" s="1"/>
  <c r="M25" i="26"/>
  <c r="M24" i="23"/>
  <c r="M7" i="26"/>
  <c r="M8" i="26" s="1"/>
  <c r="M24" i="26" s="1"/>
  <c r="M22" i="21"/>
  <c r="M7" i="23"/>
  <c r="M25" i="21"/>
  <c r="M7" i="52"/>
  <c r="M8" i="52"/>
  <c r="M27" i="26"/>
  <c r="M26" i="52"/>
  <c r="J58" i="26"/>
  <c r="V57" i="23"/>
  <c r="K57" i="23"/>
  <c r="K50" i="23"/>
  <c r="J51" i="26"/>
  <c r="J50" i="27"/>
  <c r="J23" i="54"/>
  <c r="K23" i="54"/>
  <c r="K13" i="21"/>
  <c r="J13" i="23"/>
  <c r="J13" i="26"/>
  <c r="J13" i="27"/>
  <c r="J13" i="29"/>
  <c r="J12" i="54"/>
  <c r="J16" i="21"/>
  <c r="J25" i="54"/>
  <c r="K25" i="54" s="1"/>
  <c r="J9" i="26"/>
  <c r="J7" i="23"/>
  <c r="J9" i="52"/>
  <c r="J7" i="52" s="1"/>
  <c r="J7" i="21"/>
  <c r="K7" i="21" s="1"/>
  <c r="K29" i="23"/>
  <c r="G57" i="27"/>
  <c r="G57" i="29" s="1"/>
  <c r="H58" i="26"/>
  <c r="V57" i="21"/>
  <c r="G55" i="21"/>
  <c r="G60" i="21" s="1"/>
  <c r="G55" i="23"/>
  <c r="G60" i="23"/>
  <c r="H57" i="23"/>
  <c r="V50" i="21"/>
  <c r="G23" i="54"/>
  <c r="H23" i="54"/>
  <c r="G14" i="21"/>
  <c r="G16" i="61"/>
  <c r="G16" i="56"/>
  <c r="G16" i="33" s="1"/>
  <c r="G17" i="35" s="1"/>
  <c r="H16" i="26"/>
  <c r="V16" i="54"/>
  <c r="V25" i="54" s="1"/>
  <c r="W25" i="54" s="1"/>
  <c r="G9" i="52"/>
  <c r="G9" i="26"/>
  <c r="G25" i="23"/>
  <c r="V10" i="23"/>
  <c r="G10" i="26"/>
  <c r="G10" i="52"/>
  <c r="G7" i="23"/>
  <c r="G8" i="23" s="1"/>
  <c r="G25" i="21"/>
  <c r="G26" i="27"/>
  <c r="G11" i="29"/>
  <c r="G29" i="27"/>
  <c r="V58" i="23"/>
  <c r="D59" i="26"/>
  <c r="D54" i="23"/>
  <c r="D54" i="21"/>
  <c r="D55" i="21"/>
  <c r="D56" i="61"/>
  <c r="D56" i="56"/>
  <c r="D56" i="33"/>
  <c r="D55" i="23"/>
  <c r="D60" i="23"/>
  <c r="V50" i="23"/>
  <c r="D51" i="26"/>
  <c r="D16" i="58"/>
  <c r="D14" i="59"/>
  <c r="D14" i="38"/>
  <c r="E14" i="61"/>
  <c r="D15" i="61"/>
  <c r="D15" i="56"/>
  <c r="D15" i="33"/>
  <c r="D24" i="54"/>
  <c r="E24" i="54" s="1"/>
  <c r="D16" i="21"/>
  <c r="D10" i="27"/>
  <c r="D25" i="27" s="1"/>
  <c r="D26" i="26"/>
  <c r="D11" i="27"/>
  <c r="D29" i="52"/>
  <c r="V11" i="23"/>
  <c r="R56" i="21"/>
  <c r="T50" i="27"/>
  <c r="R35" i="52"/>
  <c r="T35" i="52"/>
  <c r="T35" i="23"/>
  <c r="R36" i="26"/>
  <c r="R52" i="61"/>
  <c r="R52" i="56"/>
  <c r="R52" i="33"/>
  <c r="R53" i="35" s="1"/>
  <c r="R20" i="26"/>
  <c r="R19" i="52"/>
  <c r="T38" i="53"/>
  <c r="W38" i="56"/>
  <c r="R15" i="56"/>
  <c r="R15" i="33"/>
  <c r="R16" i="35" s="1"/>
  <c r="T38" i="56"/>
  <c r="R25" i="29"/>
  <c r="R25" i="27"/>
  <c r="R25" i="23"/>
  <c r="T36" i="53"/>
  <c r="U36" i="29"/>
  <c r="W36" i="29"/>
  <c r="T10" i="52"/>
  <c r="U34" i="54"/>
  <c r="W34" i="54" s="1"/>
  <c r="U42" i="54"/>
  <c r="W42" i="54"/>
  <c r="U20" i="54"/>
  <c r="W20" i="54"/>
  <c r="R14" i="21"/>
  <c r="R41" i="42"/>
  <c r="T32" i="54"/>
  <c r="T42" i="21"/>
  <c r="U36" i="23"/>
  <c r="U38" i="26"/>
  <c r="W38" i="26"/>
  <c r="T37" i="29"/>
  <c r="U36" i="52"/>
  <c r="W36" i="52"/>
  <c r="U38" i="54"/>
  <c r="W38" i="54"/>
  <c r="T25" i="54"/>
  <c r="U15" i="54"/>
  <c r="W15" i="54"/>
  <c r="O15" i="52"/>
  <c r="Q15" i="52" s="1"/>
  <c r="Q15" i="23"/>
  <c r="O15" i="26"/>
  <c r="O15" i="27"/>
  <c r="O50" i="29"/>
  <c r="O57" i="21"/>
  <c r="O59" i="61"/>
  <c r="O59" i="56"/>
  <c r="O59" i="33" s="1"/>
  <c r="O60" i="35" s="1"/>
  <c r="Q10" i="23"/>
  <c r="O25" i="23"/>
  <c r="O10" i="52"/>
  <c r="O10" i="26"/>
  <c r="U39" i="26"/>
  <c r="Q39" i="26"/>
  <c r="U24" i="54"/>
  <c r="O34" i="21"/>
  <c r="Q38" i="29"/>
  <c r="Q36" i="52"/>
  <c r="O13" i="21"/>
  <c r="Q15" i="21"/>
  <c r="O38" i="52"/>
  <c r="U38" i="52"/>
  <c r="O21" i="26"/>
  <c r="Q36" i="54"/>
  <c r="U31" i="54"/>
  <c r="U28" i="54"/>
  <c r="Q31" i="54"/>
  <c r="U37" i="23"/>
  <c r="Q35" i="54"/>
  <c r="Q23" i="54"/>
  <c r="Q15" i="54"/>
  <c r="O38" i="27"/>
  <c r="Q38" i="27"/>
  <c r="L13" i="21"/>
  <c r="N13" i="21" s="1"/>
  <c r="L60" i="26"/>
  <c r="L16" i="21"/>
  <c r="L26" i="21" s="1"/>
  <c r="N26" i="21" s="1"/>
  <c r="L30" i="21"/>
  <c r="L15" i="52"/>
  <c r="L25" i="52" s="1"/>
  <c r="L15" i="26"/>
  <c r="L15" i="27"/>
  <c r="L15" i="29"/>
  <c r="N11" i="21"/>
  <c r="L11" i="23"/>
  <c r="L29" i="21"/>
  <c r="L38" i="29"/>
  <c r="N40" i="52"/>
  <c r="L41" i="27"/>
  <c r="W37" i="56"/>
  <c r="W38" i="35"/>
  <c r="L49" i="56"/>
  <c r="L32" i="56"/>
  <c r="N37" i="23"/>
  <c r="W36" i="23"/>
  <c r="L39" i="29"/>
  <c r="L41" i="42"/>
  <c r="N42" i="21"/>
  <c r="L45" i="21"/>
  <c r="N40" i="23"/>
  <c r="L46" i="21"/>
  <c r="L53" i="21"/>
  <c r="L25" i="21"/>
  <c r="N25" i="21" s="1"/>
  <c r="U15" i="21"/>
  <c r="N22" i="54"/>
  <c r="N39" i="42"/>
  <c r="N28" i="54"/>
  <c r="W41" i="54"/>
  <c r="W31" i="54"/>
  <c r="N38" i="33"/>
  <c r="L38" i="21"/>
  <c r="N39" i="54"/>
  <c r="N15" i="54"/>
  <c r="U38" i="27"/>
  <c r="I32" i="29"/>
  <c r="U21" i="54"/>
  <c r="W21" i="54"/>
  <c r="I12" i="58"/>
  <c r="I25" i="29"/>
  <c r="K33" i="26"/>
  <c r="I20" i="52"/>
  <c r="K37" i="21"/>
  <c r="F40" i="27"/>
  <c r="F10" i="52"/>
  <c r="H10" i="23"/>
  <c r="F7" i="23"/>
  <c r="F10" i="26"/>
  <c r="F34" i="52"/>
  <c r="H34" i="52"/>
  <c r="F35" i="26"/>
  <c r="F33" i="23"/>
  <c r="H33" i="23"/>
  <c r="F20" i="23"/>
  <c r="H20" i="23" s="1"/>
  <c r="F18" i="21"/>
  <c r="H20" i="21"/>
  <c r="F30" i="21"/>
  <c r="F43" i="29"/>
  <c r="H42" i="42"/>
  <c r="F43" i="42"/>
  <c r="F42" i="52"/>
  <c r="F44" i="23"/>
  <c r="H44" i="23"/>
  <c r="F43" i="26"/>
  <c r="H42" i="23"/>
  <c r="F11" i="52"/>
  <c r="F11" i="26"/>
  <c r="F30" i="26"/>
  <c r="H30" i="26"/>
  <c r="F29" i="23"/>
  <c r="H29" i="23"/>
  <c r="H11" i="23"/>
  <c r="F26" i="23"/>
  <c r="H26" i="23" s="1"/>
  <c r="H34" i="23"/>
  <c r="U12" i="54"/>
  <c r="U22" i="54"/>
  <c r="U38" i="58"/>
  <c r="W38" i="58" s="1"/>
  <c r="U37" i="58"/>
  <c r="W37" i="58" s="1"/>
  <c r="H35" i="23"/>
  <c r="H18" i="21"/>
  <c r="F36" i="26"/>
  <c r="F35" i="27"/>
  <c r="F35" i="29"/>
  <c r="H9" i="23"/>
  <c r="H9" i="21"/>
  <c r="H42" i="21"/>
  <c r="F12" i="21"/>
  <c r="F15" i="23"/>
  <c r="F25" i="23"/>
  <c r="H25" i="23" s="1"/>
  <c r="F19" i="23"/>
  <c r="H38" i="23"/>
  <c r="W37" i="26"/>
  <c r="W39" i="54"/>
  <c r="W36" i="21"/>
  <c r="U37" i="52"/>
  <c r="W37" i="52"/>
  <c r="U36" i="54"/>
  <c r="W36" i="54" s="1"/>
  <c r="U35" i="54"/>
  <c r="U37" i="59"/>
  <c r="W37" i="59" s="1"/>
  <c r="C16" i="61"/>
  <c r="C16" i="56"/>
  <c r="C16" i="33"/>
  <c r="C17" i="35" s="1"/>
  <c r="C15" i="26"/>
  <c r="C15" i="52"/>
  <c r="U15" i="23"/>
  <c r="U15" i="52"/>
  <c r="E15" i="23"/>
  <c r="U38" i="33"/>
  <c r="E38" i="33"/>
  <c r="C10" i="23"/>
  <c r="U10" i="21"/>
  <c r="E10" i="21"/>
  <c r="C25" i="21"/>
  <c r="C50" i="21"/>
  <c r="C57" i="21"/>
  <c r="C20" i="23"/>
  <c r="E20" i="23" s="1"/>
  <c r="C18" i="21"/>
  <c r="E20" i="21"/>
  <c r="C19" i="29"/>
  <c r="C57" i="26"/>
  <c r="E56" i="23"/>
  <c r="C11" i="21"/>
  <c r="C59" i="21"/>
  <c r="E14" i="56"/>
  <c r="E14" i="29"/>
  <c r="C34" i="56"/>
  <c r="C45" i="26"/>
  <c r="E15" i="21"/>
  <c r="E56" i="21"/>
  <c r="E12" i="54"/>
  <c r="C12" i="23"/>
  <c r="E41" i="42"/>
  <c r="C14" i="52"/>
  <c r="U13" i="54"/>
  <c r="E21" i="54"/>
  <c r="C28" i="54"/>
  <c r="E28" i="54" s="1"/>
  <c r="U29" i="54"/>
  <c r="U30" i="54"/>
  <c r="C30" i="54"/>
  <c r="C43" i="54"/>
  <c r="C32" i="54"/>
  <c r="E19" i="54"/>
  <c r="C18" i="54"/>
  <c r="W28" i="54"/>
  <c r="M11" i="61"/>
  <c r="M11" i="56"/>
  <c r="J22" i="54"/>
  <c r="K12" i="54"/>
  <c r="T39" i="26"/>
  <c r="S38" i="29"/>
  <c r="T37" i="61"/>
  <c r="P37" i="54"/>
  <c r="Q37" i="54" s="1"/>
  <c r="V38" i="52"/>
  <c r="W38" i="52"/>
  <c r="N37" i="61"/>
  <c r="J38" i="61"/>
  <c r="V38" i="61"/>
  <c r="H37" i="61"/>
  <c r="X36" i="61"/>
  <c r="W37" i="29"/>
  <c r="O9" i="26"/>
  <c r="O24" i="23"/>
  <c r="Q24" i="23"/>
  <c r="O9" i="52"/>
  <c r="Q9" i="23"/>
  <c r="L9" i="21"/>
  <c r="N9" i="21"/>
  <c r="C9" i="21"/>
  <c r="H28" i="54"/>
  <c r="S33" i="26"/>
  <c r="S29" i="23"/>
  <c r="V32" i="23"/>
  <c r="S32" i="52"/>
  <c r="S30" i="21"/>
  <c r="M30" i="21"/>
  <c r="M30" i="54"/>
  <c r="K28" i="54"/>
  <c r="J30" i="27"/>
  <c r="J32" i="26"/>
  <c r="G30" i="21"/>
  <c r="H29" i="54"/>
  <c r="D30" i="21"/>
  <c r="Q35" i="21"/>
  <c r="V35" i="21"/>
  <c r="V33" i="21"/>
  <c r="P33" i="21"/>
  <c r="Q33" i="21" s="1"/>
  <c r="P35" i="23"/>
  <c r="P34" i="52"/>
  <c r="P35" i="26"/>
  <c r="V34" i="23"/>
  <c r="M35" i="56"/>
  <c r="M35" i="33"/>
  <c r="M36" i="35" s="1"/>
  <c r="M34" i="27"/>
  <c r="M34" i="26"/>
  <c r="K35" i="23"/>
  <c r="J33" i="23"/>
  <c r="K33" i="23"/>
  <c r="J35" i="52"/>
  <c r="K35" i="52" s="1"/>
  <c r="J36" i="26"/>
  <c r="E32" i="54"/>
  <c r="P43" i="42"/>
  <c r="M43" i="52"/>
  <c r="N43" i="23"/>
  <c r="M44" i="26"/>
  <c r="M44" i="23"/>
  <c r="M40" i="29"/>
  <c r="M40" i="56"/>
  <c r="M40" i="33" s="1"/>
  <c r="M41" i="35" s="1"/>
  <c r="N40" i="27"/>
  <c r="J43" i="52"/>
  <c r="K43" i="52" s="1"/>
  <c r="J44" i="23"/>
  <c r="J44" i="26"/>
  <c r="K43" i="23"/>
  <c r="D43" i="21"/>
  <c r="E42" i="54"/>
  <c r="D40" i="27"/>
  <c r="E40" i="54"/>
  <c r="S43" i="35"/>
  <c r="S44" i="23"/>
  <c r="T44" i="23" s="1"/>
  <c r="S41" i="21"/>
  <c r="S39" i="21"/>
  <c r="V41" i="42"/>
  <c r="P39" i="21"/>
  <c r="P41" i="21"/>
  <c r="M43" i="35"/>
  <c r="M39" i="21"/>
  <c r="V42" i="52"/>
  <c r="J39" i="21"/>
  <c r="J41" i="21"/>
  <c r="H43" i="54"/>
  <c r="G39" i="21"/>
  <c r="E43" i="54"/>
  <c r="D41" i="21"/>
  <c r="D39" i="21"/>
  <c r="S21" i="21"/>
  <c r="S22" i="26"/>
  <c r="S21" i="27"/>
  <c r="S21" i="29"/>
  <c r="S19" i="21"/>
  <c r="V18" i="54"/>
  <c r="P21" i="21"/>
  <c r="P21" i="23"/>
  <c r="P22" i="26"/>
  <c r="P21" i="27"/>
  <c r="P21" i="29"/>
  <c r="P21" i="61"/>
  <c r="P20" i="59"/>
  <c r="P17" i="54"/>
  <c r="M17" i="21"/>
  <c r="M17" i="23"/>
  <c r="M18" i="23" s="1"/>
  <c r="M21" i="21"/>
  <c r="M21" i="23"/>
  <c r="M22" i="26"/>
  <c r="M21" i="27"/>
  <c r="M21" i="29"/>
  <c r="M19" i="21"/>
  <c r="J21" i="21"/>
  <c r="K21" i="54"/>
  <c r="J21" i="26"/>
  <c r="K20" i="23"/>
  <c r="J20" i="52"/>
  <c r="K20" i="52"/>
  <c r="V20" i="23"/>
  <c r="J19" i="21"/>
  <c r="G21" i="21"/>
  <c r="G20" i="56"/>
  <c r="G20" i="33" s="1"/>
  <c r="G21" i="35"/>
  <c r="G17" i="54"/>
  <c r="D21" i="21"/>
  <c r="D20" i="33"/>
  <c r="D17" i="54"/>
  <c r="S52" i="21"/>
  <c r="S50" i="56"/>
  <c r="S49" i="21"/>
  <c r="S48" i="21"/>
  <c r="S47" i="21"/>
  <c r="S16" i="21"/>
  <c r="S15" i="23"/>
  <c r="T15" i="21"/>
  <c r="S25" i="21"/>
  <c r="T22" i="54"/>
  <c r="P59" i="21"/>
  <c r="P57" i="61"/>
  <c r="P52" i="21"/>
  <c r="P49" i="61"/>
  <c r="P49" i="56"/>
  <c r="P49" i="33"/>
  <c r="P50" i="35" s="1"/>
  <c r="P48" i="61"/>
  <c r="P48" i="56"/>
  <c r="P48" i="33"/>
  <c r="P49" i="35" s="1"/>
  <c r="P47" i="21"/>
  <c r="P15" i="29"/>
  <c r="P14" i="29"/>
  <c r="P9" i="29"/>
  <c r="P24" i="27"/>
  <c r="Q24" i="27" s="1"/>
  <c r="P7" i="23"/>
  <c r="P25" i="26"/>
  <c r="P24" i="21"/>
  <c r="P7" i="21"/>
  <c r="M55" i="23"/>
  <c r="M60" i="23"/>
  <c r="M57" i="61"/>
  <c r="M57" i="56"/>
  <c r="M51" i="21"/>
  <c r="M49" i="21"/>
  <c r="M16" i="61"/>
  <c r="M26" i="61"/>
  <c r="M26" i="29"/>
  <c r="M16" i="56"/>
  <c r="M15" i="26"/>
  <c r="M15" i="52"/>
  <c r="M25" i="23"/>
  <c r="N15" i="23"/>
  <c r="M14" i="56"/>
  <c r="V29" i="23"/>
  <c r="M9" i="61"/>
  <c r="M24" i="29"/>
  <c r="M7" i="29"/>
  <c r="M24" i="21"/>
  <c r="J59" i="56"/>
  <c r="J59" i="33" s="1"/>
  <c r="J60" i="35" s="1"/>
  <c r="J58" i="56"/>
  <c r="J56" i="21"/>
  <c r="J52" i="21"/>
  <c r="J51" i="21"/>
  <c r="J49" i="21"/>
  <c r="J48" i="21"/>
  <c r="J47" i="21"/>
  <c r="J15" i="21"/>
  <c r="J14" i="23"/>
  <c r="V14" i="21"/>
  <c r="K14" i="21"/>
  <c r="J24" i="21"/>
  <c r="K24" i="21" s="1"/>
  <c r="G60" i="26"/>
  <c r="G54" i="23"/>
  <c r="G54" i="21"/>
  <c r="G51" i="21"/>
  <c r="G49" i="61"/>
  <c r="G49" i="56"/>
  <c r="G49" i="33"/>
  <c r="G50" i="35" s="1"/>
  <c r="G48" i="56"/>
  <c r="G48" i="33" s="1"/>
  <c r="G49" i="35" s="1"/>
  <c r="G47" i="21"/>
  <c r="H12" i="54"/>
  <c r="G11" i="56"/>
  <c r="D52" i="21"/>
  <c r="D51" i="21"/>
  <c r="D49" i="21"/>
  <c r="D48" i="21"/>
  <c r="D47" i="21"/>
  <c r="D13" i="33"/>
  <c r="D14" i="35" s="1"/>
  <c r="D16" i="35"/>
  <c r="R49" i="56"/>
  <c r="R49" i="33" s="1"/>
  <c r="R10" i="56"/>
  <c r="R50" i="56"/>
  <c r="R13" i="21"/>
  <c r="R9" i="26"/>
  <c r="R9" i="52"/>
  <c r="R16" i="21"/>
  <c r="R11" i="21"/>
  <c r="R34" i="21"/>
  <c r="R51" i="21"/>
  <c r="R57" i="21"/>
  <c r="R42" i="52"/>
  <c r="R43" i="26"/>
  <c r="R44" i="23"/>
  <c r="R32" i="21"/>
  <c r="R40" i="21"/>
  <c r="R58" i="21"/>
  <c r="R21" i="21"/>
  <c r="R47" i="21"/>
  <c r="T39" i="54"/>
  <c r="U37" i="61"/>
  <c r="T44" i="21"/>
  <c r="W36" i="61"/>
  <c r="O50" i="61"/>
  <c r="O52" i="29"/>
  <c r="U38" i="23"/>
  <c r="W38" i="23"/>
  <c r="W37" i="23"/>
  <c r="O35" i="27"/>
  <c r="O11" i="21"/>
  <c r="O32" i="21"/>
  <c r="O39" i="21"/>
  <c r="O42" i="21"/>
  <c r="O58" i="21"/>
  <c r="O51" i="21"/>
  <c r="O49" i="21"/>
  <c r="O47" i="21"/>
  <c r="O50" i="56"/>
  <c r="O15" i="29"/>
  <c r="Q15" i="27"/>
  <c r="O26" i="26"/>
  <c r="Q15" i="26"/>
  <c r="Q38" i="56"/>
  <c r="Q24" i="21"/>
  <c r="O16" i="21"/>
  <c r="O30" i="21"/>
  <c r="O40" i="21"/>
  <c r="O43" i="21"/>
  <c r="O56" i="21"/>
  <c r="O19" i="21"/>
  <c r="O21" i="21"/>
  <c r="O48" i="21"/>
  <c r="O40" i="54"/>
  <c r="Q40" i="54"/>
  <c r="Q38" i="54"/>
  <c r="Q26" i="54"/>
  <c r="Q18" i="54"/>
  <c r="O38" i="21"/>
  <c r="Q38" i="21"/>
  <c r="W39" i="26"/>
  <c r="N38" i="23"/>
  <c r="L48" i="26"/>
  <c r="L47" i="27"/>
  <c r="L47" i="29" s="1"/>
  <c r="L35" i="21"/>
  <c r="L56" i="21"/>
  <c r="L58" i="21"/>
  <c r="L20" i="21"/>
  <c r="U10" i="23"/>
  <c r="N10" i="23"/>
  <c r="L10" i="26"/>
  <c r="L10" i="52"/>
  <c r="L25" i="23"/>
  <c r="L34" i="21"/>
  <c r="N34" i="21" s="1"/>
  <c r="L57" i="21"/>
  <c r="L19" i="21"/>
  <c r="L21" i="21"/>
  <c r="N29" i="21"/>
  <c r="N39" i="21"/>
  <c r="N41" i="54"/>
  <c r="L32" i="54"/>
  <c r="N26" i="54"/>
  <c r="N24" i="54"/>
  <c r="L48" i="56"/>
  <c r="N35" i="21"/>
  <c r="N38" i="21"/>
  <c r="U19" i="54"/>
  <c r="W19" i="54"/>
  <c r="I34" i="27"/>
  <c r="K34" i="27" s="1"/>
  <c r="I34" i="26"/>
  <c r="K35" i="26"/>
  <c r="I16" i="21"/>
  <c r="I30" i="21"/>
  <c r="I58" i="21"/>
  <c r="I48" i="35"/>
  <c r="I15" i="56"/>
  <c r="I20" i="27"/>
  <c r="K21" i="26"/>
  <c r="K10" i="52"/>
  <c r="I19" i="52"/>
  <c r="I49" i="27"/>
  <c r="I39" i="21"/>
  <c r="I59" i="21"/>
  <c r="K11" i="52"/>
  <c r="K38" i="33"/>
  <c r="K19" i="54"/>
  <c r="I25" i="52"/>
  <c r="K36" i="21"/>
  <c r="K36" i="54"/>
  <c r="U38" i="61"/>
  <c r="K37" i="61"/>
  <c r="F16" i="61"/>
  <c r="H16" i="61" s="1"/>
  <c r="H16" i="29"/>
  <c r="F16" i="56"/>
  <c r="F57" i="35"/>
  <c r="F21" i="52"/>
  <c r="F22" i="26"/>
  <c r="F18" i="23"/>
  <c r="F59" i="21"/>
  <c r="F58" i="21"/>
  <c r="F49" i="21"/>
  <c r="F47" i="21"/>
  <c r="F52" i="21"/>
  <c r="F48" i="21"/>
  <c r="F33" i="52"/>
  <c r="H36" i="54"/>
  <c r="F32" i="54"/>
  <c r="H32" i="54" s="1"/>
  <c r="H26" i="54"/>
  <c r="H39" i="54"/>
  <c r="H35" i="54"/>
  <c r="C15" i="35"/>
  <c r="E15" i="35" s="1"/>
  <c r="E14" i="33"/>
  <c r="E18" i="54"/>
  <c r="U18" i="54"/>
  <c r="W18" i="54"/>
  <c r="C30" i="21"/>
  <c r="C40" i="21"/>
  <c r="C58" i="21"/>
  <c r="C21" i="21"/>
  <c r="C21" i="23" s="1"/>
  <c r="C51" i="21"/>
  <c r="C49" i="21"/>
  <c r="C47" i="21"/>
  <c r="C32" i="21"/>
  <c r="C39" i="21"/>
  <c r="C48" i="21"/>
  <c r="W24" i="54"/>
  <c r="E38" i="54"/>
  <c r="C37" i="54"/>
  <c r="E37" i="54"/>
  <c r="C39" i="58"/>
  <c r="U39" i="58" s="1"/>
  <c r="U38" i="53"/>
  <c r="W38" i="53" s="1"/>
  <c r="E37" i="58"/>
  <c r="R38" i="38"/>
  <c r="T38" i="38" s="1"/>
  <c r="L38" i="38"/>
  <c r="N38" i="38" s="1"/>
  <c r="W37" i="38"/>
  <c r="Q38" i="38"/>
  <c r="E38" i="38"/>
  <c r="S42" i="59"/>
  <c r="T42" i="59" s="1"/>
  <c r="G39" i="58"/>
  <c r="H39" i="58" s="1"/>
  <c r="S35" i="38"/>
  <c r="T37" i="53"/>
  <c r="J39" i="58"/>
  <c r="K39" i="58" s="1"/>
  <c r="V38" i="53"/>
  <c r="T18" i="53"/>
  <c r="T38" i="58"/>
  <c r="T37" i="58"/>
  <c r="Q16" i="53"/>
  <c r="Q18" i="53"/>
  <c r="Q19" i="53"/>
  <c r="N18" i="53"/>
  <c r="N37" i="59"/>
  <c r="K37" i="53"/>
  <c r="K18" i="53"/>
  <c r="H18" i="53"/>
  <c r="H19" i="53"/>
  <c r="W37" i="35"/>
  <c r="E38" i="58"/>
  <c r="S38" i="59"/>
  <c r="V39" i="35"/>
  <c r="W39" i="35" s="1"/>
  <c r="V38" i="33"/>
  <c r="W38" i="33" s="1"/>
  <c r="W36" i="59"/>
  <c r="K37" i="58"/>
  <c r="S40" i="38"/>
  <c r="S40" i="53"/>
  <c r="T40" i="53" s="1"/>
  <c r="S41" i="58"/>
  <c r="T41" i="58" s="1"/>
  <c r="S40" i="59"/>
  <c r="T40" i="59" s="1"/>
  <c r="J40" i="53"/>
  <c r="J40" i="59"/>
  <c r="K40" i="59" s="1"/>
  <c r="J41" i="58"/>
  <c r="K41" i="58" s="1"/>
  <c r="J40" i="38"/>
  <c r="G44" i="33"/>
  <c r="G43" i="53"/>
  <c r="H43" i="53" s="1"/>
  <c r="G43" i="59"/>
  <c r="H43" i="59" s="1"/>
  <c r="V16" i="53"/>
  <c r="M14" i="53"/>
  <c r="N14" i="53" s="1"/>
  <c r="D59" i="59"/>
  <c r="D59" i="58"/>
  <c r="D59" i="38"/>
  <c r="D57" i="35"/>
  <c r="G14" i="53"/>
  <c r="H14" i="53" s="1"/>
  <c r="W52" i="39"/>
  <c r="V57" i="39"/>
  <c r="V23" i="39"/>
  <c r="V28" i="39"/>
  <c r="C27" i="42"/>
  <c r="E27" i="42"/>
  <c r="U8" i="42"/>
  <c r="U27" i="42"/>
  <c r="E8" i="42"/>
  <c r="P11" i="29"/>
  <c r="P29" i="27"/>
  <c r="J12" i="35"/>
  <c r="F39" i="61"/>
  <c r="F39" i="56"/>
  <c r="G42" i="38"/>
  <c r="G42" i="59"/>
  <c r="H42" i="59" s="1"/>
  <c r="G43" i="58"/>
  <c r="G42" i="53"/>
  <c r="F57" i="61"/>
  <c r="F57" i="56"/>
  <c r="F57" i="33" s="1"/>
  <c r="S57" i="39"/>
  <c r="D23" i="39"/>
  <c r="G28" i="39"/>
  <c r="S23" i="39"/>
  <c r="K7" i="42"/>
  <c r="I47" i="61"/>
  <c r="M21" i="61"/>
  <c r="M21" i="56"/>
  <c r="D20" i="61"/>
  <c r="D42" i="61"/>
  <c r="J40" i="61"/>
  <c r="G43" i="61"/>
  <c r="G18" i="27"/>
  <c r="G19" i="29"/>
  <c r="G19" i="56" s="1"/>
  <c r="G32" i="56"/>
  <c r="I25" i="61"/>
  <c r="D59" i="61"/>
  <c r="P9" i="56"/>
  <c r="S40" i="61"/>
  <c r="I21" i="61"/>
  <c r="I21" i="56"/>
  <c r="F7" i="52"/>
  <c r="F8" i="52" s="1"/>
  <c r="H11" i="52"/>
  <c r="U14" i="21"/>
  <c r="L14" i="23"/>
  <c r="L12" i="21"/>
  <c r="N14" i="21"/>
  <c r="L24" i="21"/>
  <c r="N24" i="21"/>
  <c r="N43" i="52"/>
  <c r="M44" i="52"/>
  <c r="N44" i="21"/>
  <c r="R48" i="27"/>
  <c r="L52" i="26"/>
  <c r="F52" i="26"/>
  <c r="L44" i="23"/>
  <c r="N44" i="23"/>
  <c r="L42" i="52"/>
  <c r="L43" i="26"/>
  <c r="N42" i="23"/>
  <c r="R8" i="39"/>
  <c r="R27" i="39"/>
  <c r="T27" i="39"/>
  <c r="G26" i="29"/>
  <c r="C43" i="61"/>
  <c r="F32" i="56"/>
  <c r="G42" i="61"/>
  <c r="G44" i="29"/>
  <c r="M20" i="61"/>
  <c r="M20" i="56"/>
  <c r="C42" i="61"/>
  <c r="E42" i="61" s="1"/>
  <c r="C42" i="56"/>
  <c r="U25" i="21"/>
  <c r="I7" i="23"/>
  <c r="K9" i="23"/>
  <c r="I9" i="52"/>
  <c r="I9" i="26"/>
  <c r="F24" i="23"/>
  <c r="F12" i="23"/>
  <c r="F14" i="26"/>
  <c r="F14" i="52"/>
  <c r="L40" i="42"/>
  <c r="T59" i="23"/>
  <c r="R60" i="26"/>
  <c r="L51" i="26"/>
  <c r="K51" i="26"/>
  <c r="I50" i="27"/>
  <c r="D34" i="52"/>
  <c r="D35" i="26"/>
  <c r="E34" i="23"/>
  <c r="R20" i="56"/>
  <c r="G52" i="56"/>
  <c r="S51" i="56"/>
  <c r="S56" i="56"/>
  <c r="S57" i="56"/>
  <c r="P51" i="56"/>
  <c r="P57" i="56"/>
  <c r="M24" i="61"/>
  <c r="S43" i="61"/>
  <c r="T43" i="61"/>
  <c r="T43" i="29"/>
  <c r="M40" i="61"/>
  <c r="N40" i="61" s="1"/>
  <c r="N40" i="29"/>
  <c r="L46" i="23"/>
  <c r="L45" i="23"/>
  <c r="T28" i="42"/>
  <c r="N18" i="42"/>
  <c r="Q27" i="39"/>
  <c r="U16" i="45"/>
  <c r="T16" i="45"/>
  <c r="K16" i="45"/>
  <c r="U24" i="45"/>
  <c r="H32" i="45"/>
  <c r="U40" i="45"/>
  <c r="Q40" i="45"/>
  <c r="K40" i="45"/>
  <c r="E40" i="45"/>
  <c r="V40" i="45"/>
  <c r="W40" i="45"/>
  <c r="U56" i="45"/>
  <c r="N56" i="45"/>
  <c r="K56" i="45"/>
  <c r="E56" i="45"/>
  <c r="V56" i="45"/>
  <c r="W56" i="45"/>
  <c r="N64" i="45"/>
  <c r="T72" i="45"/>
  <c r="Q17" i="54"/>
  <c r="K17" i="54"/>
  <c r="H17" i="54"/>
  <c r="P14" i="53"/>
  <c r="Q14" i="53" s="1"/>
  <c r="L39" i="56"/>
  <c r="L39" i="33" s="1"/>
  <c r="L40" i="35" s="1"/>
  <c r="R39" i="56"/>
  <c r="S59" i="56"/>
  <c r="F35" i="56"/>
  <c r="L40" i="56"/>
  <c r="R43" i="56"/>
  <c r="C35" i="56"/>
  <c r="D33" i="21"/>
  <c r="E33" i="21"/>
  <c r="D35" i="23"/>
  <c r="M10" i="56"/>
  <c r="S10" i="56"/>
  <c r="P21" i="56"/>
  <c r="P21" i="33" s="1"/>
  <c r="M9" i="56"/>
  <c r="I23" i="21"/>
  <c r="I57" i="26"/>
  <c r="I56" i="27" s="1"/>
  <c r="E23" i="42"/>
  <c r="Q16" i="45"/>
  <c r="N16" i="45"/>
  <c r="E16" i="45"/>
  <c r="T24" i="45"/>
  <c r="U32" i="45"/>
  <c r="E32" i="45"/>
  <c r="K32" i="45"/>
  <c r="V32" i="45"/>
  <c r="T40" i="45"/>
  <c r="N40" i="45"/>
  <c r="H40" i="45"/>
  <c r="T56" i="45"/>
  <c r="H56" i="45"/>
  <c r="Q72" i="45"/>
  <c r="N72" i="45"/>
  <c r="U103" i="49"/>
  <c r="W103" i="49"/>
  <c r="W32" i="51"/>
  <c r="V94" i="51"/>
  <c r="H94" i="51"/>
  <c r="Q94" i="51"/>
  <c r="Q32" i="54"/>
  <c r="N17" i="54"/>
  <c r="K22" i="54"/>
  <c r="J14" i="53"/>
  <c r="X16" i="53"/>
  <c r="U14" i="50"/>
  <c r="V37" i="27"/>
  <c r="W37" i="27"/>
  <c r="V36" i="27"/>
  <c r="W36" i="27" s="1"/>
  <c r="V35" i="42"/>
  <c r="M32" i="42"/>
  <c r="N32" i="42"/>
  <c r="J28" i="42"/>
  <c r="K28" i="42"/>
  <c r="G28" i="42"/>
  <c r="H28" i="42"/>
  <c r="S26" i="42"/>
  <c r="T26" i="42"/>
  <c r="J23" i="42"/>
  <c r="K23" i="42"/>
  <c r="T15" i="42"/>
  <c r="M7" i="42"/>
  <c r="K39" i="45"/>
  <c r="Q39" i="45"/>
  <c r="V39" i="45"/>
  <c r="N55" i="45"/>
  <c r="T55" i="45"/>
  <c r="U55" i="45"/>
  <c r="W55" i="45"/>
  <c r="E17" i="50"/>
  <c r="L54" i="60"/>
  <c r="J59" i="60"/>
  <c r="AH53" i="60"/>
  <c r="AK53" i="60"/>
  <c r="AG45" i="60"/>
  <c r="AG52" i="60" s="1"/>
  <c r="AI45" i="60"/>
  <c r="J52" i="60"/>
  <c r="AG53" i="60"/>
  <c r="AI17" i="60"/>
  <c r="F17" i="60"/>
  <c r="G17" i="60"/>
  <c r="AF23" i="60"/>
  <c r="AD12" i="60"/>
  <c r="AF13" i="60"/>
  <c r="AE13" i="60"/>
  <c r="AJ9" i="60"/>
  <c r="AC8" i="60"/>
  <c r="AC26" i="60"/>
  <c r="N8" i="60"/>
  <c r="Q7" i="60"/>
  <c r="AH7" i="60"/>
  <c r="AI28" i="60"/>
  <c r="AI25" i="60"/>
  <c r="AK11" i="60"/>
  <c r="AI30" i="60"/>
  <c r="AK29" i="60"/>
  <c r="AJ31" i="60"/>
  <c r="AK31" i="60"/>
  <c r="AJ34" i="60"/>
  <c r="AK34" i="60"/>
  <c r="Y12" i="60"/>
  <c r="Z13" i="60"/>
  <c r="V25" i="60"/>
  <c r="R8" i="60"/>
  <c r="R27" i="60"/>
  <c r="R26" i="60"/>
  <c r="U26" i="60" s="1"/>
  <c r="R22" i="60"/>
  <c r="U22" i="60"/>
  <c r="Q24" i="60"/>
  <c r="Q28" i="60"/>
  <c r="Q32" i="60"/>
  <c r="J12" i="60"/>
  <c r="L13" i="60"/>
  <c r="C22" i="60"/>
  <c r="C13" i="60"/>
  <c r="F13" i="60"/>
  <c r="G24" i="60"/>
  <c r="G28" i="60"/>
  <c r="G32" i="60"/>
  <c r="N15" i="45"/>
  <c r="T15" i="45"/>
  <c r="U15" i="45"/>
  <c r="U23" i="45"/>
  <c r="W23" i="45"/>
  <c r="E93" i="51"/>
  <c r="I38" i="59"/>
  <c r="K38" i="59" s="1"/>
  <c r="AK55" i="60"/>
  <c r="AF54" i="60"/>
  <c r="AD59" i="60"/>
  <c r="G53" i="60"/>
  <c r="AA45" i="60"/>
  <c r="L45" i="60"/>
  <c r="G45" i="60"/>
  <c r="G43" i="60"/>
  <c r="AI43" i="60"/>
  <c r="N26" i="60"/>
  <c r="Q26" i="60"/>
  <c r="N22" i="60"/>
  <c r="AH17" i="60"/>
  <c r="AA13" i="60"/>
  <c r="AF7" i="60"/>
  <c r="AG40" i="60"/>
  <c r="AI44" i="60"/>
  <c r="AA53" i="60"/>
  <c r="AI13" i="60"/>
  <c r="AJ19" i="60"/>
  <c r="AB22" i="60"/>
  <c r="AF25" i="60"/>
  <c r="AK16" i="60"/>
  <c r="S8" i="60"/>
  <c r="S27" i="60"/>
  <c r="S22" i="60"/>
  <c r="V22" i="60"/>
  <c r="S26" i="60"/>
  <c r="V26" i="60"/>
  <c r="AD8" i="60"/>
  <c r="AD26" i="60"/>
  <c r="AI32" i="60"/>
  <c r="AK33" i="60"/>
  <c r="AA24" i="60"/>
  <c r="AA28" i="60"/>
  <c r="AA32" i="60"/>
  <c r="V12" i="60"/>
  <c r="U12" i="60"/>
  <c r="V23" i="60"/>
  <c r="T8" i="60"/>
  <c r="U7" i="60"/>
  <c r="O12" i="60"/>
  <c r="P13" i="60"/>
  <c r="H22" i="60"/>
  <c r="H13" i="60"/>
  <c r="K13" i="60"/>
  <c r="L24" i="60"/>
  <c r="L28" i="60"/>
  <c r="L32" i="60"/>
  <c r="E12" i="60"/>
  <c r="G13" i="60"/>
  <c r="Q13" i="39"/>
  <c r="H22" i="42"/>
  <c r="K8" i="42"/>
  <c r="J27" i="42"/>
  <c r="V27" i="39"/>
  <c r="W27" i="39" s="1"/>
  <c r="W7" i="39"/>
  <c r="V22" i="39"/>
  <c r="W22" i="39"/>
  <c r="H38" i="53"/>
  <c r="R10" i="61"/>
  <c r="T10" i="29"/>
  <c r="H41" i="42"/>
  <c r="S43" i="56"/>
  <c r="S43" i="33"/>
  <c r="S44" i="29"/>
  <c r="I10" i="38"/>
  <c r="I10" i="53"/>
  <c r="I25" i="53" s="1"/>
  <c r="J27" i="21"/>
  <c r="I21" i="52"/>
  <c r="G26" i="52"/>
  <c r="H16" i="52"/>
  <c r="E42" i="29"/>
  <c r="D42" i="56"/>
  <c r="D42" i="33" s="1"/>
  <c r="D43" i="35" s="1"/>
  <c r="P30" i="61"/>
  <c r="P31" i="61" s="1"/>
  <c r="P30" i="56"/>
  <c r="G34" i="61"/>
  <c r="G34" i="56"/>
  <c r="G34" i="33"/>
  <c r="G35" i="35" s="1"/>
  <c r="E39" i="58"/>
  <c r="N42" i="42"/>
  <c r="M43" i="42"/>
  <c r="G40" i="38"/>
  <c r="G40" i="53"/>
  <c r="H40" i="53" s="1"/>
  <c r="G40" i="59"/>
  <c r="H40" i="59" s="1"/>
  <c r="G41" i="58"/>
  <c r="H41" i="58" s="1"/>
  <c r="J35" i="58"/>
  <c r="J34" i="59"/>
  <c r="J34" i="38"/>
  <c r="J34" i="53"/>
  <c r="G34" i="26"/>
  <c r="H34" i="26" s="1"/>
  <c r="G35" i="27"/>
  <c r="P33" i="35"/>
  <c r="M29" i="23"/>
  <c r="N29" i="23" s="1"/>
  <c r="M33" i="26"/>
  <c r="M32" i="52"/>
  <c r="N32" i="23"/>
  <c r="S23" i="21"/>
  <c r="N25" i="23"/>
  <c r="J8" i="21"/>
  <c r="J28" i="21"/>
  <c r="D13" i="21"/>
  <c r="O14" i="26"/>
  <c r="O14" i="52"/>
  <c r="Q14" i="23"/>
  <c r="I17" i="21"/>
  <c r="I17" i="23"/>
  <c r="I18" i="23" s="1"/>
  <c r="I18" i="52"/>
  <c r="I14" i="23"/>
  <c r="I24" i="21"/>
  <c r="I40" i="52"/>
  <c r="K40" i="52" s="1"/>
  <c r="I41" i="26"/>
  <c r="K40" i="23"/>
  <c r="I51" i="59"/>
  <c r="I52" i="58"/>
  <c r="I51" i="38"/>
  <c r="I41" i="42"/>
  <c r="K42" i="21"/>
  <c r="I42" i="23"/>
  <c r="I19" i="27"/>
  <c r="I19" i="29"/>
  <c r="I19" i="26"/>
  <c r="I18" i="26"/>
  <c r="T38" i="27"/>
  <c r="V38" i="27"/>
  <c r="W38" i="27" s="1"/>
  <c r="K38" i="61"/>
  <c r="P44" i="26"/>
  <c r="P43" i="52"/>
  <c r="P44" i="52" s="1"/>
  <c r="P44" i="23"/>
  <c r="P41" i="26"/>
  <c r="P40" i="52"/>
  <c r="G44" i="27"/>
  <c r="G43" i="38"/>
  <c r="G44" i="58"/>
  <c r="H44" i="58" s="1"/>
  <c r="P42" i="59"/>
  <c r="Q42" i="59" s="1"/>
  <c r="P42" i="53"/>
  <c r="Q42" i="53" s="1"/>
  <c r="P42" i="38"/>
  <c r="P43" i="58"/>
  <c r="Q43" i="58" s="1"/>
  <c r="V42" i="56"/>
  <c r="J42" i="33"/>
  <c r="S35" i="59"/>
  <c r="S35" i="53"/>
  <c r="S36" i="58"/>
  <c r="J31" i="52"/>
  <c r="K32" i="52"/>
  <c r="J29" i="52"/>
  <c r="K29" i="52" s="1"/>
  <c r="J32" i="27"/>
  <c r="J30" i="26"/>
  <c r="S20" i="52"/>
  <c r="T20" i="52" s="1"/>
  <c r="T20" i="23"/>
  <c r="S21" i="26"/>
  <c r="U37" i="54"/>
  <c r="W37" i="54" s="1"/>
  <c r="S14" i="52"/>
  <c r="I35" i="53"/>
  <c r="I35" i="59"/>
  <c r="I35" i="38"/>
  <c r="I36" i="58"/>
  <c r="N33" i="50"/>
  <c r="W15" i="50"/>
  <c r="U24" i="50"/>
  <c r="W24" i="50" s="1"/>
  <c r="AJ24" i="60"/>
  <c r="I30" i="26"/>
  <c r="K30" i="26" s="1"/>
  <c r="U18" i="42"/>
  <c r="W18" i="42" s="1"/>
  <c r="J10" i="29"/>
  <c r="K10" i="29" s="1"/>
  <c r="D32" i="61"/>
  <c r="D32" i="56"/>
  <c r="D32" i="33"/>
  <c r="D33" i="35" s="1"/>
  <c r="V43" i="50"/>
  <c r="W43" i="50" s="1"/>
  <c r="AI59" i="60"/>
  <c r="AK54" i="60"/>
  <c r="U32" i="50"/>
  <c r="W32" i="50" s="1"/>
  <c r="W33" i="50"/>
  <c r="I27" i="42"/>
  <c r="K27" i="42" s="1"/>
  <c r="K30" i="42"/>
  <c r="U40" i="50"/>
  <c r="W40" i="50" s="1"/>
  <c r="G15" i="61"/>
  <c r="G15" i="56"/>
  <c r="G15" i="33" s="1"/>
  <c r="G16" i="35" s="1"/>
  <c r="S34" i="26"/>
  <c r="T34" i="26" s="1"/>
  <c r="S34" i="27"/>
  <c r="S14" i="61"/>
  <c r="S14" i="56"/>
  <c r="S14" i="33"/>
  <c r="S15" i="35" s="1"/>
  <c r="S24" i="21"/>
  <c r="S9" i="23"/>
  <c r="T9" i="21"/>
  <c r="S7" i="23"/>
  <c r="S11" i="26"/>
  <c r="S11" i="52"/>
  <c r="S29" i="52" s="1"/>
  <c r="P59" i="26"/>
  <c r="P55" i="23"/>
  <c r="P60" i="23" s="1"/>
  <c r="P56" i="29"/>
  <c r="P50" i="27"/>
  <c r="Q51" i="26"/>
  <c r="V12" i="54"/>
  <c r="W12" i="54"/>
  <c r="P16" i="26"/>
  <c r="P16" i="52"/>
  <c r="P26" i="23"/>
  <c r="W16" i="54"/>
  <c r="P10" i="52"/>
  <c r="P10" i="26"/>
  <c r="P25" i="23"/>
  <c r="Q25" i="23" s="1"/>
  <c r="M60" i="27"/>
  <c r="M58" i="29"/>
  <c r="M56" i="27"/>
  <c r="M53" i="26"/>
  <c r="N52" i="23"/>
  <c r="N48" i="21"/>
  <c r="N47" i="21"/>
  <c r="M47" i="23"/>
  <c r="M12" i="27"/>
  <c r="M22" i="27" s="1"/>
  <c r="M13" i="29"/>
  <c r="M12" i="29" s="1"/>
  <c r="M8" i="23"/>
  <c r="K58" i="26"/>
  <c r="J57" i="27"/>
  <c r="J12" i="21"/>
  <c r="J22" i="21"/>
  <c r="J16" i="23"/>
  <c r="J26" i="21"/>
  <c r="J9" i="27"/>
  <c r="J7" i="26"/>
  <c r="J8" i="23"/>
  <c r="J27" i="23"/>
  <c r="K8" i="21"/>
  <c r="J23" i="21"/>
  <c r="K23" i="21" s="1"/>
  <c r="J8" i="52"/>
  <c r="J28" i="52" s="1"/>
  <c r="J27" i="52"/>
  <c r="H57" i="27"/>
  <c r="H14" i="21"/>
  <c r="G14" i="23"/>
  <c r="G24" i="21"/>
  <c r="H24" i="21" s="1"/>
  <c r="H9" i="26"/>
  <c r="G9" i="27"/>
  <c r="G10" i="27"/>
  <c r="G7" i="26"/>
  <c r="G8" i="26"/>
  <c r="H8" i="26" s="1"/>
  <c r="G26" i="26"/>
  <c r="V10" i="52"/>
  <c r="G25" i="52"/>
  <c r="G11" i="61"/>
  <c r="G29" i="29"/>
  <c r="D58" i="27"/>
  <c r="V59" i="26"/>
  <c r="V61" i="26"/>
  <c r="D50" i="27"/>
  <c r="V51" i="26"/>
  <c r="D26" i="21"/>
  <c r="E16" i="21"/>
  <c r="D16" i="23"/>
  <c r="D12" i="21"/>
  <c r="E12" i="21" s="1"/>
  <c r="D10" i="29"/>
  <c r="D29" i="27"/>
  <c r="D11" i="29"/>
  <c r="R43" i="42"/>
  <c r="T41" i="42"/>
  <c r="R35" i="27"/>
  <c r="T36" i="26"/>
  <c r="T14" i="21"/>
  <c r="R14" i="23"/>
  <c r="R24" i="21"/>
  <c r="R19" i="27"/>
  <c r="R19" i="26"/>
  <c r="T19" i="26" s="1"/>
  <c r="R50" i="61"/>
  <c r="T50" i="61"/>
  <c r="T50" i="29"/>
  <c r="R56" i="23"/>
  <c r="T56" i="21"/>
  <c r="U14" i="23"/>
  <c r="U26" i="54"/>
  <c r="U40" i="54"/>
  <c r="W40" i="54"/>
  <c r="U43" i="54"/>
  <c r="W43" i="54"/>
  <c r="O20" i="27"/>
  <c r="Q21" i="26"/>
  <c r="Q10" i="26"/>
  <c r="O10" i="27"/>
  <c r="Q34" i="21"/>
  <c r="O33" i="21"/>
  <c r="O34" i="23"/>
  <c r="O33" i="23" s="1"/>
  <c r="Q10" i="52"/>
  <c r="O25" i="52"/>
  <c r="Q57" i="21"/>
  <c r="O57" i="23"/>
  <c r="O58" i="26" s="1"/>
  <c r="L39" i="61"/>
  <c r="L41" i="29"/>
  <c r="L32" i="33"/>
  <c r="L15" i="61"/>
  <c r="L15" i="56"/>
  <c r="L15" i="33" s="1"/>
  <c r="L16" i="35" s="1"/>
  <c r="N41" i="42"/>
  <c r="L43" i="42"/>
  <c r="N43" i="42" s="1"/>
  <c r="U38" i="29"/>
  <c r="N38" i="29"/>
  <c r="L11" i="52"/>
  <c r="N11" i="23"/>
  <c r="L29" i="23"/>
  <c r="L11" i="26"/>
  <c r="L30" i="23"/>
  <c r="L31" i="21"/>
  <c r="L16" i="23"/>
  <c r="N16" i="21"/>
  <c r="L59" i="27"/>
  <c r="L48" i="61"/>
  <c r="I32" i="61"/>
  <c r="I32" i="56"/>
  <c r="W35" i="54"/>
  <c r="F19" i="52"/>
  <c r="H19" i="52" s="1"/>
  <c r="F20" i="26"/>
  <c r="H19" i="23"/>
  <c r="F11" i="27"/>
  <c r="H11" i="26"/>
  <c r="F27" i="26"/>
  <c r="H27" i="26" s="1"/>
  <c r="F50" i="61"/>
  <c r="F50" i="56"/>
  <c r="F50" i="33" s="1"/>
  <c r="F20" i="52"/>
  <c r="H20" i="52"/>
  <c r="F21" i="26"/>
  <c r="F34" i="27"/>
  <c r="F33" i="27" s="1"/>
  <c r="H33" i="27" s="1"/>
  <c r="H35" i="26"/>
  <c r="F34" i="26"/>
  <c r="F10" i="27"/>
  <c r="H10" i="27" s="1"/>
  <c r="H10" i="26"/>
  <c r="F7" i="26"/>
  <c r="F40" i="29"/>
  <c r="H40" i="27"/>
  <c r="F41" i="27"/>
  <c r="H35" i="27"/>
  <c r="H36" i="26"/>
  <c r="H15" i="23"/>
  <c r="F15" i="52"/>
  <c r="H15" i="52"/>
  <c r="F15" i="26"/>
  <c r="F35" i="61"/>
  <c r="F29" i="52"/>
  <c r="H29" i="52"/>
  <c r="F26" i="52"/>
  <c r="H26" i="52"/>
  <c r="F45" i="26"/>
  <c r="H45" i="26"/>
  <c r="F42" i="27"/>
  <c r="H43" i="26"/>
  <c r="F44" i="52"/>
  <c r="H44" i="52"/>
  <c r="H42" i="52"/>
  <c r="F30" i="23"/>
  <c r="F31" i="23" s="1"/>
  <c r="F31" i="21"/>
  <c r="H7" i="23"/>
  <c r="F8" i="23"/>
  <c r="H10" i="52"/>
  <c r="C13" i="23"/>
  <c r="C59" i="23"/>
  <c r="E59" i="21"/>
  <c r="C26" i="21"/>
  <c r="E26" i="21" s="1"/>
  <c r="C11" i="23"/>
  <c r="C56" i="27"/>
  <c r="E57" i="26"/>
  <c r="C19" i="61"/>
  <c r="C19" i="56"/>
  <c r="C19" i="33"/>
  <c r="C57" i="23"/>
  <c r="E57" i="21"/>
  <c r="C50" i="23"/>
  <c r="E50" i="21"/>
  <c r="U50" i="21"/>
  <c r="W50" i="21"/>
  <c r="C10" i="26"/>
  <c r="E10" i="23"/>
  <c r="C25" i="23"/>
  <c r="E25" i="23"/>
  <c r="C10" i="52"/>
  <c r="E15" i="26"/>
  <c r="C15" i="27"/>
  <c r="C45" i="21"/>
  <c r="C27" i="54"/>
  <c r="C21" i="26"/>
  <c r="C20" i="52"/>
  <c r="E20" i="52"/>
  <c r="M11" i="33"/>
  <c r="T38" i="29"/>
  <c r="V38" i="29"/>
  <c r="W38" i="29"/>
  <c r="Q9" i="52"/>
  <c r="O25" i="26"/>
  <c r="Q25" i="26" s="1"/>
  <c r="O9" i="27"/>
  <c r="Q9" i="26"/>
  <c r="L9" i="23"/>
  <c r="L7" i="21"/>
  <c r="C9" i="23"/>
  <c r="U9" i="21"/>
  <c r="C7" i="21"/>
  <c r="C27" i="21" s="1"/>
  <c r="C24" i="21"/>
  <c r="V32" i="52"/>
  <c r="S30" i="26"/>
  <c r="S32" i="27"/>
  <c r="T30" i="21"/>
  <c r="S30" i="23"/>
  <c r="S27" i="21"/>
  <c r="S31" i="21"/>
  <c r="S28" i="21" s="1"/>
  <c r="P32" i="53"/>
  <c r="P33" i="58"/>
  <c r="P32" i="59"/>
  <c r="P32" i="38"/>
  <c r="M27" i="21"/>
  <c r="N27" i="21" s="1"/>
  <c r="M30" i="23"/>
  <c r="N30" i="54"/>
  <c r="J30" i="29"/>
  <c r="J31" i="27"/>
  <c r="H30" i="21"/>
  <c r="G30" i="23"/>
  <c r="G31" i="21"/>
  <c r="G27" i="21"/>
  <c r="D30" i="23"/>
  <c r="P36" i="26"/>
  <c r="Q35" i="23"/>
  <c r="P33" i="23"/>
  <c r="P35" i="52"/>
  <c r="Q35" i="52"/>
  <c r="P34" i="26"/>
  <c r="P34" i="27"/>
  <c r="M34" i="29"/>
  <c r="M33" i="27"/>
  <c r="K36" i="26"/>
  <c r="J35" i="27"/>
  <c r="K35" i="27" s="1"/>
  <c r="J34" i="26"/>
  <c r="K34" i="26"/>
  <c r="J33" i="52"/>
  <c r="K33" i="52"/>
  <c r="N44" i="26"/>
  <c r="M43" i="27"/>
  <c r="M45" i="26"/>
  <c r="N45" i="26" s="1"/>
  <c r="K44" i="26"/>
  <c r="J45" i="26"/>
  <c r="J43" i="27"/>
  <c r="K43" i="27" s="1"/>
  <c r="D44" i="21"/>
  <c r="E43" i="21"/>
  <c r="D42" i="42"/>
  <c r="V43" i="21"/>
  <c r="D43" i="23"/>
  <c r="D40" i="29"/>
  <c r="S42" i="38"/>
  <c r="S42" i="53"/>
  <c r="T42" i="53" s="1"/>
  <c r="S43" i="58"/>
  <c r="T43" i="58" s="1"/>
  <c r="S38" i="42"/>
  <c r="S40" i="42" s="1"/>
  <c r="S39" i="23"/>
  <c r="T39" i="21"/>
  <c r="P38" i="42"/>
  <c r="M43" i="58"/>
  <c r="N43" i="58" s="1"/>
  <c r="M42" i="59"/>
  <c r="N42" i="59" s="1"/>
  <c r="M42" i="38"/>
  <c r="M42" i="53"/>
  <c r="N42" i="53" s="1"/>
  <c r="M41" i="21"/>
  <c r="N41" i="21" s="1"/>
  <c r="M39" i="23"/>
  <c r="M40" i="26" s="1"/>
  <c r="M38" i="42"/>
  <c r="J38" i="42"/>
  <c r="J40" i="42" s="1"/>
  <c r="K40" i="42" s="1"/>
  <c r="J39" i="23"/>
  <c r="J40" i="26" s="1"/>
  <c r="G41" i="21"/>
  <c r="H41" i="21" s="1"/>
  <c r="D39" i="23"/>
  <c r="V39" i="21"/>
  <c r="D38" i="42"/>
  <c r="S21" i="52"/>
  <c r="S17" i="21"/>
  <c r="S17" i="23" s="1"/>
  <c r="S19" i="23"/>
  <c r="T19" i="21"/>
  <c r="S18" i="21"/>
  <c r="T18" i="21"/>
  <c r="P21" i="52"/>
  <c r="M21" i="52"/>
  <c r="M19" i="23"/>
  <c r="M18" i="21"/>
  <c r="K21" i="21"/>
  <c r="J21" i="23"/>
  <c r="V20" i="52"/>
  <c r="J20" i="27"/>
  <c r="V21" i="26"/>
  <c r="W21" i="26" s="1"/>
  <c r="J19" i="23"/>
  <c r="K19" i="21"/>
  <c r="J18" i="21"/>
  <c r="K18" i="21"/>
  <c r="G17" i="21"/>
  <c r="G21" i="23"/>
  <c r="H21" i="21"/>
  <c r="G20" i="59"/>
  <c r="G22" i="58"/>
  <c r="G20" i="38"/>
  <c r="E17" i="54"/>
  <c r="V17" i="54"/>
  <c r="W17" i="54" s="1"/>
  <c r="D21" i="35"/>
  <c r="S49" i="23"/>
  <c r="T49" i="21"/>
  <c r="S48" i="23"/>
  <c r="T48" i="21"/>
  <c r="S46" i="21"/>
  <c r="S53" i="21" s="1"/>
  <c r="S12" i="21"/>
  <c r="S16" i="23"/>
  <c r="V16" i="21"/>
  <c r="V26" i="21"/>
  <c r="S26" i="21"/>
  <c r="S15" i="26"/>
  <c r="S25" i="23"/>
  <c r="T25" i="23"/>
  <c r="S15" i="52"/>
  <c r="T15" i="23"/>
  <c r="Q59" i="21"/>
  <c r="P59" i="23"/>
  <c r="P60" i="26" s="1"/>
  <c r="P54" i="21"/>
  <c r="V59" i="21"/>
  <c r="P52" i="23"/>
  <c r="Q52" i="21"/>
  <c r="P45" i="21"/>
  <c r="P15" i="61"/>
  <c r="P15" i="56"/>
  <c r="P14" i="61"/>
  <c r="P14" i="56"/>
  <c r="P14" i="33"/>
  <c r="P24" i="29"/>
  <c r="P9" i="61"/>
  <c r="P24" i="61" s="1"/>
  <c r="P8" i="23"/>
  <c r="P27" i="23"/>
  <c r="M57" i="33"/>
  <c r="M51" i="23"/>
  <c r="N51" i="21"/>
  <c r="M49" i="23"/>
  <c r="M45" i="21"/>
  <c r="N45" i="21" s="1"/>
  <c r="N49" i="21"/>
  <c r="M16" i="33"/>
  <c r="M26" i="56"/>
  <c r="M13" i="52"/>
  <c r="M12" i="52"/>
  <c r="M22" i="52" s="1"/>
  <c r="M15" i="27"/>
  <c r="N15" i="26"/>
  <c r="M26" i="26"/>
  <c r="M8" i="29"/>
  <c r="M23" i="29" s="1"/>
  <c r="M7" i="61"/>
  <c r="J58" i="33"/>
  <c r="V56" i="21"/>
  <c r="V55" i="21" s="1"/>
  <c r="K52" i="21"/>
  <c r="J52" i="23"/>
  <c r="J51" i="23"/>
  <c r="K51" i="21"/>
  <c r="J49" i="23"/>
  <c r="K49" i="21"/>
  <c r="K48" i="21"/>
  <c r="J48" i="23"/>
  <c r="J46" i="21"/>
  <c r="J45" i="21"/>
  <c r="K45" i="21" s="1"/>
  <c r="J47" i="23"/>
  <c r="K47" i="21"/>
  <c r="V15" i="21"/>
  <c r="J15" i="23"/>
  <c r="J14" i="26"/>
  <c r="J24" i="23"/>
  <c r="V14" i="23"/>
  <c r="V14" i="52"/>
  <c r="J14" i="52"/>
  <c r="G59" i="27"/>
  <c r="G55" i="26"/>
  <c r="H51" i="21"/>
  <c r="G46" i="21"/>
  <c r="G53" i="21" s="1"/>
  <c r="G47" i="23"/>
  <c r="G26" i="56"/>
  <c r="G11" i="33"/>
  <c r="E52" i="21"/>
  <c r="V52" i="21"/>
  <c r="D52" i="23"/>
  <c r="D51" i="23"/>
  <c r="V51" i="21"/>
  <c r="D49" i="23"/>
  <c r="V49" i="21"/>
  <c r="V48" i="21"/>
  <c r="W48" i="21" s="1"/>
  <c r="D47" i="23"/>
  <c r="V47" i="21"/>
  <c r="D46" i="21"/>
  <c r="D15" i="38"/>
  <c r="D13" i="38" s="1"/>
  <c r="D17" i="58"/>
  <c r="D15" i="59"/>
  <c r="X37" i="61"/>
  <c r="W37" i="61"/>
  <c r="R46" i="21"/>
  <c r="R45" i="21"/>
  <c r="R47" i="23"/>
  <c r="R21" i="23"/>
  <c r="U21" i="23" s="1"/>
  <c r="R17" i="21"/>
  <c r="R58" i="23"/>
  <c r="T58" i="21"/>
  <c r="T42" i="52"/>
  <c r="R44" i="52"/>
  <c r="T44" i="52" s="1"/>
  <c r="R51" i="23"/>
  <c r="T51" i="21"/>
  <c r="R26" i="21"/>
  <c r="T26" i="21" s="1"/>
  <c r="R7" i="21"/>
  <c r="T11" i="21"/>
  <c r="R11" i="23"/>
  <c r="R29" i="21"/>
  <c r="T29" i="21"/>
  <c r="U13" i="21"/>
  <c r="T13" i="21"/>
  <c r="R25" i="56"/>
  <c r="R10" i="33"/>
  <c r="R41" i="21"/>
  <c r="T41" i="21"/>
  <c r="T40" i="21"/>
  <c r="R31" i="21"/>
  <c r="T31" i="21" s="1"/>
  <c r="R32" i="23"/>
  <c r="T32" i="21"/>
  <c r="R42" i="27"/>
  <c r="R54" i="21"/>
  <c r="T54" i="21" s="1"/>
  <c r="T57" i="21"/>
  <c r="R57" i="23"/>
  <c r="R55" i="21"/>
  <c r="T55" i="21" s="1"/>
  <c r="R34" i="23"/>
  <c r="R16" i="23"/>
  <c r="R12" i="21"/>
  <c r="T16" i="21"/>
  <c r="R9" i="27"/>
  <c r="R50" i="33"/>
  <c r="O54" i="21"/>
  <c r="Q54" i="21" s="1"/>
  <c r="O56" i="23"/>
  <c r="Q56" i="21"/>
  <c r="O55" i="21"/>
  <c r="Q55" i="21"/>
  <c r="U43" i="21"/>
  <c r="U44" i="21" s="1"/>
  <c r="W44" i="21" s="1"/>
  <c r="O39" i="42"/>
  <c r="Q39" i="42"/>
  <c r="O40" i="23"/>
  <c r="Q40" i="21"/>
  <c r="O15" i="61"/>
  <c r="Q15" i="29"/>
  <c r="O15" i="56"/>
  <c r="O47" i="23"/>
  <c r="O44" i="21"/>
  <c r="Q44" i="21" s="1"/>
  <c r="Q32" i="21"/>
  <c r="O32" i="23"/>
  <c r="O35" i="29"/>
  <c r="O52" i="61"/>
  <c r="O52" i="56"/>
  <c r="O21" i="23"/>
  <c r="Q21" i="21"/>
  <c r="O19" i="23"/>
  <c r="Q19" i="23" s="1"/>
  <c r="O17" i="21"/>
  <c r="O17" i="23"/>
  <c r="O18" i="21"/>
  <c r="O30" i="23"/>
  <c r="Q30" i="21"/>
  <c r="O31" i="21"/>
  <c r="Q31" i="21" s="1"/>
  <c r="O16" i="23"/>
  <c r="Q16" i="21"/>
  <c r="O12" i="21"/>
  <c r="O50" i="33"/>
  <c r="O51" i="23"/>
  <c r="Q51" i="21"/>
  <c r="Q58" i="21"/>
  <c r="O58" i="23"/>
  <c r="O42" i="23"/>
  <c r="Q42" i="21"/>
  <c r="O41" i="42"/>
  <c r="U42" i="21"/>
  <c r="W42" i="21"/>
  <c r="O41" i="21"/>
  <c r="Q41" i="21"/>
  <c r="O26" i="21"/>
  <c r="Q26" i="21"/>
  <c r="O7" i="21"/>
  <c r="O11" i="23"/>
  <c r="Q11" i="21"/>
  <c r="O29" i="21"/>
  <c r="Q29" i="21" s="1"/>
  <c r="L48" i="33"/>
  <c r="L21" i="23"/>
  <c r="N21" i="21"/>
  <c r="L19" i="23"/>
  <c r="L17" i="21"/>
  <c r="N19" i="21"/>
  <c r="L18" i="21"/>
  <c r="N18" i="21" s="1"/>
  <c r="U19" i="21"/>
  <c r="N10" i="52"/>
  <c r="N58" i="21"/>
  <c r="L58" i="23"/>
  <c r="N57" i="21"/>
  <c r="L57" i="23"/>
  <c r="U57" i="21"/>
  <c r="W57" i="21" s="1"/>
  <c r="L34" i="23"/>
  <c r="U34" i="21"/>
  <c r="L33" i="21"/>
  <c r="N33" i="21" s="1"/>
  <c r="N10" i="26"/>
  <c r="L26" i="26"/>
  <c r="N26" i="26" s="1"/>
  <c r="U10" i="26"/>
  <c r="L10" i="27"/>
  <c r="W10" i="23"/>
  <c r="U25" i="23"/>
  <c r="N20" i="21"/>
  <c r="U20" i="21"/>
  <c r="W20" i="21" s="1"/>
  <c r="L20" i="23"/>
  <c r="U56" i="21"/>
  <c r="W56" i="21"/>
  <c r="L56" i="23"/>
  <c r="L35" i="23"/>
  <c r="U35" i="21"/>
  <c r="W35" i="21" s="1"/>
  <c r="X38" i="61"/>
  <c r="W38" i="61"/>
  <c r="I59" i="23"/>
  <c r="K59" i="21"/>
  <c r="I41" i="21"/>
  <c r="K41" i="21"/>
  <c r="I20" i="29"/>
  <c r="I18" i="27"/>
  <c r="K20" i="27"/>
  <c r="I48" i="58"/>
  <c r="I47" i="38"/>
  <c r="I47" i="59"/>
  <c r="I58" i="23"/>
  <c r="I55" i="21"/>
  <c r="K58" i="21"/>
  <c r="I54" i="21"/>
  <c r="I30" i="23"/>
  <c r="I27" i="23" s="1"/>
  <c r="I39" i="23"/>
  <c r="I38" i="42"/>
  <c r="K39" i="21"/>
  <c r="I49" i="29"/>
  <c r="I17" i="52"/>
  <c r="I15" i="33"/>
  <c r="I25" i="56"/>
  <c r="I16" i="23"/>
  <c r="I26" i="21"/>
  <c r="K26" i="21"/>
  <c r="U16" i="21"/>
  <c r="I12" i="21"/>
  <c r="K16" i="21"/>
  <c r="I33" i="27"/>
  <c r="I34" i="29"/>
  <c r="F52" i="23"/>
  <c r="U52" i="21"/>
  <c r="W52" i="21" s="1"/>
  <c r="H52" i="21"/>
  <c r="F47" i="23"/>
  <c r="H47" i="21"/>
  <c r="F46" i="21"/>
  <c r="H58" i="21"/>
  <c r="F18" i="52"/>
  <c r="F16" i="33"/>
  <c r="H16" i="56"/>
  <c r="H48" i="21"/>
  <c r="F49" i="23"/>
  <c r="H49" i="21"/>
  <c r="F59" i="23"/>
  <c r="U59" i="21"/>
  <c r="W59" i="21" s="1"/>
  <c r="H59" i="21"/>
  <c r="F21" i="27"/>
  <c r="F18" i="26"/>
  <c r="F56" i="38"/>
  <c r="F56" i="59"/>
  <c r="F56" i="58"/>
  <c r="U45" i="21"/>
  <c r="C48" i="23"/>
  <c r="U48" i="21"/>
  <c r="E48" i="21"/>
  <c r="C41" i="21"/>
  <c r="E41" i="21"/>
  <c r="C32" i="23"/>
  <c r="U49" i="21"/>
  <c r="C49" i="23"/>
  <c r="E49" i="21"/>
  <c r="C51" i="23"/>
  <c r="U51" i="21"/>
  <c r="W51" i="21" s="1"/>
  <c r="E51" i="21"/>
  <c r="C39" i="23"/>
  <c r="E39" i="21"/>
  <c r="C38" i="42"/>
  <c r="U39" i="21"/>
  <c r="W39" i="21" s="1"/>
  <c r="C47" i="23"/>
  <c r="U47" i="21"/>
  <c r="E47" i="21"/>
  <c r="C46" i="21"/>
  <c r="C17" i="21"/>
  <c r="C17" i="23" s="1"/>
  <c r="U21" i="21"/>
  <c r="C58" i="23"/>
  <c r="C55" i="21"/>
  <c r="U58" i="21"/>
  <c r="C54" i="21"/>
  <c r="E58" i="21"/>
  <c r="C39" i="42"/>
  <c r="C40" i="23"/>
  <c r="U40" i="21"/>
  <c r="E40" i="21"/>
  <c r="U30" i="21"/>
  <c r="C31" i="21"/>
  <c r="C30" i="23"/>
  <c r="C14" i="59"/>
  <c r="C16" i="58"/>
  <c r="C14" i="38"/>
  <c r="U38" i="38"/>
  <c r="W38" i="38" s="1"/>
  <c r="S13" i="53"/>
  <c r="T13" i="53" s="1"/>
  <c r="J13" i="53"/>
  <c r="V39" i="58"/>
  <c r="W39" i="58" s="1"/>
  <c r="T38" i="59"/>
  <c r="V38" i="59"/>
  <c r="W38" i="59" s="1"/>
  <c r="K40" i="53"/>
  <c r="G45" i="35"/>
  <c r="W16" i="53"/>
  <c r="D56" i="38"/>
  <c r="D56" i="59"/>
  <c r="D56" i="58"/>
  <c r="P19" i="21"/>
  <c r="P18" i="21" s="1"/>
  <c r="Q18" i="21" s="1"/>
  <c r="D19" i="21"/>
  <c r="G12" i="60"/>
  <c r="F12" i="60"/>
  <c r="AI12" i="60"/>
  <c r="E22" i="60"/>
  <c r="AD27" i="60"/>
  <c r="AE8" i="60"/>
  <c r="AJ13" i="60"/>
  <c r="AK13" i="60"/>
  <c r="Z12" i="60"/>
  <c r="AA12" i="60"/>
  <c r="Y22" i="60"/>
  <c r="AJ30" i="60"/>
  <c r="AK25" i="60"/>
  <c r="AJ25" i="60"/>
  <c r="AH26" i="60"/>
  <c r="AK26" i="60" s="1"/>
  <c r="AK7" i="60"/>
  <c r="AH22" i="60"/>
  <c r="N27" i="60"/>
  <c r="Q27" i="60" s="1"/>
  <c r="Q8" i="60"/>
  <c r="V37" i="42"/>
  <c r="W37" i="42"/>
  <c r="W35" i="42"/>
  <c r="K14" i="53"/>
  <c r="V14" i="53"/>
  <c r="W14" i="53" s="1"/>
  <c r="S10" i="33"/>
  <c r="T10" i="56"/>
  <c r="C35" i="33"/>
  <c r="C36" i="35" s="1"/>
  <c r="R43" i="33"/>
  <c r="R44" i="35" s="1"/>
  <c r="T43" i="56"/>
  <c r="F35" i="33"/>
  <c r="F36" i="35" s="1"/>
  <c r="P51" i="33"/>
  <c r="G52" i="33"/>
  <c r="R20" i="33"/>
  <c r="R21" i="35" s="1"/>
  <c r="D34" i="27"/>
  <c r="E35" i="26"/>
  <c r="V35" i="26"/>
  <c r="V34" i="52"/>
  <c r="E34" i="52"/>
  <c r="I50" i="29"/>
  <c r="U14" i="52"/>
  <c r="F13" i="26"/>
  <c r="F14" i="27"/>
  <c r="F25" i="26"/>
  <c r="F12" i="26"/>
  <c r="I7" i="52"/>
  <c r="K9" i="52"/>
  <c r="I8" i="23"/>
  <c r="K7" i="23"/>
  <c r="M20" i="33"/>
  <c r="L45" i="26"/>
  <c r="L42" i="27"/>
  <c r="L44" i="27" s="1"/>
  <c r="N44" i="27" s="1"/>
  <c r="N43" i="26"/>
  <c r="R48" i="29"/>
  <c r="U12" i="21"/>
  <c r="U24" i="21"/>
  <c r="W14" i="21"/>
  <c r="G19" i="61"/>
  <c r="M21" i="33"/>
  <c r="H43" i="58"/>
  <c r="J11" i="53"/>
  <c r="J11" i="38"/>
  <c r="J13" i="58"/>
  <c r="J11" i="59"/>
  <c r="P11" i="61"/>
  <c r="P11" i="56"/>
  <c r="P29" i="29"/>
  <c r="C8" i="39"/>
  <c r="D9" i="21"/>
  <c r="P12" i="60"/>
  <c r="Q12" i="60"/>
  <c r="O22" i="60"/>
  <c r="T27" i="60"/>
  <c r="U8" i="60"/>
  <c r="AE26" i="60"/>
  <c r="AF26" i="60"/>
  <c r="U38" i="59"/>
  <c r="K12" i="60"/>
  <c r="L12" i="60"/>
  <c r="AG12" i="60"/>
  <c r="AG22" i="60" s="1"/>
  <c r="J22" i="60"/>
  <c r="AK28" i="60"/>
  <c r="AK45" i="60"/>
  <c r="AI52" i="60"/>
  <c r="M22" i="42"/>
  <c r="N22" i="42"/>
  <c r="N7" i="42"/>
  <c r="M26" i="42"/>
  <c r="N26" i="42" s="1"/>
  <c r="M8" i="42"/>
  <c r="V7" i="42"/>
  <c r="U13" i="50"/>
  <c r="W13" i="50" s="1"/>
  <c r="W14" i="50"/>
  <c r="U23" i="50"/>
  <c r="W23" i="50" s="1"/>
  <c r="W32" i="45"/>
  <c r="M9" i="33"/>
  <c r="M7" i="56"/>
  <c r="M8" i="56" s="1"/>
  <c r="M10" i="33"/>
  <c r="E35" i="23"/>
  <c r="D35" i="52"/>
  <c r="V35" i="23"/>
  <c r="D36" i="26"/>
  <c r="S59" i="33"/>
  <c r="S60" i="35" s="1"/>
  <c r="S59" i="38" s="1"/>
  <c r="R39" i="33"/>
  <c r="R40" i="35"/>
  <c r="L47" i="26"/>
  <c r="L53" i="23"/>
  <c r="P57" i="33"/>
  <c r="S57" i="33"/>
  <c r="S51" i="33"/>
  <c r="D33" i="23"/>
  <c r="E33" i="23" s="1"/>
  <c r="L50" i="27"/>
  <c r="R59" i="27"/>
  <c r="T60" i="26"/>
  <c r="F24" i="52"/>
  <c r="F13" i="52"/>
  <c r="F12" i="52"/>
  <c r="I7" i="26"/>
  <c r="I9" i="27"/>
  <c r="K9" i="26"/>
  <c r="C42" i="33"/>
  <c r="C43" i="35" s="1"/>
  <c r="E42" i="56"/>
  <c r="G44" i="61"/>
  <c r="G44" i="56"/>
  <c r="F32" i="33"/>
  <c r="F33" i="35" s="1"/>
  <c r="L44" i="52"/>
  <c r="N44" i="52"/>
  <c r="N42" i="52"/>
  <c r="F51" i="27"/>
  <c r="L12" i="23"/>
  <c r="N14" i="23"/>
  <c r="L14" i="52"/>
  <c r="L14" i="26"/>
  <c r="I21" i="33"/>
  <c r="I22" i="35" s="1"/>
  <c r="G29" i="56"/>
  <c r="G32" i="33"/>
  <c r="H32" i="56"/>
  <c r="G18" i="29"/>
  <c r="V42" i="61"/>
  <c r="T8" i="39"/>
  <c r="H42" i="53"/>
  <c r="F39" i="33"/>
  <c r="F40" i="35" s="1"/>
  <c r="T10" i="61"/>
  <c r="R25" i="61"/>
  <c r="S44" i="35"/>
  <c r="S44" i="33"/>
  <c r="S45" i="35" s="1"/>
  <c r="G34" i="53"/>
  <c r="G34" i="38"/>
  <c r="D42" i="38"/>
  <c r="D42" i="59"/>
  <c r="E42" i="59"/>
  <c r="D43" i="58"/>
  <c r="E43" i="58"/>
  <c r="D42" i="53"/>
  <c r="E42" i="53"/>
  <c r="G35" i="29"/>
  <c r="G33" i="27"/>
  <c r="N33" i="26"/>
  <c r="M32" i="27"/>
  <c r="M30" i="26"/>
  <c r="M29" i="52"/>
  <c r="N32" i="52"/>
  <c r="E13" i="21"/>
  <c r="D13" i="23"/>
  <c r="D13" i="26"/>
  <c r="D13" i="27"/>
  <c r="D12" i="27" s="1"/>
  <c r="D13" i="29"/>
  <c r="Q14" i="52"/>
  <c r="O13" i="52"/>
  <c r="Q13" i="52"/>
  <c r="O24" i="52"/>
  <c r="Q24" i="52"/>
  <c r="O14" i="27"/>
  <c r="Q14" i="26"/>
  <c r="O13" i="26"/>
  <c r="O13" i="27"/>
  <c r="I19" i="56"/>
  <c r="I19" i="33"/>
  <c r="I20" i="35" s="1"/>
  <c r="I19" i="61"/>
  <c r="I24" i="23"/>
  <c r="K24" i="23" s="1"/>
  <c r="K14" i="23"/>
  <c r="I14" i="26"/>
  <c r="I14" i="52"/>
  <c r="I42" i="52"/>
  <c r="I43" i="26"/>
  <c r="I44" i="23"/>
  <c r="K44" i="23"/>
  <c r="K42" i="23"/>
  <c r="I43" i="42"/>
  <c r="K43" i="42" s="1"/>
  <c r="K41" i="42"/>
  <c r="I40" i="27"/>
  <c r="P43" i="27"/>
  <c r="P45" i="26"/>
  <c r="P40" i="27"/>
  <c r="J43" i="35"/>
  <c r="V42" i="33"/>
  <c r="J32" i="29"/>
  <c r="J29" i="27"/>
  <c r="K32" i="27"/>
  <c r="S20" i="27"/>
  <c r="T21" i="26"/>
  <c r="D32" i="59"/>
  <c r="D33" i="58"/>
  <c r="D32" i="53"/>
  <c r="D32" i="38"/>
  <c r="S34" i="29"/>
  <c r="S33" i="27"/>
  <c r="J10" i="61"/>
  <c r="K10" i="61" s="1"/>
  <c r="J10" i="56"/>
  <c r="I11" i="29"/>
  <c r="T24" i="21"/>
  <c r="S14" i="38"/>
  <c r="S14" i="59"/>
  <c r="S16" i="58"/>
  <c r="S9" i="52"/>
  <c r="S9" i="26"/>
  <c r="S24" i="23"/>
  <c r="T24" i="23" s="1"/>
  <c r="T9" i="23"/>
  <c r="S7" i="52"/>
  <c r="S8" i="52" s="1"/>
  <c r="V11" i="52"/>
  <c r="V29" i="52" s="1"/>
  <c r="S11" i="27"/>
  <c r="S7" i="26"/>
  <c r="S8" i="26"/>
  <c r="V11" i="26"/>
  <c r="P58" i="27"/>
  <c r="P56" i="26"/>
  <c r="P61" i="26"/>
  <c r="V54" i="21"/>
  <c r="P50" i="29"/>
  <c r="Q50" i="27"/>
  <c r="P16" i="27"/>
  <c r="P27" i="26"/>
  <c r="P12" i="52"/>
  <c r="P26" i="52"/>
  <c r="P10" i="27"/>
  <c r="P26" i="26"/>
  <c r="Q26" i="26" s="1"/>
  <c r="V10" i="26"/>
  <c r="P7" i="26"/>
  <c r="P25" i="52"/>
  <c r="Q25" i="52" s="1"/>
  <c r="P7" i="52"/>
  <c r="M58" i="61"/>
  <c r="M58" i="56"/>
  <c r="M58" i="33" s="1"/>
  <c r="M59" i="35" s="1"/>
  <c r="M52" i="27"/>
  <c r="N53" i="26"/>
  <c r="M48" i="26"/>
  <c r="N47" i="23"/>
  <c r="J26" i="23"/>
  <c r="J16" i="26"/>
  <c r="J12" i="23"/>
  <c r="J22" i="23"/>
  <c r="J16" i="52"/>
  <c r="J26" i="52"/>
  <c r="J7" i="27"/>
  <c r="J9" i="29"/>
  <c r="J23" i="23"/>
  <c r="J28" i="23"/>
  <c r="J8" i="26"/>
  <c r="J28" i="26"/>
  <c r="G57" i="56"/>
  <c r="G14" i="26"/>
  <c r="G14" i="52"/>
  <c r="H14" i="23"/>
  <c r="G24" i="23"/>
  <c r="H24" i="23"/>
  <c r="G9" i="29"/>
  <c r="H9" i="27"/>
  <c r="G10" i="29"/>
  <c r="G7" i="27"/>
  <c r="G8" i="27" s="1"/>
  <c r="H8" i="27" s="1"/>
  <c r="G25" i="27"/>
  <c r="D58" i="29"/>
  <c r="V58" i="27"/>
  <c r="D50" i="29"/>
  <c r="V50" i="27"/>
  <c r="W14" i="23"/>
  <c r="D16" i="26"/>
  <c r="E16" i="23"/>
  <c r="D12" i="23"/>
  <c r="E12" i="23" s="1"/>
  <c r="D26" i="23"/>
  <c r="D16" i="52"/>
  <c r="D10" i="61"/>
  <c r="D10" i="56"/>
  <c r="D11" i="61"/>
  <c r="D11" i="56"/>
  <c r="D29" i="29"/>
  <c r="R14" i="26"/>
  <c r="T14" i="23"/>
  <c r="R24" i="23"/>
  <c r="R14" i="52"/>
  <c r="R18" i="27"/>
  <c r="R19" i="29"/>
  <c r="T35" i="27"/>
  <c r="R35" i="29"/>
  <c r="Q57" i="23"/>
  <c r="O35" i="26"/>
  <c r="Q34" i="23"/>
  <c r="O34" i="52"/>
  <c r="O20" i="29"/>
  <c r="Q20" i="27"/>
  <c r="O10" i="29"/>
  <c r="L59" i="29"/>
  <c r="L16" i="26"/>
  <c r="L16" i="52"/>
  <c r="N16" i="52"/>
  <c r="N16" i="23"/>
  <c r="L30" i="52"/>
  <c r="L31" i="52" s="1"/>
  <c r="L31" i="26"/>
  <c r="L31" i="23"/>
  <c r="L15" i="38"/>
  <c r="L15" i="59"/>
  <c r="L17" i="58"/>
  <c r="L33" i="35"/>
  <c r="L26" i="23"/>
  <c r="N26" i="23" s="1"/>
  <c r="L41" i="61"/>
  <c r="L41" i="56"/>
  <c r="I32" i="33"/>
  <c r="I60" i="21"/>
  <c r="F27" i="23"/>
  <c r="F30" i="52"/>
  <c r="F31" i="26"/>
  <c r="F44" i="27"/>
  <c r="H44" i="27"/>
  <c r="H42" i="27"/>
  <c r="F42" i="29"/>
  <c r="F15" i="27"/>
  <c r="H15" i="26"/>
  <c r="U15" i="26"/>
  <c r="F40" i="61"/>
  <c r="H40" i="61" s="1"/>
  <c r="H40" i="29"/>
  <c r="F40" i="56"/>
  <c r="F41" i="29"/>
  <c r="F10" i="29"/>
  <c r="F7" i="27"/>
  <c r="F25" i="27"/>
  <c r="F20" i="27"/>
  <c r="H21" i="26"/>
  <c r="F25" i="52"/>
  <c r="H25" i="52" s="1"/>
  <c r="F26" i="26"/>
  <c r="H26" i="26" s="1"/>
  <c r="F8" i="26"/>
  <c r="H7" i="26"/>
  <c r="F34" i="29"/>
  <c r="H34" i="27"/>
  <c r="F11" i="29"/>
  <c r="H11" i="27"/>
  <c r="H20" i="26"/>
  <c r="F19" i="26"/>
  <c r="F19" i="27"/>
  <c r="C15" i="29"/>
  <c r="E15" i="27"/>
  <c r="U15" i="27"/>
  <c r="E10" i="52"/>
  <c r="C25" i="52"/>
  <c r="U10" i="52"/>
  <c r="C51" i="26"/>
  <c r="E50" i="23"/>
  <c r="U50" i="23"/>
  <c r="W50" i="23"/>
  <c r="C58" i="26"/>
  <c r="E57" i="23"/>
  <c r="C20" i="27"/>
  <c r="E21" i="26"/>
  <c r="E10" i="26"/>
  <c r="C10" i="27"/>
  <c r="C26" i="26"/>
  <c r="E26" i="26"/>
  <c r="C20" i="35"/>
  <c r="C11" i="26"/>
  <c r="C26" i="23"/>
  <c r="E26" i="23"/>
  <c r="E11" i="23"/>
  <c r="C11" i="52"/>
  <c r="C60" i="26"/>
  <c r="E59" i="23"/>
  <c r="C13" i="26"/>
  <c r="E13" i="23"/>
  <c r="M12" i="35"/>
  <c r="O9" i="29"/>
  <c r="O24" i="27"/>
  <c r="Q9" i="27"/>
  <c r="L9" i="26"/>
  <c r="L9" i="52"/>
  <c r="L8" i="21"/>
  <c r="L27" i="21"/>
  <c r="N7" i="21"/>
  <c r="C8" i="21"/>
  <c r="C23" i="21" s="1"/>
  <c r="C22" i="21"/>
  <c r="C9" i="52"/>
  <c r="U9" i="23"/>
  <c r="U24" i="23"/>
  <c r="C9" i="26"/>
  <c r="C24" i="23"/>
  <c r="C7" i="23"/>
  <c r="S29" i="27"/>
  <c r="S32" i="29"/>
  <c r="V32" i="27"/>
  <c r="V31" i="27" s="1"/>
  <c r="S31" i="26"/>
  <c r="S30" i="52"/>
  <c r="M31" i="26"/>
  <c r="M31" i="23"/>
  <c r="N30" i="23"/>
  <c r="M27" i="23"/>
  <c r="M30" i="52"/>
  <c r="J30" i="61"/>
  <c r="J30" i="56"/>
  <c r="G27" i="23"/>
  <c r="H27" i="23"/>
  <c r="G31" i="26"/>
  <c r="G31" i="23"/>
  <c r="G30" i="52"/>
  <c r="H30" i="23"/>
  <c r="H31" i="21"/>
  <c r="D31" i="23"/>
  <c r="D31" i="26"/>
  <c r="V30" i="23"/>
  <c r="V31" i="23" s="1"/>
  <c r="D30" i="52"/>
  <c r="P33" i="52"/>
  <c r="P35" i="27"/>
  <c r="Q36" i="26"/>
  <c r="P33" i="27"/>
  <c r="P34" i="29"/>
  <c r="M34" i="61"/>
  <c r="M33" i="61" s="1"/>
  <c r="M34" i="56"/>
  <c r="M34" i="33" s="1"/>
  <c r="M33" i="33" s="1"/>
  <c r="M33" i="29"/>
  <c r="J35" i="29"/>
  <c r="J33" i="27"/>
  <c r="K33" i="27" s="1"/>
  <c r="M43" i="29"/>
  <c r="N43" i="27"/>
  <c r="M44" i="27"/>
  <c r="J43" i="29"/>
  <c r="J44" i="27"/>
  <c r="D43" i="52"/>
  <c r="D44" i="26"/>
  <c r="E43" i="23"/>
  <c r="V43" i="23"/>
  <c r="D44" i="23"/>
  <c r="E42" i="42"/>
  <c r="V42" i="42"/>
  <c r="D43" i="42"/>
  <c r="E44" i="21"/>
  <c r="V44" i="21"/>
  <c r="D40" i="56"/>
  <c r="D40" i="61"/>
  <c r="S39" i="52"/>
  <c r="T39" i="52" s="1"/>
  <c r="S40" i="26"/>
  <c r="T39" i="23"/>
  <c r="S41" i="23"/>
  <c r="S41" i="52" s="1"/>
  <c r="T38" i="42"/>
  <c r="M39" i="52"/>
  <c r="N39" i="52" s="1"/>
  <c r="M41" i="23"/>
  <c r="N39" i="23"/>
  <c r="M40" i="42"/>
  <c r="N40" i="42"/>
  <c r="N38" i="42"/>
  <c r="J39" i="52"/>
  <c r="J41" i="23"/>
  <c r="J41" i="52" s="1"/>
  <c r="V41" i="21"/>
  <c r="V38" i="42"/>
  <c r="D39" i="52"/>
  <c r="D40" i="26"/>
  <c r="V39" i="23"/>
  <c r="S21" i="38"/>
  <c r="S21" i="59"/>
  <c r="S23" i="58"/>
  <c r="S19" i="26"/>
  <c r="S18" i="52"/>
  <c r="T19" i="23"/>
  <c r="S20" i="26"/>
  <c r="S19" i="52"/>
  <c r="M19" i="26"/>
  <c r="M18" i="26" s="1"/>
  <c r="M18" i="52"/>
  <c r="M20" i="26"/>
  <c r="M19" i="27"/>
  <c r="M19" i="52"/>
  <c r="M17" i="52"/>
  <c r="N17" i="52" s="1"/>
  <c r="J22" i="26"/>
  <c r="K21" i="23"/>
  <c r="J21" i="52"/>
  <c r="K21" i="52"/>
  <c r="V20" i="27"/>
  <c r="J20" i="29"/>
  <c r="J20" i="26"/>
  <c r="J19" i="52"/>
  <c r="K19" i="52" s="1"/>
  <c r="G17" i="23"/>
  <c r="H17" i="21"/>
  <c r="G22" i="26"/>
  <c r="G21" i="52"/>
  <c r="H21" i="23"/>
  <c r="D22" i="26"/>
  <c r="D21" i="52"/>
  <c r="D22" i="58"/>
  <c r="D21" i="53"/>
  <c r="D20" i="59"/>
  <c r="D20" i="38"/>
  <c r="S50" i="26"/>
  <c r="T48" i="23"/>
  <c r="S49" i="26"/>
  <c r="S16" i="26"/>
  <c r="S12" i="23"/>
  <c r="S22" i="23"/>
  <c r="S26" i="23"/>
  <c r="V16" i="23"/>
  <c r="S16" i="52"/>
  <c r="S26" i="52"/>
  <c r="S25" i="52"/>
  <c r="T25" i="52"/>
  <c r="S12" i="52"/>
  <c r="S22" i="52"/>
  <c r="T15" i="52"/>
  <c r="S13" i="52"/>
  <c r="S15" i="27"/>
  <c r="T15" i="26"/>
  <c r="S26" i="26"/>
  <c r="T26" i="26"/>
  <c r="Q59" i="23"/>
  <c r="P54" i="23"/>
  <c r="Q54" i="23" s="1"/>
  <c r="V59" i="23"/>
  <c r="P53" i="26"/>
  <c r="Q52" i="23"/>
  <c r="P15" i="33"/>
  <c r="P13" i="33" s="1"/>
  <c r="P14" i="35" s="1"/>
  <c r="P13" i="21"/>
  <c r="P15" i="35"/>
  <c r="P25" i="35" s="1"/>
  <c r="P28" i="23"/>
  <c r="M58" i="35"/>
  <c r="M52" i="26"/>
  <c r="M51" i="27" s="1"/>
  <c r="N51" i="23"/>
  <c r="M50" i="26"/>
  <c r="N49" i="23"/>
  <c r="M17" i="35"/>
  <c r="M26" i="33"/>
  <c r="M15" i="29"/>
  <c r="M8" i="61"/>
  <c r="J59" i="35"/>
  <c r="V56" i="23"/>
  <c r="V55" i="23"/>
  <c r="J53" i="26"/>
  <c r="K52" i="23"/>
  <c r="J52" i="26"/>
  <c r="K51" i="23"/>
  <c r="J50" i="26"/>
  <c r="K49" i="23"/>
  <c r="J49" i="26"/>
  <c r="K48" i="23"/>
  <c r="J45" i="23"/>
  <c r="K45" i="23"/>
  <c r="J46" i="23"/>
  <c r="K47" i="23"/>
  <c r="J48" i="26"/>
  <c r="J53" i="21"/>
  <c r="K46" i="21"/>
  <c r="K15" i="23"/>
  <c r="V15" i="23"/>
  <c r="J15" i="26"/>
  <c r="J25" i="23"/>
  <c r="K25" i="23" s="1"/>
  <c r="J15" i="52"/>
  <c r="J12" i="52"/>
  <c r="V25" i="21"/>
  <c r="W25" i="21" s="1"/>
  <c r="W15" i="21"/>
  <c r="J14" i="27"/>
  <c r="J25" i="26"/>
  <c r="K25" i="26" s="1"/>
  <c r="V14" i="26"/>
  <c r="J13" i="52"/>
  <c r="J23" i="52"/>
  <c r="J24" i="52"/>
  <c r="K24" i="52" s="1"/>
  <c r="G59" i="29"/>
  <c r="G48" i="26"/>
  <c r="G46" i="23"/>
  <c r="G13" i="21"/>
  <c r="G12" i="35"/>
  <c r="G26" i="33"/>
  <c r="E52" i="23"/>
  <c r="D53" i="26"/>
  <c r="V52" i="23"/>
  <c r="D50" i="26"/>
  <c r="V49" i="23"/>
  <c r="W47" i="21"/>
  <c r="V46" i="21"/>
  <c r="V53" i="21"/>
  <c r="D53" i="21"/>
  <c r="D48" i="26"/>
  <c r="V47" i="23"/>
  <c r="W47" i="23" s="1"/>
  <c r="R35" i="26"/>
  <c r="R33" i="23"/>
  <c r="T33" i="23"/>
  <c r="T34" i="23"/>
  <c r="R34" i="52"/>
  <c r="R58" i="26"/>
  <c r="T57" i="23"/>
  <c r="R42" i="29"/>
  <c r="R11" i="35"/>
  <c r="R26" i="35" s="1"/>
  <c r="R25" i="33"/>
  <c r="T51" i="23"/>
  <c r="R52" i="26"/>
  <c r="R17" i="23"/>
  <c r="T17" i="21"/>
  <c r="R22" i="26"/>
  <c r="R21" i="52"/>
  <c r="T21" i="52" s="1"/>
  <c r="R48" i="26"/>
  <c r="R46" i="23"/>
  <c r="R45" i="23"/>
  <c r="R53" i="21"/>
  <c r="T46" i="21"/>
  <c r="R50" i="35"/>
  <c r="R51" i="35"/>
  <c r="R9" i="29"/>
  <c r="R16" i="26"/>
  <c r="T16" i="23"/>
  <c r="R12" i="23"/>
  <c r="R16" i="52"/>
  <c r="T32" i="23"/>
  <c r="R31" i="23"/>
  <c r="R33" i="26"/>
  <c r="R32" i="52"/>
  <c r="R29" i="23"/>
  <c r="T29" i="23" s="1"/>
  <c r="T11" i="23"/>
  <c r="R7" i="23"/>
  <c r="R26" i="23"/>
  <c r="R11" i="26"/>
  <c r="R11" i="52"/>
  <c r="R8" i="21"/>
  <c r="R22" i="21"/>
  <c r="T7" i="21"/>
  <c r="R27" i="21"/>
  <c r="T27" i="21" s="1"/>
  <c r="R60" i="21"/>
  <c r="R59" i="26"/>
  <c r="T58" i="23"/>
  <c r="O7" i="23"/>
  <c r="O29" i="23"/>
  <c r="Q29" i="23"/>
  <c r="U11" i="23"/>
  <c r="W11" i="23" s="1"/>
  <c r="Q11" i="23"/>
  <c r="O26" i="23"/>
  <c r="Q26" i="23" s="1"/>
  <c r="O11" i="26"/>
  <c r="O11" i="52"/>
  <c r="O60" i="21"/>
  <c r="O52" i="26"/>
  <c r="Q51" i="23"/>
  <c r="Q30" i="23"/>
  <c r="O31" i="26"/>
  <c r="O30" i="52"/>
  <c r="O18" i="23"/>
  <c r="O18" i="52"/>
  <c r="O35" i="61"/>
  <c r="O35" i="56"/>
  <c r="Q15" i="56"/>
  <c r="O15" i="33"/>
  <c r="U42" i="42"/>
  <c r="O8" i="21"/>
  <c r="Q7" i="21"/>
  <c r="O27" i="21"/>
  <c r="O22" i="21"/>
  <c r="U7" i="21"/>
  <c r="U22" i="21" s="1"/>
  <c r="U41" i="42"/>
  <c r="W41" i="42" s="1"/>
  <c r="Q41" i="42"/>
  <c r="O42" i="52"/>
  <c r="Q42" i="23"/>
  <c r="O43" i="26"/>
  <c r="U42" i="23"/>
  <c r="O59" i="26"/>
  <c r="Q58" i="23"/>
  <c r="O51" i="35"/>
  <c r="O16" i="26"/>
  <c r="O12" i="23"/>
  <c r="O16" i="52"/>
  <c r="Q16" i="23"/>
  <c r="O20" i="26"/>
  <c r="O19" i="52"/>
  <c r="O21" i="52"/>
  <c r="Q21" i="52"/>
  <c r="O22" i="26"/>
  <c r="Q21" i="23"/>
  <c r="O52" i="33"/>
  <c r="O32" i="52"/>
  <c r="Q32" i="52"/>
  <c r="O33" i="26"/>
  <c r="Q32" i="23"/>
  <c r="Q15" i="61"/>
  <c r="O40" i="52"/>
  <c r="Q40" i="52"/>
  <c r="Q40" i="23"/>
  <c r="O41" i="26"/>
  <c r="W43" i="21"/>
  <c r="U43" i="23"/>
  <c r="W43" i="23"/>
  <c r="O54" i="23"/>
  <c r="O55" i="23"/>
  <c r="Q56" i="23"/>
  <c r="O57" i="26"/>
  <c r="U56" i="23"/>
  <c r="N56" i="23"/>
  <c r="L57" i="26"/>
  <c r="L55" i="23"/>
  <c r="N55" i="23"/>
  <c r="U33" i="21"/>
  <c r="W33" i="21"/>
  <c r="W34" i="21"/>
  <c r="L54" i="23"/>
  <c r="L59" i="26"/>
  <c r="N58" i="23"/>
  <c r="U18" i="21"/>
  <c r="L20" i="26"/>
  <c r="N19" i="23"/>
  <c r="U19" i="23"/>
  <c r="L19" i="52"/>
  <c r="L22" i="26"/>
  <c r="N22" i="26" s="1"/>
  <c r="N21" i="23"/>
  <c r="L21" i="52"/>
  <c r="N21" i="52"/>
  <c r="L49" i="35"/>
  <c r="L33" i="23"/>
  <c r="N33" i="23"/>
  <c r="U35" i="23"/>
  <c r="L36" i="26"/>
  <c r="N36" i="26" s="1"/>
  <c r="N35" i="23"/>
  <c r="L35" i="52"/>
  <c r="L20" i="52"/>
  <c r="U20" i="23"/>
  <c r="W20" i="23" s="1"/>
  <c r="N20" i="23"/>
  <c r="L21" i="26"/>
  <c r="N10" i="27"/>
  <c r="U10" i="27"/>
  <c r="L10" i="29"/>
  <c r="L25" i="27"/>
  <c r="W10" i="26"/>
  <c r="U26" i="26"/>
  <c r="U34" i="23"/>
  <c r="N34" i="23"/>
  <c r="L35" i="26"/>
  <c r="L34" i="52"/>
  <c r="L58" i="26"/>
  <c r="N57" i="23"/>
  <c r="U57" i="23"/>
  <c r="W57" i="23" s="1"/>
  <c r="U17" i="23"/>
  <c r="I34" i="61"/>
  <c r="I34" i="56"/>
  <c r="I33" i="29"/>
  <c r="K34" i="29"/>
  <c r="I22" i="21"/>
  <c r="K22" i="21"/>
  <c r="K12" i="21"/>
  <c r="I16" i="35"/>
  <c r="I25" i="33"/>
  <c r="I41" i="23"/>
  <c r="I39" i="52"/>
  <c r="K39" i="52" s="1"/>
  <c r="I40" i="26"/>
  <c r="K39" i="23"/>
  <c r="K58" i="23"/>
  <c r="I55" i="23"/>
  <c r="I59" i="26"/>
  <c r="I54" i="23"/>
  <c r="I17" i="27"/>
  <c r="W16" i="21"/>
  <c r="I16" i="52"/>
  <c r="I26" i="23"/>
  <c r="K26" i="23"/>
  <c r="I12" i="23"/>
  <c r="I16" i="26"/>
  <c r="K16" i="23"/>
  <c r="U16" i="23"/>
  <c r="I49" i="61"/>
  <c r="I49" i="56"/>
  <c r="I40" i="42"/>
  <c r="K38" i="42"/>
  <c r="I31" i="26"/>
  <c r="K30" i="23"/>
  <c r="I30" i="52"/>
  <c r="I31" i="23"/>
  <c r="K31" i="23"/>
  <c r="I20" i="61"/>
  <c r="I18" i="29"/>
  <c r="I20" i="56"/>
  <c r="I17" i="29"/>
  <c r="I60" i="26"/>
  <c r="K59" i="23"/>
  <c r="F58" i="35"/>
  <c r="F50" i="26"/>
  <c r="H49" i="23"/>
  <c r="F21" i="29"/>
  <c r="F60" i="26"/>
  <c r="H59" i="23"/>
  <c r="U59" i="23"/>
  <c r="F17" i="35"/>
  <c r="H16" i="33"/>
  <c r="H47" i="23"/>
  <c r="F48" i="26"/>
  <c r="F53" i="26"/>
  <c r="H52" i="23"/>
  <c r="U52" i="23"/>
  <c r="W52" i="23"/>
  <c r="E14" i="38"/>
  <c r="E16" i="58"/>
  <c r="C31" i="26"/>
  <c r="C30" i="52"/>
  <c r="C31" i="23"/>
  <c r="E31" i="23"/>
  <c r="E30" i="23"/>
  <c r="U30" i="23"/>
  <c r="C28" i="21"/>
  <c r="C41" i="26"/>
  <c r="C40" i="52"/>
  <c r="U40" i="52" s="1"/>
  <c r="U40" i="23"/>
  <c r="U55" i="21"/>
  <c r="U60" i="21" s="1"/>
  <c r="W58" i="21"/>
  <c r="C60" i="21"/>
  <c r="U17" i="21"/>
  <c r="E46" i="21"/>
  <c r="U46" i="21"/>
  <c r="W46" i="21" s="1"/>
  <c r="C53" i="21"/>
  <c r="C50" i="26"/>
  <c r="E49" i="23"/>
  <c r="U49" i="23"/>
  <c r="W49" i="23" s="1"/>
  <c r="C49" i="26"/>
  <c r="U48" i="23"/>
  <c r="E14" i="59"/>
  <c r="U27" i="21"/>
  <c r="U41" i="21"/>
  <c r="W41" i="21" s="1"/>
  <c r="W40" i="21"/>
  <c r="U39" i="42"/>
  <c r="U54" i="21"/>
  <c r="W54" i="21"/>
  <c r="E54" i="21"/>
  <c r="C59" i="26"/>
  <c r="C55" i="23"/>
  <c r="C60" i="23" s="1"/>
  <c r="E55" i="23"/>
  <c r="C54" i="23"/>
  <c r="U54" i="23" s="1"/>
  <c r="W54" i="23" s="1"/>
  <c r="E58" i="23"/>
  <c r="U58" i="23"/>
  <c r="C22" i="26"/>
  <c r="C21" i="52"/>
  <c r="C18" i="23"/>
  <c r="C48" i="26"/>
  <c r="U47" i="23"/>
  <c r="E47" i="23"/>
  <c r="C46" i="23"/>
  <c r="C53" i="23"/>
  <c r="C45" i="23"/>
  <c r="U45" i="23" s="1"/>
  <c r="W45" i="23" s="1"/>
  <c r="C40" i="42"/>
  <c r="E38" i="42"/>
  <c r="U38" i="42"/>
  <c r="W38" i="42" s="1"/>
  <c r="C40" i="26"/>
  <c r="C39" i="52"/>
  <c r="E39" i="23"/>
  <c r="C41" i="23"/>
  <c r="U39" i="23"/>
  <c r="C52" i="26"/>
  <c r="E51" i="23"/>
  <c r="U51" i="23"/>
  <c r="W49" i="21"/>
  <c r="C33" i="26"/>
  <c r="C29" i="23"/>
  <c r="E32" i="23"/>
  <c r="U32" i="23"/>
  <c r="W32" i="23" s="1"/>
  <c r="C32" i="52"/>
  <c r="K13" i="53"/>
  <c r="V13" i="53"/>
  <c r="W13" i="53"/>
  <c r="G44" i="53"/>
  <c r="G44" i="38"/>
  <c r="G44" i="59"/>
  <c r="G45" i="58"/>
  <c r="H45" i="58" s="1"/>
  <c r="G33" i="35"/>
  <c r="G29" i="33"/>
  <c r="H32" i="33"/>
  <c r="P10" i="35"/>
  <c r="L24" i="52"/>
  <c r="N24" i="52"/>
  <c r="L13" i="52"/>
  <c r="L12" i="52"/>
  <c r="N14" i="52"/>
  <c r="L13" i="23"/>
  <c r="N13" i="23" s="1"/>
  <c r="C44" i="33"/>
  <c r="C45" i="35" s="1"/>
  <c r="E42" i="33"/>
  <c r="I8" i="26"/>
  <c r="K7" i="26"/>
  <c r="R59" i="29"/>
  <c r="T59" i="27"/>
  <c r="L50" i="29"/>
  <c r="D35" i="27"/>
  <c r="V36" i="26"/>
  <c r="E36" i="26"/>
  <c r="E35" i="52"/>
  <c r="V35" i="52"/>
  <c r="V33" i="52"/>
  <c r="M11" i="35"/>
  <c r="P22" i="35"/>
  <c r="M10" i="35"/>
  <c r="M7" i="33"/>
  <c r="V26" i="42"/>
  <c r="V22" i="42"/>
  <c r="V27" i="60"/>
  <c r="U27" i="60"/>
  <c r="D9" i="23"/>
  <c r="E9" i="21"/>
  <c r="V9" i="21"/>
  <c r="W9" i="21" s="1"/>
  <c r="D7" i="21"/>
  <c r="D24" i="21"/>
  <c r="E24" i="21"/>
  <c r="P11" i="33"/>
  <c r="J26" i="53"/>
  <c r="G19" i="33"/>
  <c r="F23" i="52"/>
  <c r="R48" i="61"/>
  <c r="R48" i="56"/>
  <c r="N42" i="27"/>
  <c r="L42" i="29"/>
  <c r="F23" i="26"/>
  <c r="F14" i="29"/>
  <c r="F24" i="29" s="1"/>
  <c r="F24" i="27"/>
  <c r="F13" i="27"/>
  <c r="F24" i="26"/>
  <c r="D33" i="52"/>
  <c r="E33" i="52" s="1"/>
  <c r="D34" i="26"/>
  <c r="E34" i="26"/>
  <c r="T10" i="33"/>
  <c r="S11" i="35"/>
  <c r="AA22" i="60"/>
  <c r="AE27" i="60"/>
  <c r="AI22" i="60"/>
  <c r="AK22" i="60" s="1"/>
  <c r="E19" i="21"/>
  <c r="D19" i="23"/>
  <c r="E19" i="23" s="1"/>
  <c r="V19" i="21"/>
  <c r="D18" i="21"/>
  <c r="E18" i="21"/>
  <c r="L14" i="27"/>
  <c r="N14" i="27" s="1"/>
  <c r="L25" i="26"/>
  <c r="N25" i="26" s="1"/>
  <c r="L13" i="26"/>
  <c r="L12" i="26"/>
  <c r="N12" i="26" s="1"/>
  <c r="N14" i="26"/>
  <c r="F51" i="29"/>
  <c r="I9" i="29"/>
  <c r="K9" i="29" s="1"/>
  <c r="I7" i="27"/>
  <c r="K9" i="27"/>
  <c r="S52" i="35"/>
  <c r="S58" i="35"/>
  <c r="P58" i="35"/>
  <c r="L46" i="27"/>
  <c r="L54" i="26"/>
  <c r="V33" i="23"/>
  <c r="W35" i="23"/>
  <c r="I56" i="29"/>
  <c r="V8" i="42"/>
  <c r="M27" i="42"/>
  <c r="N27" i="42"/>
  <c r="N8" i="42"/>
  <c r="K22" i="60"/>
  <c r="L22" i="60"/>
  <c r="P22" i="60"/>
  <c r="Q22" i="60"/>
  <c r="C23" i="39"/>
  <c r="E23" i="39" s="1"/>
  <c r="U8" i="39"/>
  <c r="E8" i="39"/>
  <c r="P29" i="61"/>
  <c r="M22" i="35"/>
  <c r="F22" i="52"/>
  <c r="M21" i="35"/>
  <c r="I8" i="52"/>
  <c r="K7" i="52"/>
  <c r="I27" i="52"/>
  <c r="K27" i="52" s="1"/>
  <c r="U12" i="23"/>
  <c r="U14" i="26"/>
  <c r="U13" i="52"/>
  <c r="W14" i="52"/>
  <c r="I50" i="61"/>
  <c r="I50" i="56"/>
  <c r="V34" i="26"/>
  <c r="D34" i="29"/>
  <c r="E34" i="27"/>
  <c r="V34" i="27"/>
  <c r="D33" i="27"/>
  <c r="E33" i="27"/>
  <c r="G53" i="35"/>
  <c r="P52" i="35"/>
  <c r="T43" i="33"/>
  <c r="F22" i="60"/>
  <c r="G22" i="60"/>
  <c r="Q19" i="21"/>
  <c r="P19" i="23"/>
  <c r="S43" i="38"/>
  <c r="S43" i="59"/>
  <c r="T43" i="59" s="1"/>
  <c r="S44" i="58"/>
  <c r="T44" i="58" s="1"/>
  <c r="S43" i="53"/>
  <c r="T43" i="53" s="1"/>
  <c r="G35" i="61"/>
  <c r="G35" i="56"/>
  <c r="G33" i="29"/>
  <c r="H33" i="29" s="1"/>
  <c r="H35" i="29"/>
  <c r="M32" i="29"/>
  <c r="O14" i="29"/>
  <c r="Q14" i="27"/>
  <c r="K40" i="27"/>
  <c r="I40" i="29"/>
  <c r="I44" i="52"/>
  <c r="I14" i="27"/>
  <c r="I13" i="26"/>
  <c r="K14" i="26"/>
  <c r="I25" i="26"/>
  <c r="I42" i="27"/>
  <c r="I44" i="27" s="1"/>
  <c r="I45" i="26"/>
  <c r="K45" i="26" s="1"/>
  <c r="K43" i="26"/>
  <c r="K14" i="52"/>
  <c r="I24" i="52"/>
  <c r="I13" i="52"/>
  <c r="P43" i="29"/>
  <c r="P44" i="27"/>
  <c r="P40" i="29"/>
  <c r="V40" i="27"/>
  <c r="J42" i="53"/>
  <c r="J43" i="58"/>
  <c r="J42" i="38"/>
  <c r="V42" i="38"/>
  <c r="J42" i="59"/>
  <c r="V43" i="35"/>
  <c r="J29" i="29"/>
  <c r="K29" i="29" s="1"/>
  <c r="S20" i="29"/>
  <c r="T20" i="27"/>
  <c r="S34" i="61"/>
  <c r="S33" i="61" s="1"/>
  <c r="S34" i="56"/>
  <c r="S33" i="29"/>
  <c r="I11" i="61"/>
  <c r="I11" i="56"/>
  <c r="K11" i="29"/>
  <c r="I29" i="29"/>
  <c r="S24" i="52"/>
  <c r="T9" i="52"/>
  <c r="S25" i="26"/>
  <c r="T25" i="26" s="1"/>
  <c r="S9" i="27"/>
  <c r="T9" i="26"/>
  <c r="T26" i="23"/>
  <c r="V11" i="27"/>
  <c r="S11" i="29"/>
  <c r="S29" i="29" s="1"/>
  <c r="V29" i="27"/>
  <c r="W59" i="23"/>
  <c r="P58" i="29"/>
  <c r="P55" i="27"/>
  <c r="P60" i="27"/>
  <c r="V54" i="23"/>
  <c r="P50" i="61"/>
  <c r="P50" i="56"/>
  <c r="Q50" i="29"/>
  <c r="P16" i="29"/>
  <c r="P26" i="27"/>
  <c r="P10" i="29"/>
  <c r="P25" i="27"/>
  <c r="P7" i="27"/>
  <c r="P8" i="27" s="1"/>
  <c r="P28" i="27" s="1"/>
  <c r="V10" i="27"/>
  <c r="P22" i="52"/>
  <c r="P27" i="52"/>
  <c r="P8" i="52"/>
  <c r="P23" i="52" s="1"/>
  <c r="P28" i="26"/>
  <c r="P8" i="26"/>
  <c r="P29" i="26"/>
  <c r="W56" i="23"/>
  <c r="N48" i="26"/>
  <c r="M47" i="27"/>
  <c r="J16" i="27"/>
  <c r="J12" i="27" s="1"/>
  <c r="J22" i="27" s="1"/>
  <c r="J12" i="26"/>
  <c r="J23" i="26" s="1"/>
  <c r="J27" i="26"/>
  <c r="J8" i="27"/>
  <c r="J27" i="27"/>
  <c r="J24" i="26"/>
  <c r="J29" i="26"/>
  <c r="J9" i="61"/>
  <c r="J7" i="61" s="1"/>
  <c r="J7" i="29"/>
  <c r="J9" i="56"/>
  <c r="G57" i="33"/>
  <c r="H57" i="56"/>
  <c r="G14" i="27"/>
  <c r="G25" i="26"/>
  <c r="H25" i="26"/>
  <c r="H14" i="26"/>
  <c r="G13" i="52"/>
  <c r="G12" i="52"/>
  <c r="G24" i="52"/>
  <c r="H24" i="52"/>
  <c r="H14" i="52"/>
  <c r="G9" i="61"/>
  <c r="H9" i="29"/>
  <c r="G9" i="56"/>
  <c r="G10" i="56"/>
  <c r="G10" i="61"/>
  <c r="G7" i="29"/>
  <c r="G8" i="29"/>
  <c r="H8" i="29" s="1"/>
  <c r="G25" i="29"/>
  <c r="D58" i="61"/>
  <c r="D58" i="56"/>
  <c r="V58" i="29"/>
  <c r="D50" i="61"/>
  <c r="V50" i="61" s="1"/>
  <c r="D12" i="52"/>
  <c r="D26" i="52"/>
  <c r="E26" i="52" s="1"/>
  <c r="E16" i="52"/>
  <c r="D16" i="27"/>
  <c r="E16" i="26"/>
  <c r="D12" i="26"/>
  <c r="E12" i="26" s="1"/>
  <c r="D27" i="26"/>
  <c r="D25" i="61"/>
  <c r="D25" i="56"/>
  <c r="D10" i="33"/>
  <c r="D25" i="33" s="1"/>
  <c r="D29" i="61"/>
  <c r="D11" i="33"/>
  <c r="D29" i="56"/>
  <c r="R13" i="26"/>
  <c r="R14" i="27"/>
  <c r="T14" i="26"/>
  <c r="R25" i="26"/>
  <c r="R35" i="61"/>
  <c r="T35" i="61" s="1"/>
  <c r="R35" i="56"/>
  <c r="T35" i="29"/>
  <c r="R19" i="61"/>
  <c r="R19" i="56"/>
  <c r="R19" i="33"/>
  <c r="R18" i="29"/>
  <c r="T14" i="52"/>
  <c r="O20" i="61"/>
  <c r="Q20" i="61"/>
  <c r="O20" i="56"/>
  <c r="Q20" i="29"/>
  <c r="O34" i="27"/>
  <c r="O34" i="26"/>
  <c r="Q34" i="26" s="1"/>
  <c r="Q35" i="26"/>
  <c r="Q58" i="26"/>
  <c r="O57" i="27"/>
  <c r="O25" i="29"/>
  <c r="O10" i="61"/>
  <c r="O10" i="56"/>
  <c r="O33" i="52"/>
  <c r="Q33" i="52" s="1"/>
  <c r="Q34" i="52"/>
  <c r="L11" i="29"/>
  <c r="L30" i="27"/>
  <c r="L32" i="26"/>
  <c r="N32" i="26" s="1"/>
  <c r="L16" i="27"/>
  <c r="N16" i="26"/>
  <c r="L59" i="61"/>
  <c r="L59" i="56"/>
  <c r="L59" i="33" s="1"/>
  <c r="L60" i="23"/>
  <c r="L32" i="59"/>
  <c r="L33" i="58"/>
  <c r="L32" i="53"/>
  <c r="L32" i="38"/>
  <c r="I33" i="35"/>
  <c r="H19" i="27"/>
  <c r="F19" i="29"/>
  <c r="F18" i="27"/>
  <c r="F11" i="61"/>
  <c r="F29" i="29"/>
  <c r="H29" i="29"/>
  <c r="H11" i="29"/>
  <c r="F11" i="56"/>
  <c r="F26" i="29"/>
  <c r="H26" i="29"/>
  <c r="F20" i="29"/>
  <c r="H20" i="27"/>
  <c r="F8" i="27"/>
  <c r="H7" i="27"/>
  <c r="F10" i="61"/>
  <c r="F10" i="56"/>
  <c r="F7" i="29"/>
  <c r="H10" i="29"/>
  <c r="F40" i="33"/>
  <c r="H40" i="56"/>
  <c r="F42" i="61"/>
  <c r="H42" i="61"/>
  <c r="F42" i="56"/>
  <c r="H42" i="29"/>
  <c r="F34" i="61"/>
  <c r="H34" i="29"/>
  <c r="F33" i="29"/>
  <c r="F34" i="56"/>
  <c r="F51" i="35"/>
  <c r="F41" i="56"/>
  <c r="F41" i="61"/>
  <c r="F15" i="29"/>
  <c r="H15" i="27"/>
  <c r="F28" i="26"/>
  <c r="F30" i="27"/>
  <c r="F32" i="26"/>
  <c r="F31" i="52"/>
  <c r="F28" i="52"/>
  <c r="F27" i="52"/>
  <c r="E13" i="26"/>
  <c r="C12" i="26"/>
  <c r="C13" i="27"/>
  <c r="E60" i="26"/>
  <c r="C59" i="27"/>
  <c r="C27" i="26"/>
  <c r="E27" i="26"/>
  <c r="C11" i="27"/>
  <c r="E11" i="26"/>
  <c r="C20" i="53"/>
  <c r="C21" i="58"/>
  <c r="C19" i="38"/>
  <c r="C19" i="59"/>
  <c r="C10" i="29"/>
  <c r="E10" i="27"/>
  <c r="C25" i="27"/>
  <c r="E25" i="27" s="1"/>
  <c r="C50" i="27"/>
  <c r="E51" i="26"/>
  <c r="U51" i="26"/>
  <c r="W51" i="26" s="1"/>
  <c r="C15" i="61"/>
  <c r="E15" i="29"/>
  <c r="C15" i="56"/>
  <c r="U15" i="29"/>
  <c r="C26" i="52"/>
  <c r="E11" i="52"/>
  <c r="C20" i="29"/>
  <c r="E20" i="27"/>
  <c r="C18" i="27"/>
  <c r="C18" i="29"/>
  <c r="C57" i="27"/>
  <c r="U25" i="52"/>
  <c r="W10" i="52"/>
  <c r="M11" i="59"/>
  <c r="M11" i="38"/>
  <c r="M13" i="58"/>
  <c r="M11" i="53"/>
  <c r="M26" i="53" s="1"/>
  <c r="O9" i="56"/>
  <c r="O9" i="61"/>
  <c r="O24" i="61" s="1"/>
  <c r="Q24" i="61" s="1"/>
  <c r="Q9" i="29"/>
  <c r="N9" i="52"/>
  <c r="L7" i="52"/>
  <c r="N9" i="26"/>
  <c r="L9" i="27"/>
  <c r="L7" i="26"/>
  <c r="N8" i="21"/>
  <c r="L28" i="21"/>
  <c r="L23" i="21"/>
  <c r="N23" i="21"/>
  <c r="C22" i="23"/>
  <c r="C27" i="23"/>
  <c r="C8" i="23"/>
  <c r="C9" i="27"/>
  <c r="C25" i="26"/>
  <c r="C7" i="26"/>
  <c r="U9" i="26"/>
  <c r="S32" i="61"/>
  <c r="S32" i="56"/>
  <c r="S32" i="33" s="1"/>
  <c r="V32" i="29"/>
  <c r="S31" i="52"/>
  <c r="S28" i="26"/>
  <c r="S30" i="27"/>
  <c r="S31" i="27" s="1"/>
  <c r="T31" i="26"/>
  <c r="S32" i="26"/>
  <c r="M28" i="23"/>
  <c r="N31" i="23"/>
  <c r="M31" i="52"/>
  <c r="M27" i="52"/>
  <c r="N30" i="52"/>
  <c r="M28" i="26"/>
  <c r="M30" i="27"/>
  <c r="M32" i="26"/>
  <c r="N31" i="26"/>
  <c r="G28" i="23"/>
  <c r="H31" i="23"/>
  <c r="G31" i="52"/>
  <c r="H30" i="52"/>
  <c r="G30" i="27"/>
  <c r="G28" i="26"/>
  <c r="H28" i="26"/>
  <c r="G32" i="26"/>
  <c r="H31" i="26"/>
  <c r="V30" i="52"/>
  <c r="V31" i="52"/>
  <c r="D31" i="52"/>
  <c r="D30" i="27"/>
  <c r="V31" i="26"/>
  <c r="P35" i="29"/>
  <c r="P33" i="29"/>
  <c r="Q35" i="27"/>
  <c r="P34" i="61"/>
  <c r="P34" i="56"/>
  <c r="M33" i="56"/>
  <c r="J35" i="61"/>
  <c r="J35" i="56"/>
  <c r="K35" i="29"/>
  <c r="J33" i="29"/>
  <c r="K33" i="29" s="1"/>
  <c r="N43" i="29"/>
  <c r="J43" i="61"/>
  <c r="K43" i="61" s="1"/>
  <c r="K43" i="29"/>
  <c r="J43" i="56"/>
  <c r="J44" i="29"/>
  <c r="E43" i="42"/>
  <c r="V43" i="42"/>
  <c r="D43" i="27"/>
  <c r="E44" i="26"/>
  <c r="V44" i="26"/>
  <c r="W44" i="26" s="1"/>
  <c r="D45" i="26"/>
  <c r="E44" i="23"/>
  <c r="V44" i="23"/>
  <c r="V43" i="52"/>
  <c r="W43" i="52" s="1"/>
  <c r="E43" i="52"/>
  <c r="D44" i="52"/>
  <c r="D40" i="33"/>
  <c r="S39" i="27"/>
  <c r="S41" i="27" s="1"/>
  <c r="T40" i="26"/>
  <c r="S42" i="26"/>
  <c r="P39" i="27"/>
  <c r="Q39" i="27" s="1"/>
  <c r="M41" i="52"/>
  <c r="N41" i="52" s="1"/>
  <c r="N41" i="23"/>
  <c r="M39" i="27"/>
  <c r="N39" i="27" s="1"/>
  <c r="M42" i="26"/>
  <c r="N40" i="26"/>
  <c r="J39" i="27"/>
  <c r="G39" i="27"/>
  <c r="D39" i="27"/>
  <c r="V40" i="26"/>
  <c r="V39" i="52"/>
  <c r="S18" i="26"/>
  <c r="S19" i="27"/>
  <c r="S18" i="27" s="1"/>
  <c r="T20" i="26"/>
  <c r="T19" i="52"/>
  <c r="S17" i="52"/>
  <c r="M19" i="29"/>
  <c r="M19" i="56" s="1"/>
  <c r="M18" i="27"/>
  <c r="V21" i="52"/>
  <c r="J21" i="27"/>
  <c r="K22" i="26"/>
  <c r="V20" i="29"/>
  <c r="J20" i="61"/>
  <c r="K20" i="29"/>
  <c r="J20" i="56"/>
  <c r="K20" i="56" s="1"/>
  <c r="J17" i="21"/>
  <c r="J19" i="27"/>
  <c r="K20" i="26"/>
  <c r="J17" i="52"/>
  <c r="K17" i="52" s="1"/>
  <c r="G21" i="27"/>
  <c r="H22" i="26"/>
  <c r="G17" i="52"/>
  <c r="H21" i="52"/>
  <c r="H17" i="23"/>
  <c r="G18" i="23"/>
  <c r="D21" i="27"/>
  <c r="V22" i="26"/>
  <c r="V21" i="53"/>
  <c r="S49" i="27"/>
  <c r="T50" i="26"/>
  <c r="S48" i="27"/>
  <c r="T48" i="27" s="1"/>
  <c r="T49" i="26"/>
  <c r="V26" i="23"/>
  <c r="V16" i="52"/>
  <c r="V26" i="52"/>
  <c r="S27" i="26"/>
  <c r="S16" i="27"/>
  <c r="V16" i="26"/>
  <c r="V27" i="26"/>
  <c r="S12" i="26"/>
  <c r="S23" i="26" s="1"/>
  <c r="S25" i="27"/>
  <c r="T25" i="27"/>
  <c r="S15" i="29"/>
  <c r="T15" i="27"/>
  <c r="P55" i="26"/>
  <c r="Q55" i="26" s="1"/>
  <c r="P59" i="27"/>
  <c r="Q60" i="26"/>
  <c r="V60" i="26"/>
  <c r="P52" i="27"/>
  <c r="Q53" i="26"/>
  <c r="Q13" i="21"/>
  <c r="P13" i="23"/>
  <c r="P16" i="35"/>
  <c r="P12" i="21"/>
  <c r="Q12" i="21" s="1"/>
  <c r="P14" i="59"/>
  <c r="P16" i="58"/>
  <c r="P14" i="38"/>
  <c r="M57" i="59"/>
  <c r="M57" i="38"/>
  <c r="M57" i="58"/>
  <c r="N52" i="26"/>
  <c r="M49" i="27"/>
  <c r="N50" i="26"/>
  <c r="M16" i="59"/>
  <c r="M18" i="58"/>
  <c r="M27" i="35"/>
  <c r="M16" i="38"/>
  <c r="M15" i="61"/>
  <c r="N15" i="61" s="1"/>
  <c r="M15" i="56"/>
  <c r="J58" i="59"/>
  <c r="J58" i="38"/>
  <c r="J58" i="58"/>
  <c r="V57" i="26"/>
  <c r="J52" i="27"/>
  <c r="J52" i="29" s="1"/>
  <c r="J49" i="27"/>
  <c r="J49" i="29" s="1"/>
  <c r="K50" i="26"/>
  <c r="J47" i="26"/>
  <c r="J46" i="27" s="1"/>
  <c r="J47" i="27"/>
  <c r="K48" i="26"/>
  <c r="W15" i="23"/>
  <c r="V15" i="52"/>
  <c r="V25" i="52" s="1"/>
  <c r="W25" i="52" s="1"/>
  <c r="V25" i="23"/>
  <c r="W25" i="23" s="1"/>
  <c r="J25" i="52"/>
  <c r="K25" i="52"/>
  <c r="K15" i="52"/>
  <c r="J15" i="27"/>
  <c r="J26" i="26"/>
  <c r="K26" i="26"/>
  <c r="V15" i="26"/>
  <c r="K15" i="26"/>
  <c r="J22" i="52"/>
  <c r="V12" i="52"/>
  <c r="J24" i="27"/>
  <c r="J14" i="29"/>
  <c r="V14" i="27"/>
  <c r="K13" i="52"/>
  <c r="G59" i="61"/>
  <c r="G59" i="56"/>
  <c r="G47" i="27"/>
  <c r="G47" i="26"/>
  <c r="G54" i="26" s="1"/>
  <c r="V13" i="21"/>
  <c r="W13" i="21"/>
  <c r="G13" i="23"/>
  <c r="H13" i="21"/>
  <c r="G12" i="21"/>
  <c r="G22" i="21" s="1"/>
  <c r="G11" i="53"/>
  <c r="G13" i="58"/>
  <c r="G11" i="59"/>
  <c r="G11" i="38"/>
  <c r="D47" i="27"/>
  <c r="V48" i="26"/>
  <c r="R23" i="21"/>
  <c r="R30" i="26"/>
  <c r="T30" i="26"/>
  <c r="R27" i="26"/>
  <c r="T27" i="26" s="1"/>
  <c r="R11" i="27"/>
  <c r="T11" i="26"/>
  <c r="R7" i="26"/>
  <c r="R27" i="23"/>
  <c r="R8" i="23"/>
  <c r="T16" i="52"/>
  <c r="R9" i="61"/>
  <c r="R9" i="56"/>
  <c r="R53" i="23"/>
  <c r="R47" i="26"/>
  <c r="R47" i="27"/>
  <c r="R46" i="27" s="1"/>
  <c r="R46" i="26"/>
  <c r="R21" i="27"/>
  <c r="T21" i="27" s="1"/>
  <c r="T22" i="26"/>
  <c r="R18" i="26"/>
  <c r="T18" i="26"/>
  <c r="R51" i="27"/>
  <c r="T52" i="26"/>
  <c r="R44" i="29"/>
  <c r="R44" i="56" s="1"/>
  <c r="T58" i="26"/>
  <c r="R57" i="27"/>
  <c r="R57" i="29" s="1"/>
  <c r="R34" i="27"/>
  <c r="R34" i="26"/>
  <c r="T35" i="26"/>
  <c r="R58" i="27"/>
  <c r="T59" i="26"/>
  <c r="T11" i="52"/>
  <c r="R26" i="52"/>
  <c r="R7" i="52"/>
  <c r="R40" i="27"/>
  <c r="R32" i="27"/>
  <c r="T33" i="26"/>
  <c r="R32" i="26"/>
  <c r="T32" i="26"/>
  <c r="T12" i="23"/>
  <c r="R13" i="23"/>
  <c r="T13" i="23" s="1"/>
  <c r="R12" i="26"/>
  <c r="T12" i="26"/>
  <c r="R51" i="58"/>
  <c r="R50" i="38"/>
  <c r="R50" i="59"/>
  <c r="R50" i="58"/>
  <c r="R17" i="52"/>
  <c r="T17" i="52"/>
  <c r="R12" i="58"/>
  <c r="R10" i="53"/>
  <c r="R25" i="53" s="1"/>
  <c r="R10" i="38"/>
  <c r="R10" i="59"/>
  <c r="T34" i="52"/>
  <c r="R33" i="52"/>
  <c r="T33" i="52" s="1"/>
  <c r="O56" i="27"/>
  <c r="Q57" i="26"/>
  <c r="O55" i="26"/>
  <c r="O56" i="26"/>
  <c r="O61" i="26" s="1"/>
  <c r="Q56" i="26"/>
  <c r="U44" i="26"/>
  <c r="O43" i="27"/>
  <c r="Q41" i="26"/>
  <c r="O40" i="27"/>
  <c r="O39" i="27"/>
  <c r="O21" i="27"/>
  <c r="Q22" i="26"/>
  <c r="O17" i="52"/>
  <c r="O13" i="23"/>
  <c r="Q13" i="23" s="1"/>
  <c r="U44" i="23"/>
  <c r="W42" i="23"/>
  <c r="U42" i="52"/>
  <c r="W42" i="52" s="1"/>
  <c r="U8" i="21"/>
  <c r="U23" i="21" s="1"/>
  <c r="U43" i="42"/>
  <c r="W42" i="42"/>
  <c r="O16" i="35"/>
  <c r="Q15" i="33"/>
  <c r="O31" i="52"/>
  <c r="Q31" i="52" s="1"/>
  <c r="Q30" i="52"/>
  <c r="O30" i="26"/>
  <c r="Q30" i="26" s="1"/>
  <c r="U11" i="26"/>
  <c r="W11" i="26"/>
  <c r="Q11" i="26"/>
  <c r="O11" i="27"/>
  <c r="O7" i="26"/>
  <c r="O27" i="26"/>
  <c r="Q27" i="26"/>
  <c r="U43" i="52"/>
  <c r="O32" i="27"/>
  <c r="O53" i="35"/>
  <c r="O19" i="27"/>
  <c r="O19" i="26"/>
  <c r="O18" i="26"/>
  <c r="O12" i="52"/>
  <c r="Q12" i="52"/>
  <c r="Q16" i="52"/>
  <c r="Q16" i="26"/>
  <c r="O12" i="26"/>
  <c r="O16" i="27"/>
  <c r="O58" i="27"/>
  <c r="Q59" i="26"/>
  <c r="O42" i="27"/>
  <c r="U43" i="26"/>
  <c r="W43" i="26"/>
  <c r="O35" i="33"/>
  <c r="O30" i="27"/>
  <c r="Q31" i="26"/>
  <c r="O51" i="27"/>
  <c r="Q52" i="26"/>
  <c r="O7" i="52"/>
  <c r="O29" i="52"/>
  <c r="Q29" i="52"/>
  <c r="U11" i="52"/>
  <c r="W11" i="52" s="1"/>
  <c r="Q11" i="52"/>
  <c r="O26" i="52"/>
  <c r="Q26" i="52" s="1"/>
  <c r="O8" i="23"/>
  <c r="Q7" i="23"/>
  <c r="O22" i="23"/>
  <c r="U7" i="23"/>
  <c r="U22" i="23" s="1"/>
  <c r="U27" i="23"/>
  <c r="N58" i="26"/>
  <c r="U58" i="26"/>
  <c r="L57" i="27"/>
  <c r="L34" i="26"/>
  <c r="N34" i="26" s="1"/>
  <c r="L34" i="27"/>
  <c r="N35" i="26"/>
  <c r="U35" i="26"/>
  <c r="U33" i="23"/>
  <c r="W34" i="23"/>
  <c r="L10" i="61"/>
  <c r="N10" i="61" s="1"/>
  <c r="N10" i="29"/>
  <c r="L25" i="29"/>
  <c r="L10" i="56"/>
  <c r="U10" i="29"/>
  <c r="U25" i="29" s="1"/>
  <c r="L20" i="27"/>
  <c r="U21" i="26"/>
  <c r="N21" i="26"/>
  <c r="U35" i="52"/>
  <c r="W35" i="52" s="1"/>
  <c r="N35" i="52"/>
  <c r="U36" i="26"/>
  <c r="L35" i="27"/>
  <c r="L21" i="27"/>
  <c r="L19" i="27"/>
  <c r="L18" i="27" s="1"/>
  <c r="U20" i="26"/>
  <c r="W33" i="23"/>
  <c r="W36" i="26"/>
  <c r="N34" i="52"/>
  <c r="U34" i="52"/>
  <c r="U33" i="52" s="1"/>
  <c r="L33" i="52"/>
  <c r="N33" i="52" s="1"/>
  <c r="W10" i="27"/>
  <c r="U25" i="27"/>
  <c r="N20" i="52"/>
  <c r="U20" i="52"/>
  <c r="W20" i="52"/>
  <c r="L48" i="38"/>
  <c r="N19" i="52"/>
  <c r="U19" i="52"/>
  <c r="L17" i="52"/>
  <c r="L58" i="27"/>
  <c r="L58" i="29" s="1"/>
  <c r="U57" i="26"/>
  <c r="U53" i="21"/>
  <c r="I17" i="61"/>
  <c r="I18" i="61" s="1"/>
  <c r="I49" i="33"/>
  <c r="U26" i="23"/>
  <c r="W26" i="23"/>
  <c r="W16" i="23"/>
  <c r="U16" i="52"/>
  <c r="I16" i="27"/>
  <c r="U16" i="26"/>
  <c r="I12" i="26"/>
  <c r="K16" i="26"/>
  <c r="I27" i="26"/>
  <c r="K27" i="26"/>
  <c r="I60" i="23"/>
  <c r="I39" i="27"/>
  <c r="K40" i="26"/>
  <c r="I42" i="26"/>
  <c r="I41" i="52"/>
  <c r="K41" i="52" s="1"/>
  <c r="K41" i="23"/>
  <c r="I33" i="61"/>
  <c r="K34" i="61"/>
  <c r="I59" i="27"/>
  <c r="K60" i="26"/>
  <c r="I20" i="33"/>
  <c r="I17" i="56"/>
  <c r="I18" i="56" s="1"/>
  <c r="K30" i="52"/>
  <c r="I31" i="52"/>
  <c r="K31" i="52"/>
  <c r="I30" i="27"/>
  <c r="K31" i="26"/>
  <c r="I22" i="23"/>
  <c r="K22" i="23" s="1"/>
  <c r="I12" i="52"/>
  <c r="K16" i="52"/>
  <c r="I26" i="52"/>
  <c r="K26" i="52" s="1"/>
  <c r="I58" i="27"/>
  <c r="K59" i="26"/>
  <c r="I55" i="26"/>
  <c r="I56" i="26"/>
  <c r="I17" i="58"/>
  <c r="I15" i="38"/>
  <c r="I15" i="59"/>
  <c r="I26" i="35"/>
  <c r="I33" i="56"/>
  <c r="K34" i="56"/>
  <c r="I34" i="33"/>
  <c r="F52" i="27"/>
  <c r="H53" i="26"/>
  <c r="U53" i="26"/>
  <c r="U60" i="26"/>
  <c r="W60" i="26" s="1"/>
  <c r="F16" i="38"/>
  <c r="F16" i="59"/>
  <c r="F18" i="58"/>
  <c r="H17" i="35"/>
  <c r="F21" i="61"/>
  <c r="F21" i="56"/>
  <c r="U29" i="23"/>
  <c r="W29" i="23" s="1"/>
  <c r="C51" i="27"/>
  <c r="U52" i="26"/>
  <c r="U41" i="23"/>
  <c r="W39" i="23"/>
  <c r="C42" i="26"/>
  <c r="C39" i="27"/>
  <c r="E40" i="26"/>
  <c r="U40" i="26"/>
  <c r="W40" i="26"/>
  <c r="C47" i="27"/>
  <c r="U48" i="26"/>
  <c r="E48" i="26"/>
  <c r="C19" i="26"/>
  <c r="C18" i="52"/>
  <c r="U18" i="23"/>
  <c r="E21" i="52"/>
  <c r="C17" i="52"/>
  <c r="U21" i="52"/>
  <c r="C21" i="27"/>
  <c r="E54" i="23"/>
  <c r="C58" i="27"/>
  <c r="E59" i="26"/>
  <c r="U59" i="26"/>
  <c r="C56" i="26"/>
  <c r="C61" i="26" s="1"/>
  <c r="C55" i="26"/>
  <c r="C40" i="27"/>
  <c r="U41" i="26"/>
  <c r="C31" i="52"/>
  <c r="E31" i="52" s="1"/>
  <c r="E32" i="52"/>
  <c r="C29" i="52"/>
  <c r="E29" i="52" s="1"/>
  <c r="U32" i="52"/>
  <c r="C32" i="27"/>
  <c r="C41" i="52"/>
  <c r="E39" i="52"/>
  <c r="U39" i="52"/>
  <c r="U40" i="42"/>
  <c r="U46" i="23"/>
  <c r="W58" i="23"/>
  <c r="U55" i="23"/>
  <c r="C49" i="27"/>
  <c r="U50" i="26"/>
  <c r="W30" i="23"/>
  <c r="C30" i="27"/>
  <c r="E31" i="26"/>
  <c r="U31" i="26"/>
  <c r="H44" i="59"/>
  <c r="H44" i="53"/>
  <c r="P20" i="26"/>
  <c r="P19" i="52"/>
  <c r="R43" i="38"/>
  <c r="T44" i="35"/>
  <c r="D34" i="56"/>
  <c r="M20" i="38"/>
  <c r="M22" i="58"/>
  <c r="M20" i="59"/>
  <c r="V27" i="42"/>
  <c r="W27" i="42"/>
  <c r="W8" i="42"/>
  <c r="L39" i="38"/>
  <c r="P57" i="58"/>
  <c r="P57" i="38"/>
  <c r="P57" i="59"/>
  <c r="S57" i="58"/>
  <c r="S51" i="59"/>
  <c r="S52" i="58"/>
  <c r="S51" i="38"/>
  <c r="N13" i="26"/>
  <c r="L13" i="27"/>
  <c r="L14" i="29"/>
  <c r="L24" i="27"/>
  <c r="N24" i="27" s="1"/>
  <c r="D20" i="26"/>
  <c r="V19" i="23"/>
  <c r="W19" i="23" s="1"/>
  <c r="D19" i="52"/>
  <c r="F13" i="29"/>
  <c r="F23" i="27"/>
  <c r="F14" i="61"/>
  <c r="F14" i="56"/>
  <c r="R48" i="33"/>
  <c r="R49" i="35" s="1"/>
  <c r="P12" i="35"/>
  <c r="D17" i="21"/>
  <c r="D8" i="21"/>
  <c r="D27" i="21"/>
  <c r="E27" i="21" s="1"/>
  <c r="D22" i="21"/>
  <c r="E22" i="21"/>
  <c r="E7" i="21"/>
  <c r="V7" i="21"/>
  <c r="M8" i="33"/>
  <c r="P21" i="59"/>
  <c r="P21" i="38"/>
  <c r="P23" i="58"/>
  <c r="N12" i="52"/>
  <c r="L22" i="52"/>
  <c r="N22" i="52"/>
  <c r="I23" i="58"/>
  <c r="I21" i="59"/>
  <c r="I21" i="38"/>
  <c r="P9" i="59"/>
  <c r="P9" i="53"/>
  <c r="P11" i="58"/>
  <c r="P9" i="38"/>
  <c r="G32" i="53"/>
  <c r="G33" i="58"/>
  <c r="G32" i="38"/>
  <c r="G32" i="59"/>
  <c r="F57" i="38"/>
  <c r="F57" i="59"/>
  <c r="F57" i="58"/>
  <c r="P52" i="58"/>
  <c r="P51" i="59"/>
  <c r="P51" i="38"/>
  <c r="G52" i="59"/>
  <c r="G52" i="38"/>
  <c r="G53" i="58"/>
  <c r="I50" i="33"/>
  <c r="I51" i="35" s="1"/>
  <c r="I23" i="52"/>
  <c r="K23" i="52" s="1"/>
  <c r="I28" i="52"/>
  <c r="K28" i="52"/>
  <c r="K8" i="52"/>
  <c r="M21" i="59"/>
  <c r="M23" i="58"/>
  <c r="M21" i="38"/>
  <c r="U23" i="39"/>
  <c r="W23" i="39"/>
  <c r="W8" i="39"/>
  <c r="P17" i="21"/>
  <c r="I56" i="61"/>
  <c r="I56" i="56"/>
  <c r="L53" i="27"/>
  <c r="K7" i="27"/>
  <c r="I27" i="27"/>
  <c r="K27" i="27" s="1"/>
  <c r="I9" i="61"/>
  <c r="I7" i="29"/>
  <c r="I9" i="56"/>
  <c r="F51" i="61"/>
  <c r="F51" i="56"/>
  <c r="L23" i="26"/>
  <c r="N23" i="26" s="1"/>
  <c r="F39" i="38"/>
  <c r="W19" i="21"/>
  <c r="V18" i="21"/>
  <c r="W18" i="21" s="1"/>
  <c r="AJ22" i="60"/>
  <c r="S10" i="38"/>
  <c r="S12" i="58"/>
  <c r="S10" i="59"/>
  <c r="T11" i="35"/>
  <c r="S10" i="53"/>
  <c r="F36" i="58"/>
  <c r="F35" i="59"/>
  <c r="F35" i="38"/>
  <c r="F35" i="53"/>
  <c r="U14" i="27"/>
  <c r="W14" i="27"/>
  <c r="U12" i="26"/>
  <c r="L42" i="61"/>
  <c r="L42" i="56"/>
  <c r="N42" i="29"/>
  <c r="L44" i="29"/>
  <c r="G18" i="33"/>
  <c r="G20" i="35"/>
  <c r="V24" i="21"/>
  <c r="W24" i="21" s="1"/>
  <c r="E9" i="23"/>
  <c r="D24" i="23"/>
  <c r="E24" i="23"/>
  <c r="D9" i="26"/>
  <c r="V9" i="23"/>
  <c r="D7" i="23"/>
  <c r="D9" i="52"/>
  <c r="M11" i="58"/>
  <c r="M8" i="35"/>
  <c r="M9" i="59"/>
  <c r="M9" i="38"/>
  <c r="M9" i="53"/>
  <c r="M12" i="58"/>
  <c r="M10" i="59"/>
  <c r="M10" i="53"/>
  <c r="M10" i="38"/>
  <c r="V35" i="27"/>
  <c r="D35" i="29"/>
  <c r="E35" i="27"/>
  <c r="S59" i="59"/>
  <c r="S59" i="58"/>
  <c r="R39" i="38"/>
  <c r="L50" i="61"/>
  <c r="L50" i="56"/>
  <c r="R59" i="61"/>
  <c r="T59" i="29"/>
  <c r="R59" i="56"/>
  <c r="K8" i="26"/>
  <c r="E43" i="35"/>
  <c r="C42" i="38"/>
  <c r="N13" i="52"/>
  <c r="G35" i="33"/>
  <c r="G33" i="56"/>
  <c r="H35" i="56"/>
  <c r="G33" i="61"/>
  <c r="H35" i="61"/>
  <c r="M32" i="61"/>
  <c r="M32" i="56"/>
  <c r="N32" i="29"/>
  <c r="M29" i="29"/>
  <c r="N29" i="29" s="1"/>
  <c r="O14" i="61"/>
  <c r="O14" i="56"/>
  <c r="O13" i="29"/>
  <c r="I42" i="29"/>
  <c r="K42" i="27"/>
  <c r="I40" i="61"/>
  <c r="K40" i="61" s="1"/>
  <c r="I40" i="56"/>
  <c r="K40" i="29"/>
  <c r="I14" i="29"/>
  <c r="I24" i="27"/>
  <c r="K24" i="27" s="1"/>
  <c r="K14" i="27"/>
  <c r="P43" i="56"/>
  <c r="P43" i="33" s="1"/>
  <c r="P40" i="56"/>
  <c r="P40" i="61"/>
  <c r="V40" i="61"/>
  <c r="V40" i="29"/>
  <c r="W43" i="42"/>
  <c r="K42" i="59"/>
  <c r="V42" i="59"/>
  <c r="W42" i="59" s="1"/>
  <c r="K43" i="58"/>
  <c r="V43" i="58"/>
  <c r="W43" i="58" s="1"/>
  <c r="K42" i="53"/>
  <c r="V42" i="53"/>
  <c r="W42" i="53" s="1"/>
  <c r="S20" i="61"/>
  <c r="T20" i="61" s="1"/>
  <c r="T20" i="29"/>
  <c r="S20" i="56"/>
  <c r="S34" i="33"/>
  <c r="S33" i="56"/>
  <c r="J11" i="35"/>
  <c r="I11" i="33"/>
  <c r="K11" i="56"/>
  <c r="I29" i="56"/>
  <c r="S9" i="29"/>
  <c r="S7" i="29" s="1"/>
  <c r="S8" i="29" s="1"/>
  <c r="S23" i="29" s="1"/>
  <c r="T9" i="27"/>
  <c r="S11" i="61"/>
  <c r="S11" i="56"/>
  <c r="V11" i="29"/>
  <c r="V29" i="29"/>
  <c r="P58" i="61"/>
  <c r="P58" i="56"/>
  <c r="P55" i="29"/>
  <c r="P60" i="29"/>
  <c r="P16" i="61"/>
  <c r="P16" i="56"/>
  <c r="P26" i="29"/>
  <c r="P27" i="27"/>
  <c r="P10" i="61"/>
  <c r="P10" i="56"/>
  <c r="Q10" i="56" s="1"/>
  <c r="P7" i="29"/>
  <c r="P28" i="52"/>
  <c r="M47" i="29"/>
  <c r="N47" i="27"/>
  <c r="J16" i="29"/>
  <c r="J26" i="27"/>
  <c r="J9" i="33"/>
  <c r="J7" i="56"/>
  <c r="J8" i="29"/>
  <c r="J27" i="29"/>
  <c r="G58" i="35"/>
  <c r="H57" i="33"/>
  <c r="H12" i="52"/>
  <c r="G14" i="29"/>
  <c r="V14" i="29"/>
  <c r="G24" i="27"/>
  <c r="H24" i="27" s="1"/>
  <c r="H14" i="27"/>
  <c r="H13" i="52"/>
  <c r="H9" i="61"/>
  <c r="G9" i="33"/>
  <c r="G25" i="56"/>
  <c r="G10" i="33"/>
  <c r="G25" i="61"/>
  <c r="G7" i="61"/>
  <c r="V58" i="61"/>
  <c r="D58" i="33"/>
  <c r="V58" i="56"/>
  <c r="D16" i="29"/>
  <c r="E16" i="27"/>
  <c r="D26" i="27"/>
  <c r="D11" i="35"/>
  <c r="D12" i="35"/>
  <c r="D29" i="33"/>
  <c r="R20" i="35"/>
  <c r="R18" i="33"/>
  <c r="R19" i="35"/>
  <c r="R13" i="27"/>
  <c r="T13" i="26"/>
  <c r="R14" i="29"/>
  <c r="T14" i="27"/>
  <c r="R24" i="27"/>
  <c r="O10" i="33"/>
  <c r="O25" i="56"/>
  <c r="O25" i="61"/>
  <c r="Q10" i="61"/>
  <c r="O57" i="29"/>
  <c r="O33" i="27"/>
  <c r="Q33" i="27"/>
  <c r="O34" i="29"/>
  <c r="Q34" i="27"/>
  <c r="Q20" i="56"/>
  <c r="O20" i="33"/>
  <c r="N16" i="27"/>
  <c r="L16" i="29"/>
  <c r="L31" i="27"/>
  <c r="L30" i="29"/>
  <c r="L11" i="61"/>
  <c r="L26" i="29"/>
  <c r="N26" i="29" s="1"/>
  <c r="L29" i="29"/>
  <c r="N11" i="29"/>
  <c r="L11" i="56"/>
  <c r="I33" i="58"/>
  <c r="I32" i="53"/>
  <c r="I32" i="59"/>
  <c r="I32" i="38"/>
  <c r="F15" i="61"/>
  <c r="H15" i="61"/>
  <c r="F15" i="56"/>
  <c r="F25" i="56" s="1"/>
  <c r="H34" i="61"/>
  <c r="F33" i="61"/>
  <c r="H42" i="56"/>
  <c r="F42" i="33"/>
  <c r="F8" i="29"/>
  <c r="H7" i="29"/>
  <c r="F7" i="61"/>
  <c r="H10" i="61"/>
  <c r="H20" i="29"/>
  <c r="F11" i="33"/>
  <c r="F26" i="56"/>
  <c r="H26" i="56" s="1"/>
  <c r="H11" i="56"/>
  <c r="F29" i="56"/>
  <c r="H29" i="56" s="1"/>
  <c r="H18" i="27"/>
  <c r="F31" i="27"/>
  <c r="F28" i="27" s="1"/>
  <c r="F30" i="29"/>
  <c r="F27" i="27"/>
  <c r="F34" i="33"/>
  <c r="H34" i="56"/>
  <c r="F33" i="56"/>
  <c r="H33" i="56" s="1"/>
  <c r="F41" i="35"/>
  <c r="H40" i="33"/>
  <c r="F41" i="33"/>
  <c r="F42" i="35" s="1"/>
  <c r="F7" i="56"/>
  <c r="F10" i="33"/>
  <c r="H10" i="56"/>
  <c r="F29" i="61"/>
  <c r="H11" i="61"/>
  <c r="F26" i="61"/>
  <c r="F19" i="61"/>
  <c r="H19" i="61" s="1"/>
  <c r="F19" i="56"/>
  <c r="F17" i="56" s="1"/>
  <c r="H19" i="29"/>
  <c r="C20" i="61"/>
  <c r="E20" i="61" s="1"/>
  <c r="C20" i="56"/>
  <c r="E20" i="29"/>
  <c r="C12" i="56"/>
  <c r="E15" i="56"/>
  <c r="C15" i="33"/>
  <c r="C13" i="61"/>
  <c r="E15" i="61"/>
  <c r="C12" i="61"/>
  <c r="U15" i="61"/>
  <c r="C10" i="61"/>
  <c r="U10" i="61" s="1"/>
  <c r="C10" i="56"/>
  <c r="U10" i="56" s="1"/>
  <c r="C25" i="29"/>
  <c r="E10" i="29"/>
  <c r="U20" i="53"/>
  <c r="C11" i="29"/>
  <c r="E11" i="27"/>
  <c r="E59" i="27"/>
  <c r="C59" i="29"/>
  <c r="C13" i="29"/>
  <c r="E13" i="27"/>
  <c r="C12" i="27"/>
  <c r="C57" i="29"/>
  <c r="U50" i="27"/>
  <c r="W50" i="27" s="1"/>
  <c r="E50" i="27"/>
  <c r="C50" i="29"/>
  <c r="Q9" i="61"/>
  <c r="O9" i="33"/>
  <c r="Q9" i="56"/>
  <c r="O24" i="56"/>
  <c r="L9" i="29"/>
  <c r="N9" i="27"/>
  <c r="L7" i="27"/>
  <c r="L27" i="52"/>
  <c r="N27" i="52"/>
  <c r="N7" i="52"/>
  <c r="L8" i="52"/>
  <c r="L28" i="26"/>
  <c r="N28" i="26"/>
  <c r="L8" i="26"/>
  <c r="N7" i="26"/>
  <c r="C23" i="26"/>
  <c r="C28" i="26"/>
  <c r="C8" i="26"/>
  <c r="C7" i="27"/>
  <c r="C9" i="29"/>
  <c r="U9" i="27"/>
  <c r="C24" i="27"/>
  <c r="C23" i="23"/>
  <c r="C28" i="23"/>
  <c r="S29" i="56"/>
  <c r="V32" i="56"/>
  <c r="V32" i="61"/>
  <c r="S29" i="61"/>
  <c r="S30" i="29"/>
  <c r="T30" i="27"/>
  <c r="M29" i="26"/>
  <c r="M27" i="27"/>
  <c r="M30" i="29"/>
  <c r="M31" i="27"/>
  <c r="N30" i="27"/>
  <c r="M28" i="52"/>
  <c r="N31" i="52"/>
  <c r="H31" i="52"/>
  <c r="G29" i="26"/>
  <c r="G30" i="29"/>
  <c r="G31" i="27"/>
  <c r="G27" i="27"/>
  <c r="H27" i="27" s="1"/>
  <c r="H30" i="27"/>
  <c r="D31" i="27"/>
  <c r="D30" i="29"/>
  <c r="V30" i="27"/>
  <c r="P35" i="61"/>
  <c r="Q35" i="61" s="1"/>
  <c r="P35" i="56"/>
  <c r="Q35" i="29"/>
  <c r="P34" i="33"/>
  <c r="P33" i="61"/>
  <c r="M35" i="35"/>
  <c r="K35" i="61"/>
  <c r="J33" i="61"/>
  <c r="K33" i="61"/>
  <c r="J35" i="33"/>
  <c r="J33" i="56"/>
  <c r="K35" i="56"/>
  <c r="W44" i="23"/>
  <c r="J43" i="33"/>
  <c r="K43" i="56"/>
  <c r="J44" i="61"/>
  <c r="J44" i="56"/>
  <c r="E45" i="26"/>
  <c r="V45" i="26"/>
  <c r="V44" i="52"/>
  <c r="D43" i="29"/>
  <c r="E43" i="27"/>
  <c r="V43" i="27"/>
  <c r="D44" i="27"/>
  <c r="D41" i="35"/>
  <c r="T39" i="27"/>
  <c r="S39" i="29"/>
  <c r="P39" i="29"/>
  <c r="P41" i="27"/>
  <c r="M41" i="27"/>
  <c r="N41" i="27"/>
  <c r="M39" i="29"/>
  <c r="W39" i="52"/>
  <c r="J41" i="27"/>
  <c r="J39" i="29"/>
  <c r="G39" i="29"/>
  <c r="G41" i="27"/>
  <c r="H41" i="27"/>
  <c r="H39" i="27"/>
  <c r="D41" i="27"/>
  <c r="D39" i="29"/>
  <c r="V39" i="27"/>
  <c r="S19" i="29"/>
  <c r="T19" i="27"/>
  <c r="M17" i="27"/>
  <c r="M18" i="29"/>
  <c r="M19" i="61"/>
  <c r="M17" i="61" s="1"/>
  <c r="M18" i="61" s="1"/>
  <c r="M17" i="29"/>
  <c r="K21" i="27"/>
  <c r="J21" i="29"/>
  <c r="V20" i="56"/>
  <c r="J20" i="33"/>
  <c r="V20" i="61"/>
  <c r="K20" i="61"/>
  <c r="J17" i="23"/>
  <c r="K17" i="21"/>
  <c r="J19" i="29"/>
  <c r="K19" i="27"/>
  <c r="J18" i="27"/>
  <c r="G19" i="26"/>
  <c r="G18" i="52"/>
  <c r="H18" i="52"/>
  <c r="H18" i="23"/>
  <c r="G21" i="29"/>
  <c r="G17" i="27"/>
  <c r="H21" i="27"/>
  <c r="D21" i="29"/>
  <c r="V21" i="27"/>
  <c r="W57" i="26"/>
  <c r="S49" i="29"/>
  <c r="T49" i="27"/>
  <c r="S48" i="29"/>
  <c r="S26" i="27"/>
  <c r="V16" i="27"/>
  <c r="V26" i="27" s="1"/>
  <c r="S12" i="27"/>
  <c r="S16" i="29"/>
  <c r="S15" i="61"/>
  <c r="S25" i="29"/>
  <c r="T25" i="29" s="1"/>
  <c r="T15" i="29"/>
  <c r="S15" i="56"/>
  <c r="Q59" i="27"/>
  <c r="V59" i="27"/>
  <c r="P52" i="29"/>
  <c r="Q52" i="27"/>
  <c r="P22" i="21"/>
  <c r="Q22" i="21" s="1"/>
  <c r="P12" i="23"/>
  <c r="P13" i="26"/>
  <c r="P23" i="23"/>
  <c r="P17" i="58"/>
  <c r="P15" i="59"/>
  <c r="P15" i="38"/>
  <c r="M51" i="29"/>
  <c r="M27" i="58"/>
  <c r="M26" i="38"/>
  <c r="M26" i="59"/>
  <c r="N15" i="56"/>
  <c r="M15" i="33"/>
  <c r="M25" i="56"/>
  <c r="M12" i="56"/>
  <c r="M12" i="61"/>
  <c r="M25" i="61"/>
  <c r="V56" i="27"/>
  <c r="K49" i="27"/>
  <c r="J47" i="29"/>
  <c r="K47" i="27"/>
  <c r="J54" i="26"/>
  <c r="W15" i="52"/>
  <c r="V13" i="52"/>
  <c r="W13" i="52" s="1"/>
  <c r="V26" i="26"/>
  <c r="W26" i="26"/>
  <c r="W15" i="26"/>
  <c r="J15" i="29"/>
  <c r="K15" i="27"/>
  <c r="J25" i="27"/>
  <c r="V15" i="27"/>
  <c r="J14" i="61"/>
  <c r="J24" i="29"/>
  <c r="J14" i="56"/>
  <c r="G59" i="33"/>
  <c r="G47" i="29"/>
  <c r="G46" i="27"/>
  <c r="G53" i="27" s="1"/>
  <c r="V12" i="21"/>
  <c r="W12" i="21"/>
  <c r="H12" i="21"/>
  <c r="G12" i="23"/>
  <c r="G13" i="26"/>
  <c r="V13" i="23"/>
  <c r="G23" i="23"/>
  <c r="G26" i="53"/>
  <c r="D47" i="29"/>
  <c r="V47" i="27"/>
  <c r="R16" i="29"/>
  <c r="R32" i="29"/>
  <c r="R27" i="52"/>
  <c r="R58" i="29"/>
  <c r="T57" i="27"/>
  <c r="R44" i="61"/>
  <c r="R21" i="29"/>
  <c r="R17" i="27"/>
  <c r="R54" i="26"/>
  <c r="R9" i="33"/>
  <c r="T7" i="26"/>
  <c r="R28" i="26"/>
  <c r="T28" i="26"/>
  <c r="R23" i="26"/>
  <c r="R8" i="26"/>
  <c r="T11" i="27"/>
  <c r="R11" i="29"/>
  <c r="R29" i="27"/>
  <c r="T29" i="27" s="1"/>
  <c r="R7" i="27"/>
  <c r="R18" i="52"/>
  <c r="T18" i="52"/>
  <c r="R40" i="29"/>
  <c r="T40" i="27"/>
  <c r="R41" i="27"/>
  <c r="T41" i="27"/>
  <c r="R33" i="27"/>
  <c r="T33" i="27" s="1"/>
  <c r="R34" i="29"/>
  <c r="T34" i="27"/>
  <c r="R45" i="27"/>
  <c r="R47" i="29"/>
  <c r="Q8" i="23"/>
  <c r="O23" i="23"/>
  <c r="U8" i="23"/>
  <c r="O16" i="29"/>
  <c r="O12" i="27"/>
  <c r="O29" i="27"/>
  <c r="Q29" i="27" s="1"/>
  <c r="O11" i="29"/>
  <c r="Q11" i="27"/>
  <c r="O7" i="27"/>
  <c r="O17" i="58"/>
  <c r="Q17" i="58" s="1"/>
  <c r="O15" i="59"/>
  <c r="Q15" i="59" s="1"/>
  <c r="O15" i="38"/>
  <c r="Q15" i="38"/>
  <c r="Q16" i="35"/>
  <c r="O41" i="27"/>
  <c r="O39" i="29"/>
  <c r="O40" i="29"/>
  <c r="Q40" i="27"/>
  <c r="U45" i="26"/>
  <c r="Q56" i="27"/>
  <c r="O56" i="29"/>
  <c r="O54" i="27"/>
  <c r="Q7" i="52"/>
  <c r="O8" i="52"/>
  <c r="Q51" i="27"/>
  <c r="O51" i="29"/>
  <c r="O30" i="29"/>
  <c r="O31" i="27"/>
  <c r="Q31" i="27"/>
  <c r="Q30" i="27"/>
  <c r="O36" i="35"/>
  <c r="O42" i="29"/>
  <c r="O44" i="27"/>
  <c r="Q42" i="27"/>
  <c r="U42" i="27"/>
  <c r="W42" i="27" s="1"/>
  <c r="Q58" i="27"/>
  <c r="O58" i="29"/>
  <c r="O23" i="26"/>
  <c r="O19" i="29"/>
  <c r="O18" i="27"/>
  <c r="O17" i="27"/>
  <c r="O52" i="38"/>
  <c r="O52" i="59"/>
  <c r="O53" i="58"/>
  <c r="Q32" i="27"/>
  <c r="O32" i="29"/>
  <c r="U44" i="52"/>
  <c r="Q7" i="26"/>
  <c r="O8" i="26"/>
  <c r="O28" i="26"/>
  <c r="Q28" i="26"/>
  <c r="U7" i="26"/>
  <c r="U28" i="26" s="1"/>
  <c r="O21" i="29"/>
  <c r="Q21" i="27"/>
  <c r="O43" i="29"/>
  <c r="U43" i="27"/>
  <c r="Q43" i="27"/>
  <c r="W33" i="52"/>
  <c r="W34" i="52"/>
  <c r="L18" i="52"/>
  <c r="N18" i="52"/>
  <c r="N19" i="27"/>
  <c r="U19" i="27"/>
  <c r="L19" i="29"/>
  <c r="L21" i="29"/>
  <c r="N21" i="27"/>
  <c r="L20" i="29"/>
  <c r="N20" i="27"/>
  <c r="U20" i="27"/>
  <c r="W20" i="27" s="1"/>
  <c r="L25" i="61"/>
  <c r="U56" i="27"/>
  <c r="N58" i="27"/>
  <c r="U35" i="27"/>
  <c r="W35" i="27" s="1"/>
  <c r="N35" i="27"/>
  <c r="L35" i="29"/>
  <c r="U19" i="26"/>
  <c r="L25" i="56"/>
  <c r="L10" i="33"/>
  <c r="N10" i="56"/>
  <c r="U34" i="26"/>
  <c r="W34" i="26"/>
  <c r="W35" i="26"/>
  <c r="L34" i="29"/>
  <c r="L33" i="27"/>
  <c r="N33" i="27"/>
  <c r="N34" i="27"/>
  <c r="U34" i="27"/>
  <c r="U57" i="27"/>
  <c r="I25" i="38"/>
  <c r="I26" i="58"/>
  <c r="I58" i="29"/>
  <c r="K58" i="27"/>
  <c r="I55" i="27"/>
  <c r="I54" i="27"/>
  <c r="U13" i="23"/>
  <c r="I31" i="27"/>
  <c r="K31" i="27"/>
  <c r="I30" i="29"/>
  <c r="I27" i="29"/>
  <c r="K27" i="29" s="1"/>
  <c r="K30" i="27"/>
  <c r="I39" i="29"/>
  <c r="I41" i="27"/>
  <c r="K41" i="27" s="1"/>
  <c r="K39" i="27"/>
  <c r="K12" i="26"/>
  <c r="I23" i="26"/>
  <c r="K23" i="26" s="1"/>
  <c r="I16" i="29"/>
  <c r="U16" i="27"/>
  <c r="K16" i="27"/>
  <c r="I50" i="35"/>
  <c r="I60" i="27"/>
  <c r="I35" i="35"/>
  <c r="I33" i="33"/>
  <c r="K34" i="33"/>
  <c r="I25" i="59"/>
  <c r="I61" i="26"/>
  <c r="K12" i="52"/>
  <c r="I22" i="52"/>
  <c r="K22" i="52"/>
  <c r="I21" i="35"/>
  <c r="I18" i="33"/>
  <c r="I19" i="35"/>
  <c r="I17" i="33"/>
  <c r="I18" i="35"/>
  <c r="I59" i="29"/>
  <c r="K59" i="27"/>
  <c r="W16" i="26"/>
  <c r="U27" i="26"/>
  <c r="W27" i="26" s="1"/>
  <c r="W16" i="52"/>
  <c r="U26" i="52"/>
  <c r="W26" i="52"/>
  <c r="F21" i="33"/>
  <c r="U59" i="27"/>
  <c r="U60" i="23"/>
  <c r="F52" i="29"/>
  <c r="U52" i="27"/>
  <c r="H52" i="27"/>
  <c r="U53" i="23"/>
  <c r="E40" i="27"/>
  <c r="C40" i="29"/>
  <c r="U40" i="27"/>
  <c r="W40" i="27"/>
  <c r="U18" i="26"/>
  <c r="C39" i="29"/>
  <c r="C41" i="27"/>
  <c r="E39" i="27"/>
  <c r="U39" i="27"/>
  <c r="W39" i="27" s="1"/>
  <c r="C51" i="29"/>
  <c r="U51" i="27"/>
  <c r="W31" i="26"/>
  <c r="C30" i="29"/>
  <c r="E30" i="27"/>
  <c r="C31" i="27"/>
  <c r="E31" i="27"/>
  <c r="U30" i="27"/>
  <c r="U41" i="52"/>
  <c r="C49" i="29"/>
  <c r="U49" i="27"/>
  <c r="U32" i="27"/>
  <c r="C29" i="27"/>
  <c r="E29" i="27"/>
  <c r="E32" i="27"/>
  <c r="C32" i="29"/>
  <c r="U29" i="52"/>
  <c r="W29" i="52"/>
  <c r="W32" i="52"/>
  <c r="U42" i="26"/>
  <c r="U55" i="26"/>
  <c r="W59" i="26"/>
  <c r="U56" i="26"/>
  <c r="U58" i="27"/>
  <c r="W58" i="27" s="1"/>
  <c r="C58" i="29"/>
  <c r="E58" i="27"/>
  <c r="C54" i="27"/>
  <c r="C60" i="27"/>
  <c r="E21" i="27"/>
  <c r="C21" i="29"/>
  <c r="C17" i="27"/>
  <c r="U21" i="27"/>
  <c r="W21" i="27"/>
  <c r="W21" i="52"/>
  <c r="U17" i="52"/>
  <c r="E47" i="27"/>
  <c r="C47" i="29"/>
  <c r="U47" i="27"/>
  <c r="W47" i="27" s="1"/>
  <c r="R59" i="33"/>
  <c r="R60" i="35" s="1"/>
  <c r="R59" i="38" s="1"/>
  <c r="T59" i="56"/>
  <c r="T59" i="61"/>
  <c r="L50" i="33"/>
  <c r="L51" i="35" s="1"/>
  <c r="M24" i="53"/>
  <c r="M7" i="53"/>
  <c r="M7" i="59"/>
  <c r="M9" i="58"/>
  <c r="E9" i="52"/>
  <c r="V9" i="52"/>
  <c r="D24" i="52"/>
  <c r="D7" i="52"/>
  <c r="W9" i="23"/>
  <c r="V24" i="23"/>
  <c r="W24" i="23"/>
  <c r="G19" i="38"/>
  <c r="G21" i="58"/>
  <c r="G19" i="59"/>
  <c r="N42" i="61"/>
  <c r="T12" i="58"/>
  <c r="F51" i="33"/>
  <c r="F52" i="35" s="1"/>
  <c r="I8" i="29"/>
  <c r="K7" i="29"/>
  <c r="I56" i="33"/>
  <c r="G29" i="59"/>
  <c r="G30" i="58"/>
  <c r="P24" i="53"/>
  <c r="U24" i="27"/>
  <c r="V22" i="21"/>
  <c r="W22" i="21" s="1"/>
  <c r="W7" i="21"/>
  <c r="D23" i="21"/>
  <c r="E23" i="21"/>
  <c r="E8" i="21"/>
  <c r="V8" i="21"/>
  <c r="D17" i="23"/>
  <c r="E17" i="21"/>
  <c r="V17" i="21"/>
  <c r="W17" i="21"/>
  <c r="F12" i="56"/>
  <c r="F13" i="56"/>
  <c r="F24" i="56"/>
  <c r="F14" i="33"/>
  <c r="F15" i="35"/>
  <c r="F25" i="35" s="1"/>
  <c r="F22" i="27"/>
  <c r="F12" i="29"/>
  <c r="V19" i="52"/>
  <c r="W19" i="52" s="1"/>
  <c r="E19" i="52"/>
  <c r="D17" i="52"/>
  <c r="D19" i="27"/>
  <c r="E20" i="26"/>
  <c r="V20" i="26"/>
  <c r="W20" i="26" s="1"/>
  <c r="L12" i="27"/>
  <c r="N13" i="27"/>
  <c r="V34" i="56"/>
  <c r="E34" i="56"/>
  <c r="D34" i="33"/>
  <c r="T43" i="38"/>
  <c r="Q20" i="26"/>
  <c r="P19" i="27"/>
  <c r="C44" i="38"/>
  <c r="E42" i="38"/>
  <c r="D35" i="61"/>
  <c r="E35" i="29"/>
  <c r="D35" i="56"/>
  <c r="D33" i="56"/>
  <c r="V35" i="29"/>
  <c r="M25" i="53"/>
  <c r="M7" i="38"/>
  <c r="M9" i="35"/>
  <c r="D27" i="23"/>
  <c r="E27" i="23"/>
  <c r="E7" i="23"/>
  <c r="D22" i="23"/>
  <c r="E22" i="23" s="1"/>
  <c r="D8" i="23"/>
  <c r="V7" i="23"/>
  <c r="V9" i="26"/>
  <c r="D9" i="27"/>
  <c r="D25" i="26"/>
  <c r="E25" i="26" s="1"/>
  <c r="E9" i="26"/>
  <c r="D7" i="26"/>
  <c r="G19" i="35"/>
  <c r="L44" i="61"/>
  <c r="L44" i="56"/>
  <c r="L42" i="33"/>
  <c r="L43" i="35" s="1"/>
  <c r="N42" i="56"/>
  <c r="S25" i="53"/>
  <c r="T10" i="53"/>
  <c r="T10" i="59"/>
  <c r="T10" i="38"/>
  <c r="I9" i="33"/>
  <c r="I10" i="35" s="1"/>
  <c r="I8" i="35" s="1"/>
  <c r="I7" i="56"/>
  <c r="K9" i="56"/>
  <c r="I7" i="61"/>
  <c r="K9" i="61"/>
  <c r="P17" i="23"/>
  <c r="Q17" i="21"/>
  <c r="G29" i="38"/>
  <c r="G29" i="53"/>
  <c r="P24" i="38"/>
  <c r="P25" i="58"/>
  <c r="P24" i="59"/>
  <c r="P13" i="58"/>
  <c r="P11" i="59"/>
  <c r="P11" i="38"/>
  <c r="P11" i="53"/>
  <c r="P30" i="35"/>
  <c r="F13" i="61"/>
  <c r="F12" i="61"/>
  <c r="F24" i="61"/>
  <c r="L14" i="61"/>
  <c r="L14" i="56"/>
  <c r="N14" i="29"/>
  <c r="L12" i="29"/>
  <c r="L24" i="29"/>
  <c r="N24" i="29"/>
  <c r="L13" i="29"/>
  <c r="D33" i="29"/>
  <c r="V33" i="27"/>
  <c r="Q19" i="52"/>
  <c r="P17" i="52"/>
  <c r="Q17" i="52"/>
  <c r="F23" i="29"/>
  <c r="F17" i="61"/>
  <c r="W59" i="27"/>
  <c r="H33" i="61"/>
  <c r="N25" i="56"/>
  <c r="N25" i="61"/>
  <c r="Q41" i="27"/>
  <c r="E12" i="27"/>
  <c r="H25" i="56"/>
  <c r="F25" i="61"/>
  <c r="H25" i="61"/>
  <c r="G36" i="35"/>
  <c r="H35" i="33"/>
  <c r="G33" i="33"/>
  <c r="N32" i="61"/>
  <c r="M29" i="61"/>
  <c r="M32" i="33"/>
  <c r="N32" i="56"/>
  <c r="M29" i="56"/>
  <c r="O14" i="33"/>
  <c r="O13" i="56"/>
  <c r="Q14" i="56"/>
  <c r="Q14" i="61"/>
  <c r="O13" i="61"/>
  <c r="I24" i="29"/>
  <c r="K24" i="29" s="1"/>
  <c r="I14" i="61"/>
  <c r="K14" i="29"/>
  <c r="I14" i="56"/>
  <c r="I13" i="29"/>
  <c r="K13" i="29"/>
  <c r="I40" i="33"/>
  <c r="K40" i="56"/>
  <c r="I42" i="61"/>
  <c r="K42" i="61"/>
  <c r="K42" i="29"/>
  <c r="I44" i="29"/>
  <c r="I42" i="56"/>
  <c r="W45" i="26"/>
  <c r="P44" i="35"/>
  <c r="P44" i="33"/>
  <c r="P45" i="35" s="1"/>
  <c r="P40" i="33"/>
  <c r="V40" i="56"/>
  <c r="J33" i="35"/>
  <c r="S20" i="33"/>
  <c r="T20" i="56"/>
  <c r="J10" i="38"/>
  <c r="K10" i="38" s="1"/>
  <c r="J10" i="59"/>
  <c r="K10" i="59" s="1"/>
  <c r="K11" i="35"/>
  <c r="J10" i="53"/>
  <c r="J12" i="58"/>
  <c r="K12" i="58" s="1"/>
  <c r="I12" i="35"/>
  <c r="K11" i="33"/>
  <c r="I29" i="33"/>
  <c r="S33" i="33"/>
  <c r="S35" i="35"/>
  <c r="S9" i="56"/>
  <c r="S9" i="61"/>
  <c r="S7" i="61" s="1"/>
  <c r="S24" i="29"/>
  <c r="T9" i="29"/>
  <c r="V11" i="61"/>
  <c r="S7" i="56"/>
  <c r="S8" i="56" s="1"/>
  <c r="S11" i="33"/>
  <c r="V11" i="56"/>
  <c r="V29" i="56" s="1"/>
  <c r="V29" i="61"/>
  <c r="P58" i="33"/>
  <c r="P12" i="61"/>
  <c r="P13" i="61"/>
  <c r="Q13" i="61" s="1"/>
  <c r="P26" i="61"/>
  <c r="P12" i="56"/>
  <c r="P13" i="56" s="1"/>
  <c r="Q13" i="56" s="1"/>
  <c r="P16" i="33"/>
  <c r="P26" i="56"/>
  <c r="Q23" i="23"/>
  <c r="P25" i="61"/>
  <c r="Q25" i="61"/>
  <c r="P7" i="61"/>
  <c r="V10" i="61"/>
  <c r="P8" i="29"/>
  <c r="P28" i="29"/>
  <c r="P27" i="29"/>
  <c r="P10" i="33"/>
  <c r="P7" i="56"/>
  <c r="P25" i="56"/>
  <c r="Q25" i="56" s="1"/>
  <c r="V10" i="56"/>
  <c r="M47" i="61"/>
  <c r="N47" i="29"/>
  <c r="M47" i="56"/>
  <c r="J26" i="29"/>
  <c r="J16" i="56"/>
  <c r="J12" i="29"/>
  <c r="J22" i="29" s="1"/>
  <c r="J16" i="61"/>
  <c r="J26" i="61" s="1"/>
  <c r="J23" i="29"/>
  <c r="J10" i="35"/>
  <c r="J7" i="33"/>
  <c r="J27" i="56"/>
  <c r="J8" i="56"/>
  <c r="G57" i="58"/>
  <c r="G57" i="38"/>
  <c r="G57" i="59"/>
  <c r="H58" i="35"/>
  <c r="G14" i="61"/>
  <c r="V14" i="61"/>
  <c r="G14" i="56"/>
  <c r="G24" i="29"/>
  <c r="H24" i="29" s="1"/>
  <c r="H14" i="29"/>
  <c r="H9" i="33"/>
  <c r="G10" i="35"/>
  <c r="G8" i="61"/>
  <c r="G11" i="35"/>
  <c r="G7" i="33"/>
  <c r="G25" i="33"/>
  <c r="D59" i="35"/>
  <c r="V58" i="33"/>
  <c r="D12" i="29"/>
  <c r="E16" i="29"/>
  <c r="D16" i="56"/>
  <c r="D16" i="61"/>
  <c r="D26" i="29"/>
  <c r="D26" i="35"/>
  <c r="D12" i="58"/>
  <c r="D26" i="58" s="1"/>
  <c r="D10" i="38"/>
  <c r="D10" i="53"/>
  <c r="D10" i="59"/>
  <c r="D11" i="59"/>
  <c r="D13" i="58"/>
  <c r="D11" i="53"/>
  <c r="D11" i="38"/>
  <c r="D30" i="35"/>
  <c r="R14" i="61"/>
  <c r="T14" i="29"/>
  <c r="R13" i="29"/>
  <c r="T13" i="29"/>
  <c r="R14" i="56"/>
  <c r="R24" i="29"/>
  <c r="T24" i="29" s="1"/>
  <c r="R36" i="35"/>
  <c r="T13" i="27"/>
  <c r="U13" i="27"/>
  <c r="R19" i="59"/>
  <c r="R21" i="58"/>
  <c r="R19" i="38"/>
  <c r="U14" i="61"/>
  <c r="U14" i="29"/>
  <c r="O21" i="35"/>
  <c r="Q20" i="33"/>
  <c r="O57" i="61"/>
  <c r="Q57" i="61"/>
  <c r="O57" i="56"/>
  <c r="Q57" i="29"/>
  <c r="O11" i="35"/>
  <c r="Q10" i="33"/>
  <c r="O25" i="33"/>
  <c r="O33" i="29"/>
  <c r="Q33" i="29" s="1"/>
  <c r="O34" i="61"/>
  <c r="O34" i="56"/>
  <c r="Q34" i="29"/>
  <c r="N11" i="56"/>
  <c r="L11" i="33"/>
  <c r="L29" i="56"/>
  <c r="N29" i="56" s="1"/>
  <c r="L29" i="61"/>
  <c r="N29" i="61" s="1"/>
  <c r="N11" i="61"/>
  <c r="L60" i="35"/>
  <c r="L31" i="29"/>
  <c r="L30" i="61"/>
  <c r="L31" i="61" s="1"/>
  <c r="L30" i="56"/>
  <c r="L31" i="56" s="1"/>
  <c r="L31" i="33" s="1"/>
  <c r="L16" i="61"/>
  <c r="N16" i="61" s="1"/>
  <c r="L16" i="56"/>
  <c r="L26" i="56" s="1"/>
  <c r="N26" i="56" s="1"/>
  <c r="N16" i="29"/>
  <c r="U23" i="26"/>
  <c r="F19" i="33"/>
  <c r="H19" i="56"/>
  <c r="F11" i="35"/>
  <c r="F7" i="33"/>
  <c r="H10" i="33"/>
  <c r="F8" i="61"/>
  <c r="H7" i="61"/>
  <c r="F43" i="35"/>
  <c r="H42" i="33"/>
  <c r="F8" i="56"/>
  <c r="F40" i="38"/>
  <c r="H40" i="38" s="1"/>
  <c r="H41" i="35"/>
  <c r="F35" i="35"/>
  <c r="H34" i="33"/>
  <c r="F33" i="33"/>
  <c r="H33" i="33" s="1"/>
  <c r="F30" i="56"/>
  <c r="F27" i="29"/>
  <c r="F30" i="61"/>
  <c r="F31" i="29"/>
  <c r="F28" i="29" s="1"/>
  <c r="F12" i="35"/>
  <c r="F29" i="33"/>
  <c r="H29" i="33" s="1"/>
  <c r="H11" i="33"/>
  <c r="F26" i="33"/>
  <c r="H26" i="33"/>
  <c r="H15" i="56"/>
  <c r="F15" i="33"/>
  <c r="F25" i="33" s="1"/>
  <c r="H25" i="33" s="1"/>
  <c r="C57" i="61"/>
  <c r="C57" i="56"/>
  <c r="C59" i="61"/>
  <c r="E59" i="61"/>
  <c r="E59" i="29"/>
  <c r="C59" i="56"/>
  <c r="C11" i="61"/>
  <c r="C26" i="29"/>
  <c r="E26" i="29" s="1"/>
  <c r="E11" i="29"/>
  <c r="C11" i="56"/>
  <c r="C25" i="61"/>
  <c r="E25" i="61" s="1"/>
  <c r="E10" i="61"/>
  <c r="E50" i="29"/>
  <c r="U50" i="29"/>
  <c r="C50" i="61"/>
  <c r="C50" i="56"/>
  <c r="C12" i="29"/>
  <c r="E12" i="29"/>
  <c r="E13" i="29"/>
  <c r="C10" i="33"/>
  <c r="C25" i="56"/>
  <c r="E25" i="56" s="1"/>
  <c r="E10" i="56"/>
  <c r="U15" i="33"/>
  <c r="C13" i="33"/>
  <c r="C16" i="35"/>
  <c r="E15" i="33"/>
  <c r="C12" i="33"/>
  <c r="C20" i="33"/>
  <c r="E20" i="56"/>
  <c r="O10" i="35"/>
  <c r="O24" i="33"/>
  <c r="L29" i="26"/>
  <c r="N29" i="26" s="1"/>
  <c r="N8" i="26"/>
  <c r="L24" i="26"/>
  <c r="N24" i="26" s="1"/>
  <c r="L28" i="52"/>
  <c r="N28" i="52" s="1"/>
  <c r="L23" i="52"/>
  <c r="N8" i="52"/>
  <c r="L27" i="27"/>
  <c r="N27" i="27" s="1"/>
  <c r="N7" i="27"/>
  <c r="L9" i="61"/>
  <c r="L9" i="56"/>
  <c r="N9" i="29"/>
  <c r="L7" i="29"/>
  <c r="C9" i="56"/>
  <c r="U9" i="29"/>
  <c r="U24" i="29"/>
  <c r="C9" i="61"/>
  <c r="C24" i="29"/>
  <c r="C7" i="29"/>
  <c r="C24" i="26"/>
  <c r="C27" i="27"/>
  <c r="C22" i="27"/>
  <c r="C8" i="27"/>
  <c r="S33" i="35"/>
  <c r="V32" i="33"/>
  <c r="S29" i="33"/>
  <c r="S30" i="61"/>
  <c r="S30" i="56"/>
  <c r="S31" i="29"/>
  <c r="S28" i="29" s="1"/>
  <c r="T30" i="29"/>
  <c r="S27" i="29"/>
  <c r="M30" i="61"/>
  <c r="M31" i="29"/>
  <c r="M30" i="56"/>
  <c r="M27" i="29"/>
  <c r="N30" i="29"/>
  <c r="M28" i="27"/>
  <c r="N31" i="27"/>
  <c r="G28" i="27"/>
  <c r="H28" i="27"/>
  <c r="H31" i="27"/>
  <c r="G30" i="61"/>
  <c r="G31" i="29"/>
  <c r="G30" i="56"/>
  <c r="G27" i="29"/>
  <c r="H27" i="29"/>
  <c r="H30" i="29"/>
  <c r="D30" i="61"/>
  <c r="V30" i="29"/>
  <c r="V31" i="29"/>
  <c r="D31" i="29"/>
  <c r="D30" i="56"/>
  <c r="P35" i="33"/>
  <c r="Q35" i="56"/>
  <c r="P33" i="56"/>
  <c r="P35" i="35"/>
  <c r="P33" i="33"/>
  <c r="M35" i="58"/>
  <c r="M34" i="58" s="1"/>
  <c r="M34" i="38"/>
  <c r="M33" i="38" s="1"/>
  <c r="M34" i="35"/>
  <c r="M34" i="53"/>
  <c r="M33" i="53" s="1"/>
  <c r="M34" i="59"/>
  <c r="M33" i="59" s="1"/>
  <c r="K35" i="33"/>
  <c r="J36" i="35"/>
  <c r="J33" i="33"/>
  <c r="K33" i="33" s="1"/>
  <c r="W43" i="27"/>
  <c r="W44" i="52"/>
  <c r="J44" i="33"/>
  <c r="K43" i="33"/>
  <c r="J44" i="35"/>
  <c r="E44" i="27"/>
  <c r="V44" i="27"/>
  <c r="D43" i="56"/>
  <c r="D44" i="29"/>
  <c r="V43" i="29"/>
  <c r="D43" i="61"/>
  <c r="E43" i="29"/>
  <c r="D41" i="58"/>
  <c r="D40" i="53"/>
  <c r="D40" i="59"/>
  <c r="D40" i="38"/>
  <c r="S39" i="61"/>
  <c r="T39" i="61"/>
  <c r="T39" i="29"/>
  <c r="S41" i="29"/>
  <c r="S39" i="56"/>
  <c r="P39" i="61"/>
  <c r="P41" i="29"/>
  <c r="P39" i="56"/>
  <c r="P39" i="33" s="1"/>
  <c r="M39" i="61"/>
  <c r="N39" i="61" s="1"/>
  <c r="N39" i="29"/>
  <c r="M39" i="56"/>
  <c r="M41" i="29"/>
  <c r="V41" i="27"/>
  <c r="J39" i="61"/>
  <c r="J39" i="56"/>
  <c r="J39" i="33"/>
  <c r="J41" i="29"/>
  <c r="G39" i="56"/>
  <c r="H39" i="29"/>
  <c r="G39" i="61"/>
  <c r="H39" i="61" s="1"/>
  <c r="G41" i="29"/>
  <c r="D39" i="56"/>
  <c r="V39" i="29"/>
  <c r="D41" i="29"/>
  <c r="D39" i="61"/>
  <c r="S19" i="56"/>
  <c r="S19" i="61"/>
  <c r="T19" i="29"/>
  <c r="T18" i="27"/>
  <c r="S17" i="27"/>
  <c r="S17" i="29" s="1"/>
  <c r="T17" i="29" s="1"/>
  <c r="S18" i="29"/>
  <c r="T18" i="29" s="1"/>
  <c r="M17" i="56"/>
  <c r="M18" i="56" s="1"/>
  <c r="M19" i="33"/>
  <c r="J21" i="61"/>
  <c r="K21" i="61" s="1"/>
  <c r="K21" i="29"/>
  <c r="J21" i="56"/>
  <c r="J21" i="35"/>
  <c r="K20" i="33"/>
  <c r="V20" i="33"/>
  <c r="K18" i="27"/>
  <c r="J18" i="29"/>
  <c r="K18" i="29" s="1"/>
  <c r="J17" i="27"/>
  <c r="K17" i="27" s="1"/>
  <c r="J19" i="61"/>
  <c r="J19" i="56"/>
  <c r="K19" i="29"/>
  <c r="J17" i="29"/>
  <c r="K17" i="29"/>
  <c r="J18" i="23"/>
  <c r="K17" i="23"/>
  <c r="G18" i="26"/>
  <c r="H18" i="26"/>
  <c r="H19" i="26"/>
  <c r="G21" i="56"/>
  <c r="G21" i="61"/>
  <c r="G17" i="29"/>
  <c r="H21" i="29"/>
  <c r="V21" i="29"/>
  <c r="D21" i="61"/>
  <c r="V21" i="61" s="1"/>
  <c r="D21" i="56"/>
  <c r="S49" i="61"/>
  <c r="T49" i="61" s="1"/>
  <c r="T49" i="29"/>
  <c r="S49" i="56"/>
  <c r="S48" i="61"/>
  <c r="T48" i="61" s="1"/>
  <c r="S48" i="56"/>
  <c r="T48" i="29"/>
  <c r="S16" i="61"/>
  <c r="S12" i="61"/>
  <c r="S12" i="29"/>
  <c r="S22" i="29"/>
  <c r="S16" i="56"/>
  <c r="S12" i="56"/>
  <c r="S26" i="29"/>
  <c r="V16" i="29"/>
  <c r="V26" i="29" s="1"/>
  <c r="S15" i="33"/>
  <c r="T15" i="56"/>
  <c r="S25" i="56"/>
  <c r="T25" i="56" s="1"/>
  <c r="T15" i="61"/>
  <c r="S25" i="61"/>
  <c r="T25" i="61" s="1"/>
  <c r="V59" i="29"/>
  <c r="P52" i="61"/>
  <c r="Q52" i="61"/>
  <c r="P52" i="56"/>
  <c r="Q52" i="29"/>
  <c r="P22" i="23"/>
  <c r="Q22" i="23" s="1"/>
  <c r="Q12" i="23"/>
  <c r="P13" i="38"/>
  <c r="P12" i="26"/>
  <c r="P13" i="27"/>
  <c r="Q13" i="26"/>
  <c r="P24" i="26"/>
  <c r="W56" i="27"/>
  <c r="M51" i="61"/>
  <c r="M51" i="56"/>
  <c r="M13" i="61"/>
  <c r="M23" i="61"/>
  <c r="M22" i="61"/>
  <c r="M22" i="56"/>
  <c r="M13" i="56"/>
  <c r="M23" i="56"/>
  <c r="M25" i="33"/>
  <c r="M16" i="35"/>
  <c r="N15" i="33"/>
  <c r="V56" i="29"/>
  <c r="J52" i="61"/>
  <c r="J52" i="56"/>
  <c r="J49" i="61"/>
  <c r="K49" i="61" s="1"/>
  <c r="J49" i="56"/>
  <c r="K49" i="29"/>
  <c r="J53" i="27"/>
  <c r="J47" i="61"/>
  <c r="J47" i="56"/>
  <c r="K47" i="29"/>
  <c r="J15" i="61"/>
  <c r="V15" i="29"/>
  <c r="J15" i="56"/>
  <c r="J12" i="56"/>
  <c r="J25" i="29"/>
  <c r="K25" i="29" s="1"/>
  <c r="K15" i="29"/>
  <c r="V25" i="27"/>
  <c r="W25" i="27"/>
  <c r="W15" i="27"/>
  <c r="J24" i="61"/>
  <c r="J12" i="61"/>
  <c r="V14" i="56"/>
  <c r="J14" i="33"/>
  <c r="J24" i="56"/>
  <c r="G60" i="35"/>
  <c r="G47" i="61"/>
  <c r="G47" i="56"/>
  <c r="G46" i="29"/>
  <c r="G53" i="29" s="1"/>
  <c r="V12" i="23"/>
  <c r="W12" i="23" s="1"/>
  <c r="G22" i="23"/>
  <c r="H12" i="23"/>
  <c r="G13" i="27"/>
  <c r="G12" i="26"/>
  <c r="G24" i="26"/>
  <c r="H24" i="26"/>
  <c r="V13" i="26"/>
  <c r="G17" i="26"/>
  <c r="H13" i="26"/>
  <c r="D47" i="61"/>
  <c r="D47" i="56"/>
  <c r="V47" i="29"/>
  <c r="R47" i="61"/>
  <c r="R47" i="56"/>
  <c r="R46" i="29"/>
  <c r="R34" i="61"/>
  <c r="R33" i="29"/>
  <c r="T33" i="29"/>
  <c r="T34" i="29"/>
  <c r="R34" i="56"/>
  <c r="R40" i="61"/>
  <c r="T40" i="61"/>
  <c r="R40" i="56"/>
  <c r="T40" i="29"/>
  <c r="R41" i="29"/>
  <c r="R8" i="27"/>
  <c r="R27" i="27"/>
  <c r="R10" i="35"/>
  <c r="R32" i="61"/>
  <c r="R32" i="56"/>
  <c r="R31" i="29"/>
  <c r="T31" i="29" s="1"/>
  <c r="T32" i="29"/>
  <c r="R16" i="61"/>
  <c r="R12" i="29"/>
  <c r="T16" i="29"/>
  <c r="R16" i="56"/>
  <c r="R53" i="27"/>
  <c r="R11" i="61"/>
  <c r="R29" i="29"/>
  <c r="T29" i="29" s="1"/>
  <c r="R11" i="56"/>
  <c r="R26" i="29"/>
  <c r="T26" i="29"/>
  <c r="T11" i="29"/>
  <c r="R7" i="29"/>
  <c r="R24" i="26"/>
  <c r="T8" i="26"/>
  <c r="R29" i="26"/>
  <c r="R21" i="61"/>
  <c r="T21" i="29"/>
  <c r="R21" i="56"/>
  <c r="R17" i="29"/>
  <c r="R57" i="61"/>
  <c r="R57" i="56"/>
  <c r="T57" i="29"/>
  <c r="R58" i="61"/>
  <c r="R58" i="56"/>
  <c r="Q8" i="26"/>
  <c r="O24" i="26"/>
  <c r="Q24" i="26" s="1"/>
  <c r="U8" i="26"/>
  <c r="O32" i="61"/>
  <c r="Q32" i="61" s="1"/>
  <c r="O32" i="56"/>
  <c r="Q32" i="29"/>
  <c r="O19" i="61"/>
  <c r="O19" i="56"/>
  <c r="O18" i="29"/>
  <c r="O17" i="29"/>
  <c r="O58" i="61"/>
  <c r="Q58" i="61" s="1"/>
  <c r="Q58" i="29"/>
  <c r="O58" i="56"/>
  <c r="Q44" i="27"/>
  <c r="U44" i="27"/>
  <c r="O30" i="61"/>
  <c r="Q30" i="29"/>
  <c r="O30" i="56"/>
  <c r="O31" i="29"/>
  <c r="Q31" i="29" s="1"/>
  <c r="O28" i="52"/>
  <c r="Q28" i="52" s="1"/>
  <c r="Q8" i="52"/>
  <c r="O23" i="52"/>
  <c r="Q23" i="52"/>
  <c r="O55" i="29"/>
  <c r="Q55" i="29" s="1"/>
  <c r="Q56" i="29"/>
  <c r="O56" i="61"/>
  <c r="O56" i="56"/>
  <c r="O54" i="29"/>
  <c r="O40" i="61"/>
  <c r="Q40" i="61" s="1"/>
  <c r="O40" i="56"/>
  <c r="Q40" i="29"/>
  <c r="O43" i="61"/>
  <c r="O43" i="56"/>
  <c r="Q43" i="29"/>
  <c r="U43" i="29"/>
  <c r="Q21" i="29"/>
  <c r="O21" i="56"/>
  <c r="O21" i="61"/>
  <c r="Q21" i="61" s="1"/>
  <c r="O42" i="61"/>
  <c r="O42" i="56"/>
  <c r="Q42" i="29"/>
  <c r="O44" i="29"/>
  <c r="U42" i="29"/>
  <c r="W42" i="29" s="1"/>
  <c r="O35" i="59"/>
  <c r="O36" i="58"/>
  <c r="O35" i="53"/>
  <c r="O35" i="38"/>
  <c r="O51" i="61"/>
  <c r="Q51" i="61" s="1"/>
  <c r="Q51" i="29"/>
  <c r="O51" i="56"/>
  <c r="O39" i="56"/>
  <c r="O41" i="29"/>
  <c r="O39" i="61"/>
  <c r="Q39" i="61" s="1"/>
  <c r="Q39" i="29"/>
  <c r="O8" i="27"/>
  <c r="Q7" i="27"/>
  <c r="O27" i="27"/>
  <c r="Q27" i="27"/>
  <c r="O22" i="27"/>
  <c r="U7" i="27"/>
  <c r="U27" i="27" s="1"/>
  <c r="O11" i="61"/>
  <c r="O11" i="56"/>
  <c r="U11" i="29"/>
  <c r="W11" i="29" s="1"/>
  <c r="O29" i="29"/>
  <c r="Q29" i="29" s="1"/>
  <c r="O7" i="29"/>
  <c r="Q11" i="29"/>
  <c r="O26" i="29"/>
  <c r="Q26" i="29" s="1"/>
  <c r="O16" i="61"/>
  <c r="Q16" i="29"/>
  <c r="O12" i="29"/>
  <c r="O16" i="56"/>
  <c r="U57" i="29"/>
  <c r="U33" i="27"/>
  <c r="W33" i="27"/>
  <c r="W34" i="27"/>
  <c r="L35" i="61"/>
  <c r="U35" i="29"/>
  <c r="W35" i="29"/>
  <c r="N35" i="29"/>
  <c r="L35" i="56"/>
  <c r="U25" i="61"/>
  <c r="W10" i="61"/>
  <c r="X10" i="61"/>
  <c r="L19" i="61"/>
  <c r="L19" i="56"/>
  <c r="L18" i="29"/>
  <c r="N18" i="29"/>
  <c r="N19" i="29"/>
  <c r="U19" i="29"/>
  <c r="L17" i="29"/>
  <c r="N17" i="29"/>
  <c r="N18" i="27"/>
  <c r="U18" i="27"/>
  <c r="L17" i="27"/>
  <c r="N17" i="27"/>
  <c r="U18" i="52"/>
  <c r="U17" i="27"/>
  <c r="L34" i="56"/>
  <c r="N34" i="29"/>
  <c r="L34" i="61"/>
  <c r="L33" i="29"/>
  <c r="N33" i="29" s="1"/>
  <c r="U34" i="29"/>
  <c r="L11" i="35"/>
  <c r="L25" i="33"/>
  <c r="N25" i="33" s="1"/>
  <c r="U10" i="33"/>
  <c r="N10" i="33"/>
  <c r="L58" i="61"/>
  <c r="N58" i="61" s="1"/>
  <c r="N58" i="29"/>
  <c r="L58" i="56"/>
  <c r="L20" i="61"/>
  <c r="L20" i="56"/>
  <c r="N20" i="29"/>
  <c r="U20" i="29"/>
  <c r="W20" i="29"/>
  <c r="L21" i="56"/>
  <c r="N21" i="29"/>
  <c r="L21" i="61"/>
  <c r="N21" i="61"/>
  <c r="I57" i="35"/>
  <c r="I59" i="61"/>
  <c r="K59" i="61" s="1"/>
  <c r="I59" i="56"/>
  <c r="K59" i="29"/>
  <c r="I20" i="59"/>
  <c r="I22" i="58"/>
  <c r="I20" i="38"/>
  <c r="I50" i="58"/>
  <c r="I49" i="38"/>
  <c r="I49" i="59"/>
  <c r="I16" i="61"/>
  <c r="I26" i="29"/>
  <c r="K26" i="29" s="1"/>
  <c r="K16" i="29"/>
  <c r="I12" i="29"/>
  <c r="I16" i="56"/>
  <c r="U16" i="29"/>
  <c r="I34" i="35"/>
  <c r="I34" i="38"/>
  <c r="K35" i="35"/>
  <c r="I35" i="58"/>
  <c r="I34" i="53"/>
  <c r="I34" i="59"/>
  <c r="W16" i="27"/>
  <c r="I39" i="61"/>
  <c r="K39" i="61" s="1"/>
  <c r="I39" i="56"/>
  <c r="K39" i="29"/>
  <c r="I41" i="29"/>
  <c r="I30" i="61"/>
  <c r="I30" i="56"/>
  <c r="I31" i="29"/>
  <c r="K30" i="29"/>
  <c r="W13" i="23"/>
  <c r="U23" i="23"/>
  <c r="I58" i="61"/>
  <c r="I58" i="56"/>
  <c r="K58" i="29"/>
  <c r="I54" i="29"/>
  <c r="I55" i="29"/>
  <c r="F22" i="35"/>
  <c r="F52" i="61"/>
  <c r="H52" i="29"/>
  <c r="F52" i="56"/>
  <c r="U52" i="29"/>
  <c r="F18" i="61"/>
  <c r="U59" i="29"/>
  <c r="W59" i="29" s="1"/>
  <c r="C47" i="61"/>
  <c r="E47" i="29"/>
  <c r="C47" i="56"/>
  <c r="U47" i="29"/>
  <c r="W47" i="29"/>
  <c r="U54" i="27"/>
  <c r="C58" i="61"/>
  <c r="C58" i="56"/>
  <c r="E58" i="29"/>
  <c r="U58" i="29"/>
  <c r="W56" i="26"/>
  <c r="U61" i="26"/>
  <c r="C32" i="61"/>
  <c r="C32" i="56"/>
  <c r="U32" i="29"/>
  <c r="C29" i="29"/>
  <c r="E29" i="29" s="1"/>
  <c r="E32" i="29"/>
  <c r="E30" i="29"/>
  <c r="C31" i="29"/>
  <c r="E31" i="29" s="1"/>
  <c r="C30" i="56"/>
  <c r="C30" i="61"/>
  <c r="U30" i="29"/>
  <c r="E41" i="27"/>
  <c r="U41" i="27"/>
  <c r="C21" i="61"/>
  <c r="C21" i="56"/>
  <c r="C17" i="29"/>
  <c r="E21" i="29"/>
  <c r="U21" i="29"/>
  <c r="W32" i="27"/>
  <c r="C49" i="61"/>
  <c r="C49" i="56"/>
  <c r="U49" i="29"/>
  <c r="U31" i="27"/>
  <c r="W31" i="27"/>
  <c r="W30" i="27"/>
  <c r="C51" i="61"/>
  <c r="C51" i="56"/>
  <c r="U51" i="29"/>
  <c r="C39" i="61"/>
  <c r="C39" i="56"/>
  <c r="E39" i="29"/>
  <c r="C41" i="29"/>
  <c r="U39" i="29"/>
  <c r="W39" i="29" s="1"/>
  <c r="C40" i="56"/>
  <c r="E40" i="29"/>
  <c r="C40" i="61"/>
  <c r="U40" i="29"/>
  <c r="U13" i="61"/>
  <c r="N13" i="29"/>
  <c r="L22" i="29"/>
  <c r="N12" i="29"/>
  <c r="L13" i="56"/>
  <c r="L24" i="56"/>
  <c r="N14" i="56"/>
  <c r="L14" i="33"/>
  <c r="L15" i="35" s="1"/>
  <c r="L12" i="56"/>
  <c r="F22" i="61"/>
  <c r="P29" i="38"/>
  <c r="P29" i="59"/>
  <c r="I27" i="61"/>
  <c r="I8" i="61"/>
  <c r="K7" i="61"/>
  <c r="I7" i="33"/>
  <c r="K9" i="33"/>
  <c r="G18" i="38"/>
  <c r="G18" i="59"/>
  <c r="G20" i="58"/>
  <c r="D24" i="27"/>
  <c r="E24" i="27" s="1"/>
  <c r="D9" i="29"/>
  <c r="D7" i="27"/>
  <c r="E9" i="27"/>
  <c r="V9" i="27"/>
  <c r="W7" i="23"/>
  <c r="V27" i="23"/>
  <c r="W27" i="23"/>
  <c r="M8" i="38"/>
  <c r="N12" i="27"/>
  <c r="L22" i="27"/>
  <c r="N22" i="27" s="1"/>
  <c r="D19" i="29"/>
  <c r="D18" i="27"/>
  <c r="E19" i="27"/>
  <c r="V19" i="27"/>
  <c r="W19" i="27"/>
  <c r="F24" i="33"/>
  <c r="F12" i="33"/>
  <c r="F13" i="35"/>
  <c r="F13" i="33"/>
  <c r="F14" i="35"/>
  <c r="F22" i="56"/>
  <c r="E17" i="23"/>
  <c r="V17" i="23"/>
  <c r="W17" i="23"/>
  <c r="D8" i="52"/>
  <c r="D27" i="52"/>
  <c r="D22" i="52"/>
  <c r="V7" i="52"/>
  <c r="V24" i="52"/>
  <c r="M8" i="59"/>
  <c r="M8" i="53"/>
  <c r="M23" i="53"/>
  <c r="T59" i="33"/>
  <c r="L13" i="61"/>
  <c r="N14" i="61"/>
  <c r="L12" i="61"/>
  <c r="L24" i="61"/>
  <c r="N24" i="61"/>
  <c r="F23" i="61"/>
  <c r="P26" i="53"/>
  <c r="P29" i="53"/>
  <c r="P30" i="58"/>
  <c r="Q17" i="23"/>
  <c r="P18" i="23"/>
  <c r="K7" i="56"/>
  <c r="I8" i="56"/>
  <c r="N42" i="33"/>
  <c r="L44" i="33"/>
  <c r="L45" i="35" s="1"/>
  <c r="E7" i="26"/>
  <c r="D8" i="26"/>
  <c r="D28" i="26"/>
  <c r="E28" i="26" s="1"/>
  <c r="V7" i="26"/>
  <c r="D23" i="26"/>
  <c r="E23" i="26"/>
  <c r="W9" i="26"/>
  <c r="V25" i="26"/>
  <c r="D23" i="23"/>
  <c r="E23" i="23" s="1"/>
  <c r="D28" i="23"/>
  <c r="E28" i="23" s="1"/>
  <c r="V8" i="23"/>
  <c r="E8" i="23"/>
  <c r="V35" i="56"/>
  <c r="V33" i="56"/>
  <c r="D35" i="33"/>
  <c r="D33" i="33" s="1"/>
  <c r="E35" i="56"/>
  <c r="V35" i="61"/>
  <c r="E35" i="61"/>
  <c r="P19" i="29"/>
  <c r="Q19" i="27"/>
  <c r="P18" i="27"/>
  <c r="D35" i="35"/>
  <c r="V34" i="33"/>
  <c r="E17" i="52"/>
  <c r="V17" i="52"/>
  <c r="W17" i="52"/>
  <c r="F22" i="29"/>
  <c r="U12" i="27"/>
  <c r="U14" i="56"/>
  <c r="F23" i="56"/>
  <c r="W8" i="21"/>
  <c r="V23" i="21"/>
  <c r="W23" i="21" s="1"/>
  <c r="I28" i="29"/>
  <c r="K8" i="29"/>
  <c r="I23" i="29"/>
  <c r="K23" i="29"/>
  <c r="M10" i="58"/>
  <c r="G36" i="58"/>
  <c r="G35" i="59"/>
  <c r="G34" i="35"/>
  <c r="G35" i="53"/>
  <c r="G35" i="38"/>
  <c r="H36" i="35"/>
  <c r="M33" i="35"/>
  <c r="N32" i="33"/>
  <c r="M29" i="33"/>
  <c r="O15" i="35"/>
  <c r="Q14" i="33"/>
  <c r="O13" i="33"/>
  <c r="K42" i="56"/>
  <c r="I42" i="33"/>
  <c r="I41" i="35"/>
  <c r="K40" i="33"/>
  <c r="I13" i="56"/>
  <c r="I14" i="33"/>
  <c r="K14" i="56"/>
  <c r="I24" i="56"/>
  <c r="K24" i="56" s="1"/>
  <c r="I13" i="61"/>
  <c r="K14" i="61"/>
  <c r="I24" i="61"/>
  <c r="K24" i="61" s="1"/>
  <c r="I44" i="61"/>
  <c r="K44" i="61" s="1"/>
  <c r="I44" i="56"/>
  <c r="K44" i="56" s="1"/>
  <c r="K44" i="29"/>
  <c r="P43" i="59"/>
  <c r="Q43" i="59" s="1"/>
  <c r="P44" i="58"/>
  <c r="Q44" i="58" s="1"/>
  <c r="P43" i="38"/>
  <c r="P43" i="53"/>
  <c r="Q43" i="53" s="1"/>
  <c r="P41" i="35"/>
  <c r="V40" i="33"/>
  <c r="V39" i="61"/>
  <c r="W44" i="27"/>
  <c r="J32" i="38"/>
  <c r="J33" i="58"/>
  <c r="J32" i="53"/>
  <c r="J32" i="59"/>
  <c r="J30" i="35"/>
  <c r="K33" i="35"/>
  <c r="S21" i="35"/>
  <c r="T20" i="33"/>
  <c r="S34" i="59"/>
  <c r="S33" i="59" s="1"/>
  <c r="S34" i="35"/>
  <c r="S34" i="38"/>
  <c r="S33" i="38" s="1"/>
  <c r="S35" i="58"/>
  <c r="S34" i="58" s="1"/>
  <c r="S34" i="53"/>
  <c r="S33" i="53" s="1"/>
  <c r="I11" i="38"/>
  <c r="I11" i="59"/>
  <c r="I13" i="58"/>
  <c r="I11" i="53"/>
  <c r="K12" i="35"/>
  <c r="I30" i="35"/>
  <c r="J25" i="53"/>
  <c r="K25" i="53" s="1"/>
  <c r="K10" i="53"/>
  <c r="S24" i="56"/>
  <c r="S9" i="33"/>
  <c r="T9" i="56"/>
  <c r="S24" i="61"/>
  <c r="T9" i="61"/>
  <c r="S7" i="33"/>
  <c r="S8" i="33" s="1"/>
  <c r="S12" i="35"/>
  <c r="V11" i="33"/>
  <c r="V29" i="33" s="1"/>
  <c r="P59" i="35"/>
  <c r="P12" i="33"/>
  <c r="P13" i="35" s="1"/>
  <c r="P17" i="35"/>
  <c r="P26" i="33"/>
  <c r="P8" i="56"/>
  <c r="P27" i="56"/>
  <c r="P22" i="56"/>
  <c r="P11" i="35"/>
  <c r="P25" i="33"/>
  <c r="Q25" i="33" s="1"/>
  <c r="V10" i="33"/>
  <c r="W10" i="33" s="1"/>
  <c r="P8" i="61"/>
  <c r="P27" i="61"/>
  <c r="P22" i="61"/>
  <c r="M47" i="33"/>
  <c r="J26" i="56"/>
  <c r="J16" i="33"/>
  <c r="J9" i="59"/>
  <c r="J7" i="59" s="1"/>
  <c r="J11" i="58"/>
  <c r="J9" i="58" s="1"/>
  <c r="J9" i="53"/>
  <c r="J9" i="38"/>
  <c r="J7" i="38"/>
  <c r="J8" i="35"/>
  <c r="J8" i="33"/>
  <c r="H57" i="59"/>
  <c r="H57" i="58"/>
  <c r="H57" i="38"/>
  <c r="X14" i="61"/>
  <c r="W14" i="61"/>
  <c r="G12" i="61"/>
  <c r="G24" i="61"/>
  <c r="H24" i="61" s="1"/>
  <c r="H14" i="61"/>
  <c r="G14" i="33"/>
  <c r="G12" i="56"/>
  <c r="G24" i="56"/>
  <c r="H24" i="56" s="1"/>
  <c r="H14" i="56"/>
  <c r="G9" i="59"/>
  <c r="G9" i="38"/>
  <c r="G9" i="53"/>
  <c r="G11" i="58"/>
  <c r="H10" i="35"/>
  <c r="G10" i="59"/>
  <c r="G12" i="58"/>
  <c r="G8" i="35"/>
  <c r="G10" i="53"/>
  <c r="G26" i="35"/>
  <c r="G10" i="38"/>
  <c r="G8" i="33"/>
  <c r="D58" i="38"/>
  <c r="D58" i="58"/>
  <c r="D58" i="59"/>
  <c r="V59" i="35"/>
  <c r="V22" i="23"/>
  <c r="W22" i="23" s="1"/>
  <c r="D16" i="33"/>
  <c r="D12" i="56"/>
  <c r="E16" i="56"/>
  <c r="D26" i="56"/>
  <c r="E16" i="61"/>
  <c r="D12" i="61"/>
  <c r="D26" i="61"/>
  <c r="D25" i="59"/>
  <c r="D25" i="38"/>
  <c r="D25" i="53"/>
  <c r="D26" i="53"/>
  <c r="D29" i="53"/>
  <c r="D29" i="59"/>
  <c r="D29" i="38"/>
  <c r="D30" i="58"/>
  <c r="U13" i="29"/>
  <c r="W14" i="29"/>
  <c r="T14" i="61"/>
  <c r="R13" i="61"/>
  <c r="R24" i="61"/>
  <c r="T24" i="61" s="1"/>
  <c r="R35" i="53"/>
  <c r="T35" i="53" s="1"/>
  <c r="R36" i="58"/>
  <c r="T36" i="58" s="1"/>
  <c r="T36" i="35"/>
  <c r="R35" i="38"/>
  <c r="T35" i="38" s="1"/>
  <c r="R35" i="59"/>
  <c r="T35" i="59" s="1"/>
  <c r="T14" i="56"/>
  <c r="R14" i="33"/>
  <c r="R13" i="56"/>
  <c r="R24" i="56"/>
  <c r="T24" i="56"/>
  <c r="O33" i="61"/>
  <c r="Q33" i="61"/>
  <c r="Q34" i="61"/>
  <c r="O20" i="59"/>
  <c r="Q20" i="59" s="1"/>
  <c r="O20" i="38"/>
  <c r="Q21" i="35"/>
  <c r="O22" i="58"/>
  <c r="O34" i="33"/>
  <c r="O33" i="56"/>
  <c r="Q33" i="56" s="1"/>
  <c r="Q34" i="56"/>
  <c r="O26" i="35"/>
  <c r="Q11" i="35"/>
  <c r="O10" i="38"/>
  <c r="O12" i="58"/>
  <c r="O10" i="53"/>
  <c r="O10" i="59"/>
  <c r="O57" i="33"/>
  <c r="Q57" i="56"/>
  <c r="U14" i="33"/>
  <c r="L26" i="61"/>
  <c r="N26" i="61" s="1"/>
  <c r="L16" i="33"/>
  <c r="L26" i="33" s="1"/>
  <c r="N26" i="33" s="1"/>
  <c r="N16" i="56"/>
  <c r="L59" i="38"/>
  <c r="L59" i="58"/>
  <c r="L59" i="59"/>
  <c r="L12" i="35"/>
  <c r="L29" i="33"/>
  <c r="N29" i="33" s="1"/>
  <c r="N11" i="33"/>
  <c r="F13" i="58"/>
  <c r="F11" i="38"/>
  <c r="F11" i="53"/>
  <c r="F11" i="59"/>
  <c r="H12" i="35"/>
  <c r="F27" i="35"/>
  <c r="F27" i="61"/>
  <c r="F31" i="61"/>
  <c r="F28" i="61"/>
  <c r="F31" i="56"/>
  <c r="F27" i="56"/>
  <c r="F42" i="38"/>
  <c r="H42" i="38" s="1"/>
  <c r="H43" i="35"/>
  <c r="F10" i="38"/>
  <c r="F10" i="59"/>
  <c r="F12" i="58"/>
  <c r="F10" i="53"/>
  <c r="F8" i="35"/>
  <c r="F23" i="35" s="1"/>
  <c r="H11" i="35"/>
  <c r="F20" i="35"/>
  <c r="H19" i="33"/>
  <c r="H15" i="33"/>
  <c r="F16" i="35"/>
  <c r="F34" i="59"/>
  <c r="F34" i="38"/>
  <c r="H35" i="35"/>
  <c r="F34" i="53"/>
  <c r="F35" i="58"/>
  <c r="F34" i="35"/>
  <c r="H34" i="35" s="1"/>
  <c r="F21" i="35"/>
  <c r="F8" i="33"/>
  <c r="H8" i="33" s="1"/>
  <c r="H7" i="33"/>
  <c r="C13" i="35"/>
  <c r="C15" i="38"/>
  <c r="C15" i="59"/>
  <c r="U16" i="35"/>
  <c r="C17" i="58"/>
  <c r="E16" i="35"/>
  <c r="U50" i="56"/>
  <c r="C50" i="33"/>
  <c r="C26" i="61"/>
  <c r="E26" i="61" s="1"/>
  <c r="E11" i="61"/>
  <c r="C57" i="33"/>
  <c r="C21" i="35"/>
  <c r="E20" i="33"/>
  <c r="C18" i="33"/>
  <c r="C19" i="35"/>
  <c r="C14" i="35"/>
  <c r="E14" i="35" s="1"/>
  <c r="E13" i="33"/>
  <c r="C11" i="35"/>
  <c r="C25" i="33"/>
  <c r="E25" i="33" s="1"/>
  <c r="E10" i="33"/>
  <c r="U50" i="61"/>
  <c r="E50" i="61"/>
  <c r="C26" i="56"/>
  <c r="E26" i="56" s="1"/>
  <c r="C11" i="33"/>
  <c r="E11" i="56"/>
  <c r="C59" i="33"/>
  <c r="E59" i="56"/>
  <c r="O25" i="35"/>
  <c r="Q25" i="35" s="1"/>
  <c r="O9" i="53"/>
  <c r="O9" i="59"/>
  <c r="O9" i="38"/>
  <c r="O11" i="58"/>
  <c r="Q10" i="35"/>
  <c r="N9" i="61"/>
  <c r="L7" i="61"/>
  <c r="L27" i="29"/>
  <c r="N27" i="29" s="1"/>
  <c r="N7" i="29"/>
  <c r="L8" i="29"/>
  <c r="L9" i="33"/>
  <c r="N9" i="56"/>
  <c r="L7" i="56"/>
  <c r="C28" i="27"/>
  <c r="C23" i="27"/>
  <c r="C22" i="29"/>
  <c r="C8" i="29"/>
  <c r="C27" i="29"/>
  <c r="C24" i="61"/>
  <c r="U9" i="61"/>
  <c r="U24" i="61" s="1"/>
  <c r="C7" i="61"/>
  <c r="C24" i="56"/>
  <c r="C9" i="33"/>
  <c r="C7" i="56"/>
  <c r="U9" i="56"/>
  <c r="U24" i="56" s="1"/>
  <c r="S33" i="58"/>
  <c r="S32" i="53"/>
  <c r="S32" i="59"/>
  <c r="S32" i="38"/>
  <c r="V33" i="35"/>
  <c r="S30" i="35"/>
  <c r="T30" i="56"/>
  <c r="S31" i="56"/>
  <c r="S27" i="56"/>
  <c r="S31" i="61"/>
  <c r="T30" i="61"/>
  <c r="M31" i="56"/>
  <c r="M27" i="56"/>
  <c r="N30" i="56"/>
  <c r="M31" i="61"/>
  <c r="M27" i="61"/>
  <c r="N30" i="61"/>
  <c r="M28" i="29"/>
  <c r="N31" i="29"/>
  <c r="G31" i="56"/>
  <c r="H30" i="56"/>
  <c r="G31" i="61"/>
  <c r="G27" i="61"/>
  <c r="H27" i="61" s="1"/>
  <c r="H30" i="61"/>
  <c r="G28" i="29"/>
  <c r="H28" i="29" s="1"/>
  <c r="H31" i="29"/>
  <c r="D31" i="56"/>
  <c r="D31" i="33" s="1"/>
  <c r="D30" i="33" s="1"/>
  <c r="V30" i="56"/>
  <c r="V31" i="56" s="1"/>
  <c r="V30" i="61"/>
  <c r="V31" i="61" s="1"/>
  <c r="D31" i="61"/>
  <c r="P36" i="35"/>
  <c r="P34" i="35"/>
  <c r="Q35" i="33"/>
  <c r="P34" i="38"/>
  <c r="P35" i="58"/>
  <c r="P34" i="59"/>
  <c r="P34" i="53"/>
  <c r="J36" i="58"/>
  <c r="J34" i="35"/>
  <c r="K34" i="35" s="1"/>
  <c r="K36" i="35"/>
  <c r="J35" i="38"/>
  <c r="J35" i="53"/>
  <c r="J35" i="59"/>
  <c r="J44" i="58"/>
  <c r="K44" i="58" s="1"/>
  <c r="J43" i="53"/>
  <c r="K43" i="53" s="1"/>
  <c r="K44" i="35"/>
  <c r="J43" i="59"/>
  <c r="K43" i="59" s="1"/>
  <c r="J43" i="38"/>
  <c r="K43" i="38" s="1"/>
  <c r="J45" i="35"/>
  <c r="V43" i="56"/>
  <c r="D43" i="33"/>
  <c r="E43" i="56"/>
  <c r="E43" i="61"/>
  <c r="V43" i="61"/>
  <c r="D44" i="61"/>
  <c r="D44" i="56"/>
  <c r="E44" i="29"/>
  <c r="V44" i="29"/>
  <c r="E40" i="53"/>
  <c r="E40" i="59"/>
  <c r="E41" i="58"/>
  <c r="S39" i="33"/>
  <c r="T39" i="56"/>
  <c r="S41" i="61"/>
  <c r="S41" i="56"/>
  <c r="T41" i="56" s="1"/>
  <c r="P41" i="61"/>
  <c r="P41" i="56"/>
  <c r="P40" i="35"/>
  <c r="P41" i="33"/>
  <c r="P42" i="35" s="1"/>
  <c r="M39" i="33"/>
  <c r="N39" i="56"/>
  <c r="M41" i="61"/>
  <c r="N41" i="61" s="1"/>
  <c r="M41" i="56"/>
  <c r="N41" i="56" s="1"/>
  <c r="N41" i="29"/>
  <c r="W41" i="27"/>
  <c r="J41" i="61"/>
  <c r="J41" i="56"/>
  <c r="J40" i="35"/>
  <c r="J41" i="33"/>
  <c r="J42" i="35"/>
  <c r="G39" i="33"/>
  <c r="H39" i="56"/>
  <c r="G41" i="61"/>
  <c r="H41" i="61"/>
  <c r="G41" i="56"/>
  <c r="H41" i="56" s="1"/>
  <c r="H41" i="29"/>
  <c r="D41" i="61"/>
  <c r="V41" i="29"/>
  <c r="D41" i="56"/>
  <c r="V41" i="56" s="1"/>
  <c r="D39" i="33"/>
  <c r="V39" i="56"/>
  <c r="T17" i="27"/>
  <c r="S17" i="61"/>
  <c r="T19" i="61"/>
  <c r="S19" i="33"/>
  <c r="S17" i="56"/>
  <c r="T19" i="56"/>
  <c r="M20" i="35"/>
  <c r="M18" i="33"/>
  <c r="M19" i="35" s="1"/>
  <c r="M17" i="33"/>
  <c r="M18" i="35" s="1"/>
  <c r="J21" i="33"/>
  <c r="K21" i="56"/>
  <c r="J20" i="59"/>
  <c r="J22" i="58"/>
  <c r="K22" i="58" s="1"/>
  <c r="J20" i="38"/>
  <c r="K21" i="35"/>
  <c r="V21" i="35"/>
  <c r="J19" i="26"/>
  <c r="K18" i="23"/>
  <c r="J18" i="52"/>
  <c r="K18" i="52"/>
  <c r="K19" i="61"/>
  <c r="J17" i="61"/>
  <c r="J19" i="33"/>
  <c r="K19" i="56"/>
  <c r="J17" i="56"/>
  <c r="G17" i="61"/>
  <c r="H21" i="61"/>
  <c r="G21" i="33"/>
  <c r="G17" i="56"/>
  <c r="H21" i="56"/>
  <c r="V21" i="56"/>
  <c r="D21" i="33"/>
  <c r="S49" i="33"/>
  <c r="T49" i="56"/>
  <c r="S48" i="33"/>
  <c r="T48" i="56"/>
  <c r="S16" i="33"/>
  <c r="S12" i="33"/>
  <c r="V16" i="56"/>
  <c r="V26" i="56" s="1"/>
  <c r="S26" i="56"/>
  <c r="S26" i="61"/>
  <c r="T26" i="61" s="1"/>
  <c r="V16" i="61"/>
  <c r="V26" i="61" s="1"/>
  <c r="S13" i="56"/>
  <c r="S22" i="56"/>
  <c r="S16" i="35"/>
  <c r="T15" i="33"/>
  <c r="S13" i="33"/>
  <c r="S25" i="33"/>
  <c r="T25" i="33" s="1"/>
  <c r="S13" i="61"/>
  <c r="S22" i="61"/>
  <c r="V59" i="56"/>
  <c r="V59" i="61"/>
  <c r="P52" i="33"/>
  <c r="Q52" i="56"/>
  <c r="P12" i="27"/>
  <c r="P13" i="29"/>
  <c r="Q13" i="27"/>
  <c r="P23" i="27"/>
  <c r="P23" i="26"/>
  <c r="Q23" i="26" s="1"/>
  <c r="Q12" i="26"/>
  <c r="M51" i="33"/>
  <c r="M14" i="35"/>
  <c r="M15" i="59"/>
  <c r="N16" i="35"/>
  <c r="M26" i="35"/>
  <c r="M15" i="38"/>
  <c r="M17" i="58"/>
  <c r="V56" i="56"/>
  <c r="V56" i="61"/>
  <c r="J52" i="33"/>
  <c r="J49" i="33"/>
  <c r="K49" i="56"/>
  <c r="K47" i="56"/>
  <c r="J47" i="33"/>
  <c r="K47" i="61"/>
  <c r="J25" i="56"/>
  <c r="K25" i="56" s="1"/>
  <c r="J15" i="33"/>
  <c r="J12" i="33"/>
  <c r="K15" i="56"/>
  <c r="V15" i="56"/>
  <c r="V15" i="61"/>
  <c r="J25" i="61"/>
  <c r="K25" i="61" s="1"/>
  <c r="K15" i="61"/>
  <c r="W15" i="29"/>
  <c r="J24" i="33"/>
  <c r="J15" i="35"/>
  <c r="V14" i="33"/>
  <c r="J22" i="56"/>
  <c r="J13" i="56"/>
  <c r="J13" i="61"/>
  <c r="J22" i="61"/>
  <c r="G59" i="59"/>
  <c r="G59" i="58"/>
  <c r="G59" i="38"/>
  <c r="G47" i="33"/>
  <c r="G46" i="56"/>
  <c r="G53" i="56"/>
  <c r="G46" i="61"/>
  <c r="G53" i="61" s="1"/>
  <c r="D17" i="26"/>
  <c r="X13" i="27"/>
  <c r="G23" i="26"/>
  <c r="H23" i="26"/>
  <c r="V12" i="26"/>
  <c r="W12" i="26" s="1"/>
  <c r="H12" i="26"/>
  <c r="V13" i="27"/>
  <c r="W13" i="27" s="1"/>
  <c r="G12" i="27"/>
  <c r="G13" i="29"/>
  <c r="G23" i="27"/>
  <c r="H23" i="27" s="1"/>
  <c r="H13" i="27"/>
  <c r="D47" i="33"/>
  <c r="V47" i="56"/>
  <c r="V47" i="61"/>
  <c r="R57" i="33"/>
  <c r="T57" i="56"/>
  <c r="R29" i="56"/>
  <c r="T29" i="56" s="1"/>
  <c r="R11" i="33"/>
  <c r="R26" i="56"/>
  <c r="T11" i="56"/>
  <c r="R7" i="56"/>
  <c r="R26" i="61"/>
  <c r="T11" i="61"/>
  <c r="R29" i="61"/>
  <c r="T29" i="61" s="1"/>
  <c r="R7" i="61"/>
  <c r="T16" i="61"/>
  <c r="R12" i="61"/>
  <c r="T12" i="61" s="1"/>
  <c r="T32" i="61"/>
  <c r="R31" i="61"/>
  <c r="T31" i="61" s="1"/>
  <c r="R41" i="61"/>
  <c r="T41" i="61" s="1"/>
  <c r="R41" i="56"/>
  <c r="T41" i="29"/>
  <c r="R40" i="33"/>
  <c r="T40" i="56"/>
  <c r="R34" i="33"/>
  <c r="R33" i="56"/>
  <c r="T33" i="56" s="1"/>
  <c r="T34" i="56"/>
  <c r="R46" i="56"/>
  <c r="R47" i="33"/>
  <c r="R58" i="33"/>
  <c r="T57" i="61"/>
  <c r="R17" i="56"/>
  <c r="R21" i="33"/>
  <c r="R17" i="61"/>
  <c r="R27" i="29"/>
  <c r="T27" i="29" s="1"/>
  <c r="R8" i="29"/>
  <c r="T7" i="29"/>
  <c r="R16" i="33"/>
  <c r="T16" i="56"/>
  <c r="R12" i="56"/>
  <c r="T12" i="56" s="1"/>
  <c r="R22" i="29"/>
  <c r="T22" i="29" s="1"/>
  <c r="T12" i="29"/>
  <c r="R32" i="33"/>
  <c r="R31" i="56"/>
  <c r="T32" i="56"/>
  <c r="R11" i="58"/>
  <c r="R9" i="38"/>
  <c r="R9" i="53"/>
  <c r="R9" i="59"/>
  <c r="R23" i="27"/>
  <c r="T34" i="61"/>
  <c r="R33" i="61"/>
  <c r="T33" i="61" s="1"/>
  <c r="R53" i="29"/>
  <c r="R46" i="61"/>
  <c r="Q16" i="56"/>
  <c r="O16" i="33"/>
  <c r="O12" i="56"/>
  <c r="Q12" i="56" s="1"/>
  <c r="O8" i="29"/>
  <c r="Q7" i="29"/>
  <c r="O22" i="29"/>
  <c r="O27" i="29"/>
  <c r="Q27" i="29" s="1"/>
  <c r="U7" i="29"/>
  <c r="U27" i="29" s="1"/>
  <c r="U11" i="61"/>
  <c r="O29" i="61"/>
  <c r="Q29" i="61" s="1"/>
  <c r="O7" i="61"/>
  <c r="Q11" i="61"/>
  <c r="O26" i="61"/>
  <c r="Q26" i="61" s="1"/>
  <c r="O39" i="33"/>
  <c r="Q39" i="56"/>
  <c r="O44" i="56"/>
  <c r="O44" i="61"/>
  <c r="O42" i="33"/>
  <c r="Q42" i="56"/>
  <c r="U42" i="56"/>
  <c r="W42" i="56" s="1"/>
  <c r="W43" i="29"/>
  <c r="U44" i="29"/>
  <c r="O43" i="33"/>
  <c r="Q43" i="56"/>
  <c r="U43" i="56"/>
  <c r="O55" i="56"/>
  <c r="O54" i="56"/>
  <c r="O56" i="33"/>
  <c r="O31" i="56"/>
  <c r="Q30" i="56"/>
  <c r="O31" i="61"/>
  <c r="Q31" i="61" s="1"/>
  <c r="Q30" i="61"/>
  <c r="O58" i="33"/>
  <c r="Q58" i="56"/>
  <c r="O17" i="61"/>
  <c r="O18" i="61"/>
  <c r="O32" i="33"/>
  <c r="O12" i="61"/>
  <c r="Q12" i="61" s="1"/>
  <c r="Q16" i="61"/>
  <c r="O11" i="33"/>
  <c r="O29" i="56"/>
  <c r="O7" i="56"/>
  <c r="U11" i="56"/>
  <c r="W11" i="56" s="1"/>
  <c r="Q11" i="56"/>
  <c r="O26" i="56"/>
  <c r="Q26" i="56" s="1"/>
  <c r="O23" i="27"/>
  <c r="Q8" i="27"/>
  <c r="O28" i="27"/>
  <c r="Q28" i="27" s="1"/>
  <c r="U8" i="27"/>
  <c r="O41" i="56"/>
  <c r="Q41" i="56" s="1"/>
  <c r="O41" i="61"/>
  <c r="Q41" i="61" s="1"/>
  <c r="Q41" i="29"/>
  <c r="O51" i="33"/>
  <c r="Q51" i="56"/>
  <c r="Q42" i="61"/>
  <c r="U42" i="61"/>
  <c r="O21" i="33"/>
  <c r="Q21" i="56"/>
  <c r="U43" i="61"/>
  <c r="Q40" i="56"/>
  <c r="O40" i="33"/>
  <c r="O54" i="61"/>
  <c r="O55" i="61"/>
  <c r="O60" i="29"/>
  <c r="O19" i="33"/>
  <c r="O17" i="56"/>
  <c r="O18" i="56" s="1"/>
  <c r="N21" i="56"/>
  <c r="L21" i="33"/>
  <c r="N20" i="61"/>
  <c r="U20" i="61"/>
  <c r="L58" i="33"/>
  <c r="N58" i="56"/>
  <c r="U25" i="33"/>
  <c r="L26" i="35"/>
  <c r="N26" i="35" s="1"/>
  <c r="L12" i="58"/>
  <c r="L10" i="38"/>
  <c r="L10" i="59"/>
  <c r="L10" i="53"/>
  <c r="U11" i="35"/>
  <c r="N11" i="35"/>
  <c r="U18" i="29"/>
  <c r="U19" i="61"/>
  <c r="N19" i="61"/>
  <c r="L17" i="61"/>
  <c r="L30" i="33"/>
  <c r="N35" i="61"/>
  <c r="U35" i="61"/>
  <c r="X35" i="61" s="1"/>
  <c r="U57" i="56"/>
  <c r="L20" i="33"/>
  <c r="N20" i="56"/>
  <c r="U20" i="56"/>
  <c r="W20" i="56" s="1"/>
  <c r="U33" i="29"/>
  <c r="L33" i="61"/>
  <c r="N33" i="61" s="1"/>
  <c r="N34" i="61"/>
  <c r="U34" i="61"/>
  <c r="N34" i="56"/>
  <c r="L34" i="33"/>
  <c r="L33" i="56"/>
  <c r="N33" i="56" s="1"/>
  <c r="U34" i="56"/>
  <c r="L19" i="33"/>
  <c r="U19" i="56"/>
  <c r="N19" i="56"/>
  <c r="L17" i="56"/>
  <c r="L35" i="33"/>
  <c r="N35" i="56"/>
  <c r="U35" i="56"/>
  <c r="W35" i="56" s="1"/>
  <c r="U57" i="61"/>
  <c r="I58" i="33"/>
  <c r="K58" i="56"/>
  <c r="K30" i="56"/>
  <c r="I31" i="56"/>
  <c r="I41" i="61"/>
  <c r="K41" i="61" s="1"/>
  <c r="K41" i="29"/>
  <c r="I41" i="56"/>
  <c r="K41" i="56" s="1"/>
  <c r="K39" i="56"/>
  <c r="I39" i="33"/>
  <c r="I33" i="59"/>
  <c r="K34" i="59"/>
  <c r="I34" i="58"/>
  <c r="K35" i="58"/>
  <c r="K34" i="38"/>
  <c r="I33" i="38"/>
  <c r="W16" i="29"/>
  <c r="U26" i="29"/>
  <c r="W26" i="29" s="1"/>
  <c r="K12" i="29"/>
  <c r="I22" i="29"/>
  <c r="K22" i="29"/>
  <c r="I9" i="35"/>
  <c r="U12" i="29"/>
  <c r="I27" i="56"/>
  <c r="K27" i="56" s="1"/>
  <c r="I60" i="29"/>
  <c r="K58" i="61"/>
  <c r="K30" i="61"/>
  <c r="I31" i="61"/>
  <c r="K34" i="53"/>
  <c r="I33" i="53"/>
  <c r="I26" i="56"/>
  <c r="K26" i="56" s="1"/>
  <c r="K16" i="56"/>
  <c r="I16" i="33"/>
  <c r="U16" i="56"/>
  <c r="I12" i="56"/>
  <c r="I12" i="61"/>
  <c r="I26" i="61"/>
  <c r="K26" i="61" s="1"/>
  <c r="U16" i="61"/>
  <c r="K16" i="61"/>
  <c r="I59" i="33"/>
  <c r="K59" i="56"/>
  <c r="F21" i="38"/>
  <c r="F23" i="58"/>
  <c r="F21" i="59"/>
  <c r="U59" i="56"/>
  <c r="U59" i="61"/>
  <c r="F52" i="33"/>
  <c r="H52" i="56"/>
  <c r="H52" i="61"/>
  <c r="W40" i="29"/>
  <c r="U41" i="29"/>
  <c r="W41" i="29" s="1"/>
  <c r="E39" i="61"/>
  <c r="U39" i="61"/>
  <c r="U51" i="61"/>
  <c r="C49" i="33"/>
  <c r="U49" i="56"/>
  <c r="C21" i="33"/>
  <c r="C17" i="56"/>
  <c r="E21" i="56"/>
  <c r="U21" i="56"/>
  <c r="W21" i="56" s="1"/>
  <c r="E30" i="61"/>
  <c r="C31" i="61"/>
  <c r="E31" i="61" s="1"/>
  <c r="U30" i="61"/>
  <c r="U29" i="29"/>
  <c r="W29" i="29" s="1"/>
  <c r="W32" i="29"/>
  <c r="C29" i="61"/>
  <c r="E29" i="61"/>
  <c r="U32" i="61"/>
  <c r="E32" i="61"/>
  <c r="W58" i="29"/>
  <c r="E58" i="56"/>
  <c r="C58" i="33"/>
  <c r="U58" i="56"/>
  <c r="U40" i="61"/>
  <c r="E40" i="61"/>
  <c r="C40" i="33"/>
  <c r="E40" i="56"/>
  <c r="U40" i="56"/>
  <c r="C41" i="61"/>
  <c r="E41" i="61" s="1"/>
  <c r="C41" i="56"/>
  <c r="E41" i="56" s="1"/>
  <c r="E41" i="29"/>
  <c r="C39" i="33"/>
  <c r="E39" i="56"/>
  <c r="U39" i="56"/>
  <c r="W39" i="56" s="1"/>
  <c r="C51" i="33"/>
  <c r="U51" i="56"/>
  <c r="U49" i="61"/>
  <c r="U17" i="29"/>
  <c r="W21" i="29"/>
  <c r="C17" i="61"/>
  <c r="E21" i="61"/>
  <c r="U21" i="61"/>
  <c r="W30" i="29"/>
  <c r="U31" i="29"/>
  <c r="W31" i="29" s="1"/>
  <c r="C31" i="56"/>
  <c r="E30" i="56"/>
  <c r="U30" i="56"/>
  <c r="C32" i="33"/>
  <c r="E32" i="56"/>
  <c r="U32" i="56"/>
  <c r="C29" i="56"/>
  <c r="E29" i="56" s="1"/>
  <c r="U58" i="61"/>
  <c r="E58" i="61"/>
  <c r="C47" i="33"/>
  <c r="E47" i="56"/>
  <c r="U47" i="56"/>
  <c r="W47" i="56" s="1"/>
  <c r="E47" i="61"/>
  <c r="U47" i="61"/>
  <c r="U22" i="27"/>
  <c r="D35" i="58"/>
  <c r="D34" i="53"/>
  <c r="V35" i="35"/>
  <c r="D34" i="38"/>
  <c r="D34" i="59"/>
  <c r="P18" i="29"/>
  <c r="Q18" i="29" s="1"/>
  <c r="P17" i="27"/>
  <c r="Q17" i="27" s="1"/>
  <c r="Q18" i="27"/>
  <c r="P19" i="61"/>
  <c r="P19" i="56"/>
  <c r="Q19" i="29"/>
  <c r="P17" i="29"/>
  <c r="Q17" i="29" s="1"/>
  <c r="U22" i="29"/>
  <c r="W35" i="61"/>
  <c r="E35" i="33"/>
  <c r="D36" i="35"/>
  <c r="D34" i="35"/>
  <c r="V35" i="33"/>
  <c r="I23" i="56"/>
  <c r="K8" i="56"/>
  <c r="I28" i="56"/>
  <c r="N12" i="61"/>
  <c r="L22" i="61"/>
  <c r="N22" i="61" s="1"/>
  <c r="N13" i="61"/>
  <c r="R59" i="59"/>
  <c r="R59" i="58"/>
  <c r="T60" i="35"/>
  <c r="L50" i="59"/>
  <c r="L51" i="58"/>
  <c r="L50" i="38"/>
  <c r="V27" i="52"/>
  <c r="V22" i="52"/>
  <c r="D28" i="52"/>
  <c r="V8" i="52"/>
  <c r="F22" i="33"/>
  <c r="U13" i="33"/>
  <c r="W14" i="33"/>
  <c r="D18" i="29"/>
  <c r="D17" i="27"/>
  <c r="E18" i="27"/>
  <c r="V18" i="27"/>
  <c r="W18" i="27"/>
  <c r="D9" i="61"/>
  <c r="D7" i="29"/>
  <c r="E9" i="29"/>
  <c r="D9" i="56"/>
  <c r="D24" i="29"/>
  <c r="E24" i="29" s="1"/>
  <c r="V9" i="29"/>
  <c r="I8" i="33"/>
  <c r="K7" i="33"/>
  <c r="I23" i="61"/>
  <c r="N12" i="56"/>
  <c r="L22" i="56"/>
  <c r="N22" i="56" s="1"/>
  <c r="N13" i="56"/>
  <c r="I56" i="38"/>
  <c r="I56" i="59"/>
  <c r="I56" i="58"/>
  <c r="W14" i="56"/>
  <c r="V23" i="23"/>
  <c r="W23" i="23"/>
  <c r="W8" i="23"/>
  <c r="V28" i="23"/>
  <c r="V28" i="26"/>
  <c r="W28" i="26"/>
  <c r="W7" i="26"/>
  <c r="V8" i="26"/>
  <c r="D24" i="26"/>
  <c r="E24" i="26" s="1"/>
  <c r="E8" i="26"/>
  <c r="P19" i="26"/>
  <c r="Q18" i="23"/>
  <c r="P18" i="52"/>
  <c r="Q18" i="52"/>
  <c r="F52" i="58"/>
  <c r="F51" i="59"/>
  <c r="F51" i="38"/>
  <c r="D19" i="26"/>
  <c r="D18" i="52"/>
  <c r="F23" i="33"/>
  <c r="F14" i="59"/>
  <c r="F14" i="38"/>
  <c r="F16" i="58"/>
  <c r="D19" i="61"/>
  <c r="V19" i="29"/>
  <c r="E19" i="29"/>
  <c r="D19" i="56"/>
  <c r="W9" i="27"/>
  <c r="V24" i="27"/>
  <c r="W24" i="27" s="1"/>
  <c r="D8" i="27"/>
  <c r="E7" i="27"/>
  <c r="D27" i="27"/>
  <c r="E27" i="27" s="1"/>
  <c r="D22" i="27"/>
  <c r="E22" i="27" s="1"/>
  <c r="V7" i="27"/>
  <c r="I11" i="58"/>
  <c r="K10" i="35"/>
  <c r="I9" i="38"/>
  <c r="I9" i="53"/>
  <c r="I9" i="59"/>
  <c r="U12" i="61"/>
  <c r="L13" i="33"/>
  <c r="L14" i="35" s="1"/>
  <c r="L24" i="33"/>
  <c r="L12" i="33"/>
  <c r="L13" i="35" s="1"/>
  <c r="W44" i="29"/>
  <c r="G33" i="53"/>
  <c r="H35" i="53"/>
  <c r="H35" i="59"/>
  <c r="G33" i="38"/>
  <c r="H35" i="38"/>
  <c r="H36" i="58"/>
  <c r="M32" i="59"/>
  <c r="M32" i="38"/>
  <c r="M32" i="53"/>
  <c r="M33" i="58"/>
  <c r="N33" i="35"/>
  <c r="M30" i="35"/>
  <c r="K30" i="35"/>
  <c r="Q13" i="33"/>
  <c r="O14" i="35"/>
  <c r="Q14" i="35" s="1"/>
  <c r="Q15" i="35"/>
  <c r="O14" i="59"/>
  <c r="O16" i="58"/>
  <c r="O14" i="38"/>
  <c r="I15" i="35"/>
  <c r="I13" i="33"/>
  <c r="I14" i="35" s="1"/>
  <c r="I24" i="35" s="1"/>
  <c r="I24" i="33"/>
  <c r="K24" i="33" s="1"/>
  <c r="K14" i="33"/>
  <c r="I43" i="35"/>
  <c r="K42" i="33"/>
  <c r="I44" i="33"/>
  <c r="I40" i="38"/>
  <c r="K40" i="38" s="1"/>
  <c r="K41" i="35"/>
  <c r="P40" i="59"/>
  <c r="P40" i="53"/>
  <c r="P40" i="38"/>
  <c r="V40" i="38"/>
  <c r="P41" i="58"/>
  <c r="V41" i="35"/>
  <c r="J29" i="59"/>
  <c r="K32" i="59"/>
  <c r="J30" i="58"/>
  <c r="K33" i="58"/>
  <c r="J29" i="53"/>
  <c r="K32" i="53"/>
  <c r="J29" i="38"/>
  <c r="K32" i="38"/>
  <c r="S20" i="59"/>
  <c r="S20" i="38"/>
  <c r="S22" i="58"/>
  <c r="K13" i="58"/>
  <c r="I30" i="58"/>
  <c r="K11" i="38"/>
  <c r="I29" i="38"/>
  <c r="K29" i="38" s="1"/>
  <c r="J13" i="33"/>
  <c r="K13" i="33" s="1"/>
  <c r="V12" i="56"/>
  <c r="V12" i="61"/>
  <c r="I26" i="53"/>
  <c r="K26" i="53" s="1"/>
  <c r="K11" i="53"/>
  <c r="I29" i="53"/>
  <c r="K29" i="53" s="1"/>
  <c r="K11" i="59"/>
  <c r="I29" i="59"/>
  <c r="S24" i="33"/>
  <c r="S10" i="35"/>
  <c r="T9" i="33"/>
  <c r="S8" i="35"/>
  <c r="S9" i="35" s="1"/>
  <c r="S11" i="53"/>
  <c r="S13" i="58"/>
  <c r="S11" i="59"/>
  <c r="S11" i="38"/>
  <c r="S29" i="38" s="1"/>
  <c r="V12" i="35"/>
  <c r="V30" i="35" s="1"/>
  <c r="T26" i="56"/>
  <c r="P58" i="59"/>
  <c r="P58" i="58"/>
  <c r="P58" i="38"/>
  <c r="P18" i="58"/>
  <c r="P27" i="58" s="1"/>
  <c r="P16" i="38"/>
  <c r="P26" i="38" s="1"/>
  <c r="P16" i="59"/>
  <c r="P26" i="59" s="1"/>
  <c r="P27" i="35"/>
  <c r="P23" i="56"/>
  <c r="P23" i="61"/>
  <c r="P28" i="61"/>
  <c r="P10" i="59"/>
  <c r="Q10" i="59" s="1"/>
  <c r="P12" i="58"/>
  <c r="P10" i="38"/>
  <c r="Q10" i="38" s="1"/>
  <c r="P10" i="53"/>
  <c r="P8" i="35"/>
  <c r="P26" i="35"/>
  <c r="V11" i="35"/>
  <c r="Q26" i="35"/>
  <c r="Q23" i="27"/>
  <c r="W59" i="56"/>
  <c r="M48" i="35"/>
  <c r="J26" i="33"/>
  <c r="J17" i="35"/>
  <c r="J9" i="35"/>
  <c r="J24" i="53"/>
  <c r="J7" i="53"/>
  <c r="J8" i="59"/>
  <c r="J8" i="38"/>
  <c r="J10" i="58"/>
  <c r="G13" i="56"/>
  <c r="H12" i="56"/>
  <c r="G13" i="61"/>
  <c r="H12" i="61"/>
  <c r="G22" i="61"/>
  <c r="H22" i="61" s="1"/>
  <c r="G15" i="35"/>
  <c r="G13" i="33"/>
  <c r="G12" i="33"/>
  <c r="G24" i="33"/>
  <c r="H24" i="33" s="1"/>
  <c r="H14" i="33"/>
  <c r="G24" i="53"/>
  <c r="G9" i="35"/>
  <c r="G7" i="59"/>
  <c r="G7" i="38"/>
  <c r="G25" i="53"/>
  <c r="G7" i="53"/>
  <c r="G9" i="58"/>
  <c r="V58" i="58"/>
  <c r="V58" i="59"/>
  <c r="V58" i="38"/>
  <c r="V23" i="26"/>
  <c r="W23" i="26" s="1"/>
  <c r="D12" i="33"/>
  <c r="E16" i="33"/>
  <c r="D17" i="35"/>
  <c r="D26" i="33"/>
  <c r="D13" i="61"/>
  <c r="E13" i="61" s="1"/>
  <c r="E12" i="61"/>
  <c r="D13" i="56"/>
  <c r="E12" i="56"/>
  <c r="R15" i="35"/>
  <c r="T14" i="33"/>
  <c r="R13" i="33"/>
  <c r="R14" i="35" s="1"/>
  <c r="R24" i="33"/>
  <c r="O58" i="35"/>
  <c r="Q57" i="33"/>
  <c r="O25" i="53"/>
  <c r="Q10" i="53"/>
  <c r="O25" i="38"/>
  <c r="O25" i="59"/>
  <c r="O26" i="58"/>
  <c r="Q12" i="58"/>
  <c r="O35" i="35"/>
  <c r="O33" i="33"/>
  <c r="Q33" i="33" s="1"/>
  <c r="Q34" i="33"/>
  <c r="L30" i="35"/>
  <c r="N30" i="35" s="1"/>
  <c r="L11" i="59"/>
  <c r="L11" i="53"/>
  <c r="L11" i="38"/>
  <c r="L13" i="58"/>
  <c r="N12" i="35"/>
  <c r="L17" i="35"/>
  <c r="N16" i="33"/>
  <c r="H21" i="35"/>
  <c r="F22" i="58"/>
  <c r="H22" i="58" s="1"/>
  <c r="F20" i="38"/>
  <c r="H20" i="38" s="1"/>
  <c r="F20" i="59"/>
  <c r="H20" i="59" s="1"/>
  <c r="F34" i="58"/>
  <c r="F33" i="59"/>
  <c r="F19" i="38"/>
  <c r="F19" i="59"/>
  <c r="F21" i="58"/>
  <c r="H20" i="35"/>
  <c r="F9" i="35"/>
  <c r="H8" i="35"/>
  <c r="F25" i="53"/>
  <c r="H10" i="53"/>
  <c r="H10" i="59"/>
  <c r="F26" i="53"/>
  <c r="H26" i="53" s="1"/>
  <c r="H11" i="53"/>
  <c r="H13" i="58"/>
  <c r="F27" i="58"/>
  <c r="H34" i="53"/>
  <c r="F33" i="53"/>
  <c r="H33" i="53" s="1"/>
  <c r="H34" i="38"/>
  <c r="F33" i="38"/>
  <c r="H33" i="38" s="1"/>
  <c r="H16" i="35"/>
  <c r="F17" i="58"/>
  <c r="F26" i="58" s="1"/>
  <c r="F15" i="38"/>
  <c r="F25" i="38" s="1"/>
  <c r="F15" i="59"/>
  <c r="F19" i="35"/>
  <c r="H19" i="35" s="1"/>
  <c r="H12" i="58"/>
  <c r="H10" i="38"/>
  <c r="F31" i="33"/>
  <c r="F28" i="56"/>
  <c r="F26" i="59"/>
  <c r="H11" i="59"/>
  <c r="H11" i="38"/>
  <c r="F26" i="38"/>
  <c r="F26" i="35"/>
  <c r="H26" i="35" s="1"/>
  <c r="W50" i="61"/>
  <c r="X50" i="61"/>
  <c r="C20" i="59"/>
  <c r="C22" i="58"/>
  <c r="C20" i="38"/>
  <c r="C21" i="53"/>
  <c r="E21" i="35"/>
  <c r="C58" i="35"/>
  <c r="C51" i="35"/>
  <c r="U50" i="33"/>
  <c r="C13" i="38"/>
  <c r="E13" i="38" s="1"/>
  <c r="E15" i="38"/>
  <c r="U15" i="38"/>
  <c r="C12" i="38"/>
  <c r="C12" i="53"/>
  <c r="C60" i="35"/>
  <c r="E59" i="33"/>
  <c r="C12" i="35"/>
  <c r="C26" i="33"/>
  <c r="E26" i="33" s="1"/>
  <c r="E11" i="33"/>
  <c r="C10" i="53"/>
  <c r="C12" i="58"/>
  <c r="C10" i="59"/>
  <c r="C10" i="38"/>
  <c r="E11" i="35"/>
  <c r="C26" i="35"/>
  <c r="E26" i="35" s="1"/>
  <c r="C14" i="58"/>
  <c r="E17" i="58"/>
  <c r="C15" i="58"/>
  <c r="U15" i="59"/>
  <c r="E15" i="59"/>
  <c r="C12" i="59"/>
  <c r="C13" i="59"/>
  <c r="Q9" i="38"/>
  <c r="O24" i="38"/>
  <c r="Q24" i="38" s="1"/>
  <c r="O24" i="53"/>
  <c r="Q24" i="53" s="1"/>
  <c r="Q9" i="53"/>
  <c r="O25" i="58"/>
  <c r="Q25" i="58" s="1"/>
  <c r="Q11" i="58"/>
  <c r="O24" i="59"/>
  <c r="Q24" i="59" s="1"/>
  <c r="Q9" i="59"/>
  <c r="N8" i="29"/>
  <c r="L28" i="29"/>
  <c r="N28" i="29" s="1"/>
  <c r="L23" i="29"/>
  <c r="N23" i="29"/>
  <c r="N7" i="56"/>
  <c r="L8" i="56"/>
  <c r="L27" i="56"/>
  <c r="N27" i="56" s="1"/>
  <c r="L10" i="35"/>
  <c r="N9" i="33"/>
  <c r="L7" i="33"/>
  <c r="L8" i="61"/>
  <c r="L27" i="61"/>
  <c r="N27" i="61" s="1"/>
  <c r="N7" i="61"/>
  <c r="C10" i="35"/>
  <c r="C7" i="33"/>
  <c r="C24" i="33"/>
  <c r="U9" i="33"/>
  <c r="U24" i="33" s="1"/>
  <c r="C22" i="61"/>
  <c r="C27" i="61"/>
  <c r="C8" i="61"/>
  <c r="C23" i="29"/>
  <c r="C28" i="29"/>
  <c r="C8" i="56"/>
  <c r="C22" i="56"/>
  <c r="C27" i="56"/>
  <c r="V32" i="38"/>
  <c r="V32" i="53"/>
  <c r="S29" i="53"/>
  <c r="V32" i="59"/>
  <c r="S29" i="59"/>
  <c r="S30" i="58"/>
  <c r="V33" i="58"/>
  <c r="S31" i="33"/>
  <c r="S28" i="56"/>
  <c r="M28" i="61"/>
  <c r="N31" i="61"/>
  <c r="M31" i="33"/>
  <c r="M28" i="56"/>
  <c r="N31" i="56"/>
  <c r="G31" i="33"/>
  <c r="H31" i="56"/>
  <c r="G28" i="61"/>
  <c r="H28" i="61" s="1"/>
  <c r="H31" i="61"/>
  <c r="D31" i="35"/>
  <c r="P35" i="59"/>
  <c r="Q35" i="59" s="1"/>
  <c r="P35" i="53"/>
  <c r="Q35" i="53" s="1"/>
  <c r="P36" i="58"/>
  <c r="Q36" i="58" s="1"/>
  <c r="P35" i="38"/>
  <c r="Q35" i="38" s="1"/>
  <c r="Q36" i="35"/>
  <c r="P33" i="59"/>
  <c r="P34" i="58"/>
  <c r="P33" i="53"/>
  <c r="J33" i="53"/>
  <c r="K35" i="53"/>
  <c r="K36" i="58"/>
  <c r="J34" i="58"/>
  <c r="K33" i="53"/>
  <c r="K34" i="58"/>
  <c r="J33" i="59"/>
  <c r="K33" i="59" s="1"/>
  <c r="K35" i="59"/>
  <c r="J33" i="38"/>
  <c r="K33" i="38"/>
  <c r="K35" i="38"/>
  <c r="J45" i="58"/>
  <c r="K45" i="58" s="1"/>
  <c r="J44" i="53"/>
  <c r="K44" i="53" s="1"/>
  <c r="J44" i="59"/>
  <c r="K44" i="59" s="1"/>
  <c r="J44" i="38"/>
  <c r="V44" i="61"/>
  <c r="E44" i="61"/>
  <c r="D44" i="35"/>
  <c r="E43" i="33"/>
  <c r="D44" i="33"/>
  <c r="V43" i="33"/>
  <c r="V44" i="56"/>
  <c r="S40" i="35"/>
  <c r="S41" i="33"/>
  <c r="S42" i="35" s="1"/>
  <c r="T39" i="33"/>
  <c r="P40" i="58"/>
  <c r="Q40" i="58" s="1"/>
  <c r="P39" i="59"/>
  <c r="Q39" i="59" s="1"/>
  <c r="P39" i="38"/>
  <c r="P39" i="53"/>
  <c r="Q39" i="53" s="1"/>
  <c r="M40" i="35"/>
  <c r="M41" i="33"/>
  <c r="N39" i="33"/>
  <c r="J39" i="59"/>
  <c r="K39" i="59" s="1"/>
  <c r="J39" i="38"/>
  <c r="J39" i="53"/>
  <c r="K39" i="53" s="1"/>
  <c r="J40" i="58"/>
  <c r="K40" i="58" s="1"/>
  <c r="J42" i="58"/>
  <c r="K42" i="58" s="1"/>
  <c r="J41" i="38"/>
  <c r="J41" i="59"/>
  <c r="K41" i="59" s="1"/>
  <c r="J41" i="53"/>
  <c r="K41" i="53" s="1"/>
  <c r="V41" i="61"/>
  <c r="G40" i="35"/>
  <c r="G41" i="33"/>
  <c r="H39" i="33"/>
  <c r="D40" i="35"/>
  <c r="V39" i="33"/>
  <c r="D41" i="33"/>
  <c r="T19" i="33"/>
  <c r="S20" i="35"/>
  <c r="S18" i="33"/>
  <c r="M18" i="59"/>
  <c r="M20" i="58"/>
  <c r="M18" i="38"/>
  <c r="M17" i="38"/>
  <c r="M19" i="58"/>
  <c r="M17" i="59"/>
  <c r="M21" i="58"/>
  <c r="M19" i="38"/>
  <c r="M19" i="59"/>
  <c r="K21" i="33"/>
  <c r="J22" i="35"/>
  <c r="V20" i="38"/>
  <c r="K20" i="38"/>
  <c r="K20" i="59"/>
  <c r="V20" i="59"/>
  <c r="J18" i="56"/>
  <c r="K18" i="56" s="1"/>
  <c r="K17" i="56"/>
  <c r="J20" i="35"/>
  <c r="K19" i="33"/>
  <c r="J18" i="33"/>
  <c r="J17" i="33"/>
  <c r="K17" i="61"/>
  <c r="J18" i="61"/>
  <c r="K18" i="61" s="1"/>
  <c r="J18" i="26"/>
  <c r="K18" i="26" s="1"/>
  <c r="K19" i="26"/>
  <c r="G18" i="56"/>
  <c r="H17" i="56"/>
  <c r="G22" i="35"/>
  <c r="G17" i="33"/>
  <c r="H21" i="33"/>
  <c r="G18" i="61"/>
  <c r="H18" i="61" s="1"/>
  <c r="H17" i="61"/>
  <c r="D22" i="35"/>
  <c r="V21" i="33"/>
  <c r="S50" i="35"/>
  <c r="T49" i="33"/>
  <c r="S49" i="35"/>
  <c r="T48" i="33"/>
  <c r="S17" i="35"/>
  <c r="V16" i="33"/>
  <c r="V26" i="33" s="1"/>
  <c r="S26" i="33"/>
  <c r="T13" i="61"/>
  <c r="S14" i="35"/>
  <c r="T13" i="33"/>
  <c r="S23" i="33"/>
  <c r="S17" i="58"/>
  <c r="T16" i="35"/>
  <c r="S15" i="59"/>
  <c r="S15" i="38"/>
  <c r="S26" i="35"/>
  <c r="T26" i="35" s="1"/>
  <c r="S13" i="35"/>
  <c r="S22" i="33"/>
  <c r="T13" i="56"/>
  <c r="S23" i="56"/>
  <c r="V59" i="33"/>
  <c r="P53" i="35"/>
  <c r="Q52" i="33"/>
  <c r="P22" i="27"/>
  <c r="Q22" i="27"/>
  <c r="Q12" i="27"/>
  <c r="P12" i="29"/>
  <c r="Q13" i="29"/>
  <c r="P23" i="29"/>
  <c r="M52" i="35"/>
  <c r="N15" i="38"/>
  <c r="M25" i="38"/>
  <c r="N17" i="58"/>
  <c r="M26" i="58"/>
  <c r="M25" i="59"/>
  <c r="N15" i="59"/>
  <c r="M13" i="59"/>
  <c r="M23" i="59" s="1"/>
  <c r="M15" i="58"/>
  <c r="M13" i="38"/>
  <c r="M23" i="38" s="1"/>
  <c r="M24" i="35"/>
  <c r="V56" i="33"/>
  <c r="J53" i="35"/>
  <c r="J50" i="35"/>
  <c r="K49" i="33"/>
  <c r="K47" i="33"/>
  <c r="J48" i="35"/>
  <c r="V25" i="61"/>
  <c r="W15" i="61"/>
  <c r="X15" i="61"/>
  <c r="V25" i="56"/>
  <c r="J16" i="35"/>
  <c r="K15" i="33"/>
  <c r="V15" i="33"/>
  <c r="K13" i="61"/>
  <c r="J23" i="56"/>
  <c r="K23" i="56"/>
  <c r="K13" i="56"/>
  <c r="J22" i="33"/>
  <c r="J13" i="35"/>
  <c r="J14" i="59"/>
  <c r="J16" i="58"/>
  <c r="J25" i="58" s="1"/>
  <c r="V15" i="35"/>
  <c r="J25" i="35"/>
  <c r="J14" i="38"/>
  <c r="J14" i="35"/>
  <c r="J23" i="33"/>
  <c r="G48" i="35"/>
  <c r="G46" i="33"/>
  <c r="G53" i="33"/>
  <c r="G12" i="29"/>
  <c r="V13" i="29"/>
  <c r="W13" i="29" s="1"/>
  <c r="G23" i="29"/>
  <c r="H23" i="29" s="1"/>
  <c r="H13" i="29"/>
  <c r="G22" i="27"/>
  <c r="H22" i="27"/>
  <c r="V12" i="27"/>
  <c r="W12" i="27" s="1"/>
  <c r="H12" i="27"/>
  <c r="D48" i="35"/>
  <c r="V47" i="33"/>
  <c r="R53" i="61"/>
  <c r="R33" i="35"/>
  <c r="T32" i="33"/>
  <c r="T17" i="61"/>
  <c r="R18" i="61"/>
  <c r="T17" i="56"/>
  <c r="R18" i="56"/>
  <c r="R48" i="35"/>
  <c r="R46" i="33"/>
  <c r="R53" i="56"/>
  <c r="R12" i="35"/>
  <c r="R29" i="33"/>
  <c r="T29" i="33" s="1"/>
  <c r="T11" i="33"/>
  <c r="R7" i="33"/>
  <c r="R24" i="53"/>
  <c r="R31" i="33"/>
  <c r="T31" i="56"/>
  <c r="R26" i="33"/>
  <c r="T26" i="33" s="1"/>
  <c r="R17" i="35"/>
  <c r="T16" i="33"/>
  <c r="R12" i="33"/>
  <c r="R28" i="29"/>
  <c r="T28" i="29" s="1"/>
  <c r="T8" i="29"/>
  <c r="R23" i="29"/>
  <c r="T23" i="29"/>
  <c r="R22" i="35"/>
  <c r="R17" i="33"/>
  <c r="R59" i="35"/>
  <c r="R35" i="35"/>
  <c r="T34" i="33"/>
  <c r="R41" i="35"/>
  <c r="T40" i="33"/>
  <c r="R41" i="33"/>
  <c r="R8" i="61"/>
  <c r="R22" i="61"/>
  <c r="T22" i="61" s="1"/>
  <c r="T7" i="61"/>
  <c r="R27" i="61"/>
  <c r="R8" i="56"/>
  <c r="R27" i="56"/>
  <c r="T27" i="56"/>
  <c r="R22" i="56"/>
  <c r="T22" i="56" s="1"/>
  <c r="T7" i="56"/>
  <c r="R58" i="35"/>
  <c r="T57" i="33"/>
  <c r="O60" i="61"/>
  <c r="O41" i="35"/>
  <c r="Q40" i="33"/>
  <c r="O52" i="35"/>
  <c r="Q51" i="33"/>
  <c r="U23" i="27"/>
  <c r="U28" i="27"/>
  <c r="O33" i="35"/>
  <c r="O57" i="35"/>
  <c r="O54" i="33"/>
  <c r="O55" i="33"/>
  <c r="O60" i="56"/>
  <c r="O40" i="35"/>
  <c r="O41" i="33"/>
  <c r="Q39" i="33"/>
  <c r="O23" i="29"/>
  <c r="Q23" i="29" s="1"/>
  <c r="Q8" i="29"/>
  <c r="O28" i="29"/>
  <c r="Q28" i="29"/>
  <c r="U8" i="29"/>
  <c r="O17" i="35"/>
  <c r="Q16" i="33"/>
  <c r="O12" i="33"/>
  <c r="O20" i="35"/>
  <c r="O18" i="33"/>
  <c r="O19" i="35" s="1"/>
  <c r="O17" i="33"/>
  <c r="O18" i="35" s="1"/>
  <c r="X43" i="61"/>
  <c r="W43" i="61"/>
  <c r="U44" i="61"/>
  <c r="O22" i="35"/>
  <c r="Q21" i="33"/>
  <c r="W42" i="61"/>
  <c r="X42" i="61"/>
  <c r="O8" i="56"/>
  <c r="Q7" i="56"/>
  <c r="O27" i="56"/>
  <c r="Q27" i="56" s="1"/>
  <c r="O22" i="56"/>
  <c r="Q22" i="56" s="1"/>
  <c r="U7" i="56"/>
  <c r="U27" i="56" s="1"/>
  <c r="O12" i="35"/>
  <c r="O29" i="33"/>
  <c r="O7" i="33"/>
  <c r="U11" i="33"/>
  <c r="W11" i="33" s="1"/>
  <c r="Q11" i="33"/>
  <c r="O26" i="33"/>
  <c r="Q26" i="33" s="1"/>
  <c r="O59" i="35"/>
  <c r="Q58" i="33"/>
  <c r="O31" i="33"/>
  <c r="W43" i="56"/>
  <c r="U44" i="56"/>
  <c r="W44" i="56" s="1"/>
  <c r="O44" i="35"/>
  <c r="Q43" i="33"/>
  <c r="U43" i="33"/>
  <c r="O43" i="35"/>
  <c r="Q42" i="33"/>
  <c r="O44" i="33"/>
  <c r="U42" i="33"/>
  <c r="W42" i="33" s="1"/>
  <c r="O8" i="61"/>
  <c r="Q7" i="61"/>
  <c r="O27" i="61"/>
  <c r="Q27" i="61" s="1"/>
  <c r="O22" i="61"/>
  <c r="Q22" i="61"/>
  <c r="U7" i="61"/>
  <c r="U27" i="61" s="1"/>
  <c r="W11" i="61"/>
  <c r="X11" i="61"/>
  <c r="L36" i="35"/>
  <c r="N35" i="33"/>
  <c r="U35" i="33"/>
  <c r="W35" i="33" s="1"/>
  <c r="L20" i="35"/>
  <c r="L18" i="33"/>
  <c r="U19" i="33"/>
  <c r="N19" i="33"/>
  <c r="L17" i="33"/>
  <c r="U57" i="33"/>
  <c r="L31" i="35"/>
  <c r="L25" i="53"/>
  <c r="N25" i="53" s="1"/>
  <c r="U10" i="53"/>
  <c r="N10" i="53"/>
  <c r="L25" i="38"/>
  <c r="N25" i="38" s="1"/>
  <c r="U10" i="38"/>
  <c r="N10" i="38"/>
  <c r="L59" i="35"/>
  <c r="N58" i="33"/>
  <c r="L18" i="56"/>
  <c r="N18" i="56" s="1"/>
  <c r="N17" i="56"/>
  <c r="U33" i="56"/>
  <c r="W33" i="56" s="1"/>
  <c r="W34" i="56"/>
  <c r="L35" i="35"/>
  <c r="L33" i="33"/>
  <c r="N33" i="33" s="1"/>
  <c r="N34" i="33"/>
  <c r="U33" i="61"/>
  <c r="L21" i="35"/>
  <c r="N20" i="33"/>
  <c r="U20" i="33"/>
  <c r="L18" i="61"/>
  <c r="N18" i="61" s="1"/>
  <c r="N17" i="61"/>
  <c r="U26" i="35"/>
  <c r="W11" i="35"/>
  <c r="L25" i="59"/>
  <c r="N25" i="59" s="1"/>
  <c r="U10" i="59"/>
  <c r="N10" i="59"/>
  <c r="L26" i="58"/>
  <c r="N26" i="58" s="1"/>
  <c r="N12" i="58"/>
  <c r="W20" i="61"/>
  <c r="X20" i="61"/>
  <c r="L22" i="35"/>
  <c r="N21" i="33"/>
  <c r="I60" i="35"/>
  <c r="K59" i="33"/>
  <c r="K12" i="56"/>
  <c r="U12" i="56"/>
  <c r="I22" i="56"/>
  <c r="K22" i="56"/>
  <c r="I40" i="35"/>
  <c r="I41" i="33"/>
  <c r="K39" i="33"/>
  <c r="I17" i="35"/>
  <c r="U16" i="33"/>
  <c r="I12" i="33"/>
  <c r="I26" i="33"/>
  <c r="K26" i="33" s="1"/>
  <c r="K16" i="33"/>
  <c r="I59" i="35"/>
  <c r="K58" i="33"/>
  <c r="I28" i="61"/>
  <c r="W16" i="61"/>
  <c r="U26" i="61"/>
  <c r="X16" i="61"/>
  <c r="K12" i="61"/>
  <c r="I22" i="61"/>
  <c r="K22" i="61" s="1"/>
  <c r="W16" i="56"/>
  <c r="U26" i="56"/>
  <c r="I31" i="33"/>
  <c r="X59" i="61"/>
  <c r="W59" i="61"/>
  <c r="F19" i="58"/>
  <c r="F17" i="38"/>
  <c r="F53" i="35"/>
  <c r="H52" i="33"/>
  <c r="U59" i="33"/>
  <c r="W59" i="33" s="1"/>
  <c r="F17" i="59"/>
  <c r="W47" i="61"/>
  <c r="X47" i="61"/>
  <c r="X58" i="61"/>
  <c r="W58" i="61"/>
  <c r="U29" i="56"/>
  <c r="W29" i="56" s="1"/>
  <c r="W32" i="56"/>
  <c r="C33" i="35"/>
  <c r="E32" i="33"/>
  <c r="U32" i="33"/>
  <c r="C29" i="33"/>
  <c r="E29" i="33" s="1"/>
  <c r="W21" i="61"/>
  <c r="X21" i="61"/>
  <c r="C18" i="61"/>
  <c r="U17" i="61"/>
  <c r="C40" i="35"/>
  <c r="C41" i="33"/>
  <c r="E39" i="33"/>
  <c r="U39" i="33"/>
  <c r="W39" i="33"/>
  <c r="W40" i="56"/>
  <c r="U41" i="56"/>
  <c r="C41" i="35"/>
  <c r="E40" i="33"/>
  <c r="U40" i="33"/>
  <c r="X40" i="61"/>
  <c r="W40" i="61"/>
  <c r="U41" i="61"/>
  <c r="C59" i="35"/>
  <c r="E58" i="33"/>
  <c r="U58" i="33"/>
  <c r="X32" i="61"/>
  <c r="U29" i="61"/>
  <c r="X30" i="61"/>
  <c r="U31" i="61"/>
  <c r="X31" i="61"/>
  <c r="C18" i="56"/>
  <c r="U18" i="56" s="1"/>
  <c r="U17" i="56"/>
  <c r="C50" i="35"/>
  <c r="U49" i="33"/>
  <c r="W39" i="61"/>
  <c r="X39" i="61"/>
  <c r="C48" i="35"/>
  <c r="E47" i="33"/>
  <c r="U47" i="33"/>
  <c r="W47" i="33" s="1"/>
  <c r="W30" i="56"/>
  <c r="U31" i="56"/>
  <c r="W31" i="56" s="1"/>
  <c r="C31" i="33"/>
  <c r="E31" i="56"/>
  <c r="C52" i="35"/>
  <c r="U51" i="33"/>
  <c r="W58" i="56"/>
  <c r="C22" i="35"/>
  <c r="C17" i="33"/>
  <c r="E21" i="33"/>
  <c r="U21" i="33"/>
  <c r="W21" i="33" s="1"/>
  <c r="X12" i="61"/>
  <c r="W12" i="61"/>
  <c r="L14" i="59"/>
  <c r="L16" i="58"/>
  <c r="L14" i="38"/>
  <c r="I7" i="59"/>
  <c r="K9" i="59"/>
  <c r="I24" i="53"/>
  <c r="K24" i="53" s="1"/>
  <c r="K9" i="53"/>
  <c r="I7" i="53"/>
  <c r="E19" i="61"/>
  <c r="V19" i="61"/>
  <c r="D17" i="61"/>
  <c r="F14" i="58"/>
  <c r="F15" i="58"/>
  <c r="F13" i="38"/>
  <c r="F12" i="38"/>
  <c r="F13" i="59"/>
  <c r="F12" i="59"/>
  <c r="V18" i="52"/>
  <c r="W18" i="52" s="1"/>
  <c r="E18" i="52"/>
  <c r="Q19" i="26"/>
  <c r="P18" i="26"/>
  <c r="Q18" i="26" s="1"/>
  <c r="I23" i="33"/>
  <c r="K23" i="33" s="1"/>
  <c r="I28" i="33"/>
  <c r="K8" i="33"/>
  <c r="D24" i="61"/>
  <c r="E24" i="61"/>
  <c r="D7" i="61"/>
  <c r="V9" i="61"/>
  <c r="E9" i="61"/>
  <c r="E18" i="29"/>
  <c r="D17" i="29"/>
  <c r="E17" i="29" s="1"/>
  <c r="V18" i="29"/>
  <c r="W18" i="29"/>
  <c r="T59" i="58"/>
  <c r="T59" i="38"/>
  <c r="Q19" i="61"/>
  <c r="P17" i="61"/>
  <c r="V34" i="38"/>
  <c r="V34" i="53"/>
  <c r="L22" i="33"/>
  <c r="K8" i="35"/>
  <c r="I7" i="38"/>
  <c r="K9" i="38"/>
  <c r="K11" i="58"/>
  <c r="I9" i="58"/>
  <c r="V27" i="27"/>
  <c r="W27" i="27" s="1"/>
  <c r="W7" i="27"/>
  <c r="D23" i="27"/>
  <c r="E23" i="27" s="1"/>
  <c r="D28" i="27"/>
  <c r="E28" i="27"/>
  <c r="E8" i="27"/>
  <c r="V8" i="27"/>
  <c r="D19" i="33"/>
  <c r="V19" i="56"/>
  <c r="W19" i="56" s="1"/>
  <c r="D17" i="56"/>
  <c r="E19" i="56"/>
  <c r="V17" i="29"/>
  <c r="W17" i="29"/>
  <c r="W19" i="29"/>
  <c r="U15" i="35"/>
  <c r="D18" i="26"/>
  <c r="E19" i="26"/>
  <c r="V19" i="26"/>
  <c r="P3" i="26" s="1"/>
  <c r="V3" i="26" s="1"/>
  <c r="W8" i="26"/>
  <c r="V24" i="26"/>
  <c r="U22" i="61"/>
  <c r="V24" i="29"/>
  <c r="W24" i="29" s="1"/>
  <c r="W9" i="29"/>
  <c r="D9" i="33"/>
  <c r="D24" i="56"/>
  <c r="E24" i="56" s="1"/>
  <c r="D7" i="56"/>
  <c r="E9" i="56"/>
  <c r="V9" i="56"/>
  <c r="D22" i="29"/>
  <c r="E22" i="29" s="1"/>
  <c r="D8" i="29"/>
  <c r="D27" i="29"/>
  <c r="E27" i="29" s="1"/>
  <c r="E7" i="29"/>
  <c r="V7" i="29"/>
  <c r="E17" i="27"/>
  <c r="V17" i="27"/>
  <c r="W17" i="27" s="1"/>
  <c r="U12" i="33"/>
  <c r="V23" i="52"/>
  <c r="V28" i="52"/>
  <c r="T59" i="59"/>
  <c r="L44" i="38"/>
  <c r="D35" i="59"/>
  <c r="D33" i="59"/>
  <c r="D36" i="58"/>
  <c r="E36" i="35"/>
  <c r="D35" i="38"/>
  <c r="V36" i="35"/>
  <c r="D35" i="53"/>
  <c r="P19" i="33"/>
  <c r="Q19" i="56"/>
  <c r="P17" i="56"/>
  <c r="V34" i="59"/>
  <c r="V33" i="33"/>
  <c r="T24" i="33"/>
  <c r="K29" i="59"/>
  <c r="K30" i="58"/>
  <c r="H25" i="53"/>
  <c r="N33" i="58"/>
  <c r="M30" i="58"/>
  <c r="M29" i="38"/>
  <c r="N32" i="38"/>
  <c r="M29" i="53"/>
  <c r="N32" i="53"/>
  <c r="N32" i="59"/>
  <c r="M29" i="59"/>
  <c r="Q14" i="38"/>
  <c r="O13" i="38"/>
  <c r="Q13" i="38" s="1"/>
  <c r="Q14" i="59"/>
  <c r="O13" i="59"/>
  <c r="Q16" i="58"/>
  <c r="O15" i="58"/>
  <c r="I45" i="35"/>
  <c r="K44" i="33"/>
  <c r="K43" i="35"/>
  <c r="I42" i="38"/>
  <c r="K42" i="38"/>
  <c r="I25" i="35"/>
  <c r="K25" i="35" s="1"/>
  <c r="I14" i="38"/>
  <c r="I14" i="59"/>
  <c r="I16" i="58"/>
  <c r="K15" i="35"/>
  <c r="Q41" i="58"/>
  <c r="V41" i="58"/>
  <c r="W41" i="58" s="1"/>
  <c r="Q40" i="53"/>
  <c r="V40" i="53"/>
  <c r="W40" i="53" s="1"/>
  <c r="Q40" i="59"/>
  <c r="V40" i="59"/>
  <c r="W40" i="59" s="1"/>
  <c r="V12" i="33"/>
  <c r="W12" i="33" s="1"/>
  <c r="V13" i="56"/>
  <c r="S9" i="53"/>
  <c r="S11" i="58"/>
  <c r="S9" i="58" s="1"/>
  <c r="S9" i="59"/>
  <c r="S7" i="59" s="1"/>
  <c r="S8" i="59" s="1"/>
  <c r="S9" i="38"/>
  <c r="S7" i="38" s="1"/>
  <c r="S25" i="35"/>
  <c r="T10" i="35"/>
  <c r="V11" i="59"/>
  <c r="V29" i="59" s="1"/>
  <c r="S26" i="53"/>
  <c r="S7" i="53"/>
  <c r="V11" i="53"/>
  <c r="V29" i="53" s="1"/>
  <c r="V11" i="38"/>
  <c r="V29" i="38" s="1"/>
  <c r="P25" i="53"/>
  <c r="Q25" i="53" s="1"/>
  <c r="P7" i="53"/>
  <c r="V10" i="53"/>
  <c r="V25" i="53" s="1"/>
  <c r="P9" i="58"/>
  <c r="P26" i="58"/>
  <c r="P9" i="35"/>
  <c r="P23" i="35"/>
  <c r="P25" i="38"/>
  <c r="P7" i="38"/>
  <c r="V10" i="38"/>
  <c r="P25" i="59"/>
  <c r="P7" i="59"/>
  <c r="V10" i="59"/>
  <c r="Q26" i="58"/>
  <c r="Q25" i="59"/>
  <c r="Q25" i="38"/>
  <c r="M47" i="38"/>
  <c r="M48" i="58"/>
  <c r="M47" i="59"/>
  <c r="J16" i="38"/>
  <c r="J26" i="38" s="1"/>
  <c r="J27" i="35"/>
  <c r="J18" i="58"/>
  <c r="J27" i="58" s="1"/>
  <c r="J16" i="59"/>
  <c r="J26" i="59" s="1"/>
  <c r="J23" i="53"/>
  <c r="J8" i="53"/>
  <c r="V22" i="27"/>
  <c r="W22" i="27"/>
  <c r="G14" i="35"/>
  <c r="G24" i="35" s="1"/>
  <c r="H13" i="33"/>
  <c r="H13" i="56"/>
  <c r="G23" i="33"/>
  <c r="H23" i="33" s="1"/>
  <c r="G13" i="35"/>
  <c r="G22" i="33"/>
  <c r="H22" i="33" s="1"/>
  <c r="H12" i="33"/>
  <c r="G16" i="58"/>
  <c r="G14" i="59"/>
  <c r="G14" i="38"/>
  <c r="G25" i="35"/>
  <c r="H25" i="35" s="1"/>
  <c r="H15" i="35"/>
  <c r="H13" i="61"/>
  <c r="G23" i="61"/>
  <c r="H23" i="61" s="1"/>
  <c r="G10" i="58"/>
  <c r="G8" i="38"/>
  <c r="G8" i="53"/>
  <c r="G23" i="53"/>
  <c r="G8" i="59"/>
  <c r="V13" i="61"/>
  <c r="X13" i="61" s="1"/>
  <c r="D16" i="38"/>
  <c r="D18" i="58"/>
  <c r="D16" i="59"/>
  <c r="E17" i="35"/>
  <c r="D27" i="35"/>
  <c r="D13" i="35"/>
  <c r="E12" i="33"/>
  <c r="R14" i="59"/>
  <c r="T15" i="35"/>
  <c r="R14" i="38"/>
  <c r="R16" i="58"/>
  <c r="R25" i="35"/>
  <c r="O57" i="58"/>
  <c r="Q57" i="58" s="1"/>
  <c r="O57" i="59"/>
  <c r="Q57" i="59" s="1"/>
  <c r="O57" i="38"/>
  <c r="Q57" i="38" s="1"/>
  <c r="Q58" i="35"/>
  <c r="O34" i="53"/>
  <c r="O34" i="59"/>
  <c r="O34" i="35"/>
  <c r="Q34" i="35" s="1"/>
  <c r="O35" i="58"/>
  <c r="O34" i="38"/>
  <c r="Q35" i="35"/>
  <c r="L16" i="38"/>
  <c r="N16" i="38" s="1"/>
  <c r="L16" i="59"/>
  <c r="N16" i="59" s="1"/>
  <c r="L18" i="58"/>
  <c r="N18" i="58" s="1"/>
  <c r="N17" i="35"/>
  <c r="N13" i="58"/>
  <c r="L30" i="58"/>
  <c r="N30" i="58" s="1"/>
  <c r="L26" i="53"/>
  <c r="N26" i="53" s="1"/>
  <c r="N11" i="53"/>
  <c r="L29" i="53"/>
  <c r="U18" i="61"/>
  <c r="N11" i="38"/>
  <c r="L29" i="38"/>
  <c r="N29" i="38" s="1"/>
  <c r="N11" i="59"/>
  <c r="L29" i="59"/>
  <c r="N29" i="59" s="1"/>
  <c r="L27" i="35"/>
  <c r="N27" i="35" s="1"/>
  <c r="F28" i="33"/>
  <c r="F30" i="33"/>
  <c r="H9" i="35"/>
  <c r="F24" i="35"/>
  <c r="F20" i="58"/>
  <c r="H20" i="58" s="1"/>
  <c r="H21" i="58"/>
  <c r="F18" i="38"/>
  <c r="H18" i="38" s="1"/>
  <c r="H19" i="38"/>
  <c r="F25" i="59"/>
  <c r="F18" i="59"/>
  <c r="H18" i="59" s="1"/>
  <c r="H19" i="59"/>
  <c r="E10" i="38"/>
  <c r="C25" i="38"/>
  <c r="E25" i="38" s="1"/>
  <c r="C26" i="58"/>
  <c r="E26" i="58" s="1"/>
  <c r="E12" i="58"/>
  <c r="C27" i="35"/>
  <c r="C11" i="38"/>
  <c r="C13" i="58"/>
  <c r="E12" i="35"/>
  <c r="C11" i="53"/>
  <c r="C11" i="59"/>
  <c r="C59" i="38"/>
  <c r="E59" i="38" s="1"/>
  <c r="C59" i="59"/>
  <c r="E59" i="59" s="1"/>
  <c r="C59" i="58"/>
  <c r="E59" i="58" s="1"/>
  <c r="E60" i="35"/>
  <c r="E20" i="38"/>
  <c r="C18" i="38"/>
  <c r="E20" i="59"/>
  <c r="C18" i="59"/>
  <c r="E10" i="59"/>
  <c r="C25" i="59"/>
  <c r="E25" i="59" s="1"/>
  <c r="C25" i="53"/>
  <c r="E25" i="53" s="1"/>
  <c r="E10" i="53"/>
  <c r="C50" i="38"/>
  <c r="U51" i="35"/>
  <c r="C51" i="58"/>
  <c r="C50" i="59"/>
  <c r="C57" i="38"/>
  <c r="C57" i="58"/>
  <c r="C57" i="59"/>
  <c r="U21" i="53"/>
  <c r="E21" i="53"/>
  <c r="C19" i="53"/>
  <c r="U19" i="53" s="1"/>
  <c r="E22" i="58"/>
  <c r="C20" i="58"/>
  <c r="N8" i="61"/>
  <c r="L23" i="61"/>
  <c r="N23" i="61" s="1"/>
  <c r="L28" i="61"/>
  <c r="N28" i="61" s="1"/>
  <c r="L8" i="33"/>
  <c r="L27" i="33"/>
  <c r="N7" i="33"/>
  <c r="L11" i="58"/>
  <c r="L9" i="59"/>
  <c r="L9" i="38"/>
  <c r="L9" i="53"/>
  <c r="N10" i="35"/>
  <c r="L25" i="35"/>
  <c r="L8" i="35"/>
  <c r="N8" i="56"/>
  <c r="L23" i="56"/>
  <c r="N23" i="56" s="1"/>
  <c r="L28" i="56"/>
  <c r="N28" i="56"/>
  <c r="C28" i="56"/>
  <c r="C22" i="33"/>
  <c r="C8" i="33"/>
  <c r="C23" i="61"/>
  <c r="C28" i="61"/>
  <c r="C25" i="35"/>
  <c r="C8" i="35"/>
  <c r="C9" i="38"/>
  <c r="C9" i="59"/>
  <c r="C9" i="53"/>
  <c r="C11" i="58"/>
  <c r="U10" i="35"/>
  <c r="S30" i="33"/>
  <c r="S28" i="33"/>
  <c r="M30" i="33"/>
  <c r="M28" i="33"/>
  <c r="N31" i="33"/>
  <c r="G30" i="33"/>
  <c r="G28" i="33"/>
  <c r="H28" i="33" s="1"/>
  <c r="H31" i="33"/>
  <c r="D30" i="59"/>
  <c r="D30" i="53"/>
  <c r="D31" i="58"/>
  <c r="D32" i="35"/>
  <c r="D30" i="38"/>
  <c r="P33" i="38"/>
  <c r="D45" i="35"/>
  <c r="V44" i="33"/>
  <c r="E44" i="33"/>
  <c r="D44" i="58"/>
  <c r="D43" i="38"/>
  <c r="V44" i="35"/>
  <c r="D43" i="59"/>
  <c r="D43" i="53"/>
  <c r="E44" i="35"/>
  <c r="S41" i="59"/>
  <c r="T41" i="59" s="1"/>
  <c r="S41" i="38"/>
  <c r="S41" i="53"/>
  <c r="T41" i="53" s="1"/>
  <c r="S42" i="58"/>
  <c r="T42" i="58" s="1"/>
  <c r="S39" i="53"/>
  <c r="T39" i="53" s="1"/>
  <c r="S39" i="59"/>
  <c r="T39" i="59" s="1"/>
  <c r="S39" i="38"/>
  <c r="T39" i="38" s="1"/>
  <c r="S40" i="58"/>
  <c r="T40" i="58" s="1"/>
  <c r="T40" i="35"/>
  <c r="M42" i="35"/>
  <c r="M39" i="53"/>
  <c r="N39" i="53" s="1"/>
  <c r="M39" i="59"/>
  <c r="N39" i="59" s="1"/>
  <c r="M39" i="38"/>
  <c r="N39" i="38" s="1"/>
  <c r="M40" i="58"/>
  <c r="N40" i="58" s="1"/>
  <c r="N40" i="35"/>
  <c r="G39" i="59"/>
  <c r="H39" i="59" s="1"/>
  <c r="G40" i="58"/>
  <c r="H40" i="58" s="1"/>
  <c r="G39" i="53"/>
  <c r="H39" i="53" s="1"/>
  <c r="G39" i="38"/>
  <c r="H39" i="38" s="1"/>
  <c r="H40" i="35"/>
  <c r="G42" i="35"/>
  <c r="H41" i="33"/>
  <c r="D42" i="35"/>
  <c r="V41" i="33"/>
  <c r="D39" i="53"/>
  <c r="D39" i="38"/>
  <c r="V39" i="38" s="1"/>
  <c r="V40" i="35"/>
  <c r="D39" i="59"/>
  <c r="D40" i="58"/>
  <c r="S19" i="35"/>
  <c r="T18" i="33"/>
  <c r="S21" i="58"/>
  <c r="T21" i="58" s="1"/>
  <c r="T20" i="35"/>
  <c r="S19" i="59"/>
  <c r="T19" i="59" s="1"/>
  <c r="S19" i="38"/>
  <c r="T19" i="38" s="1"/>
  <c r="J21" i="59"/>
  <c r="K21" i="59" s="1"/>
  <c r="J23" i="58"/>
  <c r="K23" i="58" s="1"/>
  <c r="K22" i="35"/>
  <c r="J21" i="38"/>
  <c r="K21" i="38" s="1"/>
  <c r="J18" i="35"/>
  <c r="K17" i="33"/>
  <c r="K18" i="33"/>
  <c r="J19" i="35"/>
  <c r="J19" i="59"/>
  <c r="J21" i="58"/>
  <c r="J19" i="38"/>
  <c r="K20" i="35"/>
  <c r="G21" i="38"/>
  <c r="H21" i="38" s="1"/>
  <c r="G21" i="59"/>
  <c r="H21" i="59" s="1"/>
  <c r="G23" i="58"/>
  <c r="H23" i="58" s="1"/>
  <c r="H22" i="35"/>
  <c r="G18" i="35"/>
  <c r="D22" i="53"/>
  <c r="V22" i="53" s="1"/>
  <c r="V22" i="35"/>
  <c r="D23" i="58"/>
  <c r="D21" i="59"/>
  <c r="V21" i="59" s="1"/>
  <c r="D21" i="38"/>
  <c r="V21" i="38" s="1"/>
  <c r="S49" i="59"/>
  <c r="S50" i="58"/>
  <c r="T50" i="58" s="1"/>
  <c r="S49" i="38"/>
  <c r="T50" i="35"/>
  <c r="S48" i="38"/>
  <c r="S48" i="59"/>
  <c r="S49" i="58"/>
  <c r="T49" i="35"/>
  <c r="S18" i="58"/>
  <c r="S27" i="58" s="1"/>
  <c r="S16" i="38"/>
  <c r="S16" i="59"/>
  <c r="V17" i="35"/>
  <c r="V27" i="35" s="1"/>
  <c r="S27" i="35"/>
  <c r="S25" i="59"/>
  <c r="S26" i="58"/>
  <c r="S14" i="58"/>
  <c r="S12" i="38"/>
  <c r="S12" i="59"/>
  <c r="S23" i="35"/>
  <c r="S25" i="38"/>
  <c r="S13" i="59"/>
  <c r="S13" i="38"/>
  <c r="S15" i="58"/>
  <c r="T14" i="35"/>
  <c r="V60" i="35"/>
  <c r="P52" i="59"/>
  <c r="Q52" i="59" s="1"/>
  <c r="P53" i="58"/>
  <c r="Q53" i="58" s="1"/>
  <c r="P52" i="38"/>
  <c r="Q52" i="38" s="1"/>
  <c r="Q53" i="35"/>
  <c r="P22" i="29"/>
  <c r="Q22" i="29" s="1"/>
  <c r="Q12" i="29"/>
  <c r="M51" i="38"/>
  <c r="M52" i="58"/>
  <c r="M51" i="59"/>
  <c r="V57" i="35"/>
  <c r="J52" i="38"/>
  <c r="J52" i="59"/>
  <c r="J53" i="58"/>
  <c r="J49" i="59"/>
  <c r="K49" i="59" s="1"/>
  <c r="J49" i="38"/>
  <c r="K49" i="38" s="1"/>
  <c r="J50" i="58"/>
  <c r="K50" i="58" s="1"/>
  <c r="K50" i="35"/>
  <c r="J48" i="58"/>
  <c r="J47" i="59"/>
  <c r="J47" i="38"/>
  <c r="K48" i="35"/>
  <c r="W15" i="33"/>
  <c r="V25" i="33"/>
  <c r="W25" i="33" s="1"/>
  <c r="V13" i="33"/>
  <c r="W13" i="33" s="1"/>
  <c r="J15" i="59"/>
  <c r="J26" i="35"/>
  <c r="K26" i="35" s="1"/>
  <c r="J17" i="58"/>
  <c r="J15" i="38"/>
  <c r="V16" i="35"/>
  <c r="K16" i="35"/>
  <c r="X25" i="61"/>
  <c r="W25" i="61"/>
  <c r="V14" i="38"/>
  <c r="Y14" i="38"/>
  <c r="J24" i="38"/>
  <c r="V14" i="59"/>
  <c r="J24" i="59"/>
  <c r="J13" i="59"/>
  <c r="V14" i="35"/>
  <c r="J13" i="38"/>
  <c r="J15" i="58"/>
  <c r="J24" i="35"/>
  <c r="K14" i="35"/>
  <c r="J14" i="58"/>
  <c r="J24" i="58" s="1"/>
  <c r="J23" i="35"/>
  <c r="J12" i="38"/>
  <c r="J12" i="59"/>
  <c r="V13" i="35"/>
  <c r="X8" i="53" s="1"/>
  <c r="G47" i="38"/>
  <c r="G48" i="58"/>
  <c r="G47" i="59"/>
  <c r="G47" i="35"/>
  <c r="V12" i="29"/>
  <c r="W12" i="29"/>
  <c r="G22" i="29"/>
  <c r="H22" i="29" s="1"/>
  <c r="H12" i="29"/>
  <c r="D48" i="58"/>
  <c r="D47" i="59"/>
  <c r="D47" i="38"/>
  <c r="V48" i="35"/>
  <c r="R42" i="35"/>
  <c r="T41" i="33"/>
  <c r="R40" i="38"/>
  <c r="T40" i="38" s="1"/>
  <c r="T41" i="35"/>
  <c r="R58" i="59"/>
  <c r="R58" i="38"/>
  <c r="R58" i="58"/>
  <c r="R21" i="38"/>
  <c r="R23" i="58"/>
  <c r="R21" i="59"/>
  <c r="R13" i="35"/>
  <c r="T13" i="35" s="1"/>
  <c r="T12" i="33"/>
  <c r="R16" i="59"/>
  <c r="T17" i="35"/>
  <c r="R18" i="58"/>
  <c r="R16" i="38"/>
  <c r="R8" i="33"/>
  <c r="R22" i="33"/>
  <c r="T22" i="33" s="1"/>
  <c r="T7" i="33"/>
  <c r="R53" i="33"/>
  <c r="R57" i="58"/>
  <c r="R57" i="38"/>
  <c r="R57" i="59"/>
  <c r="T58" i="35"/>
  <c r="R28" i="56"/>
  <c r="T28" i="56" s="1"/>
  <c r="R23" i="56"/>
  <c r="T23" i="56" s="1"/>
  <c r="T8" i="56"/>
  <c r="R28" i="61"/>
  <c r="R23" i="61"/>
  <c r="R34" i="35"/>
  <c r="T34" i="35" s="1"/>
  <c r="R34" i="59"/>
  <c r="R34" i="53"/>
  <c r="R34" i="38"/>
  <c r="R35" i="58"/>
  <c r="T35" i="35"/>
  <c r="R18" i="35"/>
  <c r="R30" i="33"/>
  <c r="R27" i="33" s="1"/>
  <c r="T31" i="33"/>
  <c r="R30" i="35"/>
  <c r="T30" i="35" s="1"/>
  <c r="R27" i="35"/>
  <c r="T27" i="35" s="1"/>
  <c r="R11" i="38"/>
  <c r="R11" i="53"/>
  <c r="R13" i="58"/>
  <c r="R11" i="59"/>
  <c r="T12" i="35"/>
  <c r="R8" i="35"/>
  <c r="R47" i="35"/>
  <c r="R47" i="38"/>
  <c r="R48" i="58"/>
  <c r="R47" i="59"/>
  <c r="R33" i="58"/>
  <c r="T33" i="58" s="1"/>
  <c r="R32" i="53"/>
  <c r="T32" i="53" s="1"/>
  <c r="T33" i="35"/>
  <c r="R32" i="38"/>
  <c r="T32" i="38" s="1"/>
  <c r="R32" i="59"/>
  <c r="O23" i="61"/>
  <c r="Q23" i="61" s="1"/>
  <c r="Q8" i="61"/>
  <c r="O28" i="61"/>
  <c r="Q28" i="61" s="1"/>
  <c r="U8" i="61"/>
  <c r="O45" i="35"/>
  <c r="Q44" i="33"/>
  <c r="O42" i="38"/>
  <c r="Q43" i="35"/>
  <c r="U43" i="35"/>
  <c r="W43" i="35" s="1"/>
  <c r="O30" i="33"/>
  <c r="O23" i="56"/>
  <c r="Q23" i="56" s="1"/>
  <c r="Q8" i="56"/>
  <c r="O28" i="56"/>
  <c r="U8" i="56"/>
  <c r="O21" i="59"/>
  <c r="Q21" i="59" s="1"/>
  <c r="O21" i="38"/>
  <c r="Q21" i="38" s="1"/>
  <c r="Q22" i="35"/>
  <c r="O23" i="58"/>
  <c r="Q23" i="58" s="1"/>
  <c r="O19" i="38"/>
  <c r="O19" i="59"/>
  <c r="O21" i="58"/>
  <c r="U28" i="29"/>
  <c r="U23" i="29"/>
  <c r="O39" i="38"/>
  <c r="Q39" i="38" s="1"/>
  <c r="Q40" i="35"/>
  <c r="O60" i="33"/>
  <c r="O55" i="35"/>
  <c r="O56" i="35"/>
  <c r="O56" i="38"/>
  <c r="O56" i="58"/>
  <c r="O56" i="59"/>
  <c r="Q33" i="35"/>
  <c r="O32" i="53"/>
  <c r="Q32" i="53" s="1"/>
  <c r="O33" i="58"/>
  <c r="Q33" i="58" s="1"/>
  <c r="O32" i="38"/>
  <c r="Q32" i="38" s="1"/>
  <c r="O32" i="59"/>
  <c r="Q32" i="59" s="1"/>
  <c r="O51" i="59"/>
  <c r="Q51" i="59" s="1"/>
  <c r="O51" i="38"/>
  <c r="Q51" i="38" s="1"/>
  <c r="O52" i="58"/>
  <c r="Q52" i="58" s="1"/>
  <c r="Q52" i="35"/>
  <c r="O40" i="38"/>
  <c r="Q40" i="38" s="1"/>
  <c r="Q41" i="35"/>
  <c r="W43" i="33"/>
  <c r="U44" i="33"/>
  <c r="W44" i="33" s="1"/>
  <c r="Q44" i="35"/>
  <c r="O43" i="38"/>
  <c r="U44" i="35"/>
  <c r="O58" i="38"/>
  <c r="Q58" i="38" s="1"/>
  <c r="O58" i="58"/>
  <c r="Q58" i="58" s="1"/>
  <c r="O58" i="59"/>
  <c r="Q58" i="59" s="1"/>
  <c r="Q59" i="35"/>
  <c r="O8" i="33"/>
  <c r="O22" i="33"/>
  <c r="U7" i="33"/>
  <c r="U22" i="33" s="1"/>
  <c r="O27" i="35"/>
  <c r="Q27" i="35" s="1"/>
  <c r="O30" i="35"/>
  <c r="Q30" i="35" s="1"/>
  <c r="O11" i="53"/>
  <c r="O13" i="58"/>
  <c r="O11" i="38"/>
  <c r="O11" i="59"/>
  <c r="U12" i="35"/>
  <c r="W12" i="35" s="1"/>
  <c r="O8" i="35"/>
  <c r="Q12" i="35"/>
  <c r="X44" i="61"/>
  <c r="W44" i="61"/>
  <c r="O13" i="35"/>
  <c r="Q13" i="35" s="1"/>
  <c r="Q12" i="33"/>
  <c r="O18" i="58"/>
  <c r="O16" i="59"/>
  <c r="O16" i="38"/>
  <c r="Q17" i="35"/>
  <c r="O42" i="35"/>
  <c r="Q41" i="33"/>
  <c r="L34" i="35"/>
  <c r="N34" i="35" s="1"/>
  <c r="L35" i="58"/>
  <c r="L34" i="53"/>
  <c r="L34" i="59"/>
  <c r="L34" i="38"/>
  <c r="N35" i="35"/>
  <c r="L58" i="59"/>
  <c r="N59" i="35"/>
  <c r="L58" i="58"/>
  <c r="L58" i="38"/>
  <c r="L32" i="35"/>
  <c r="L31" i="58"/>
  <c r="L30" i="38"/>
  <c r="L30" i="59"/>
  <c r="L30" i="53"/>
  <c r="L19" i="35"/>
  <c r="N18" i="33"/>
  <c r="L35" i="53"/>
  <c r="L36" i="58"/>
  <c r="L35" i="38"/>
  <c r="L35" i="59"/>
  <c r="N36" i="35"/>
  <c r="U36" i="35"/>
  <c r="W36" i="35" s="1"/>
  <c r="L23" i="58"/>
  <c r="N23" i="58" s="1"/>
  <c r="L21" i="38"/>
  <c r="N21" i="38" s="1"/>
  <c r="L21" i="59"/>
  <c r="N21" i="59" s="1"/>
  <c r="N22" i="35"/>
  <c r="U25" i="59"/>
  <c r="W10" i="59"/>
  <c r="U18" i="33"/>
  <c r="W20" i="33"/>
  <c r="L22" i="58"/>
  <c r="N22" i="58" s="1"/>
  <c r="L20" i="38"/>
  <c r="L20" i="59"/>
  <c r="N21" i="35"/>
  <c r="U21" i="35"/>
  <c r="W21" i="35" s="1"/>
  <c r="U25" i="38"/>
  <c r="W10" i="38"/>
  <c r="U25" i="53"/>
  <c r="W25" i="53" s="1"/>
  <c r="W10" i="53"/>
  <c r="U58" i="35"/>
  <c r="L18" i="35"/>
  <c r="N18" i="35" s="1"/>
  <c r="N17" i="33"/>
  <c r="L21" i="58"/>
  <c r="L19" i="38"/>
  <c r="L19" i="59"/>
  <c r="U20" i="35"/>
  <c r="N20" i="35"/>
  <c r="I30" i="33"/>
  <c r="I58" i="38"/>
  <c r="I58" i="59"/>
  <c r="I58" i="58"/>
  <c r="K59" i="35"/>
  <c r="U26" i="33"/>
  <c r="W26" i="33" s="1"/>
  <c r="W16" i="33"/>
  <c r="I39" i="38"/>
  <c r="K39" i="38" s="1"/>
  <c r="K40" i="35"/>
  <c r="W12" i="56"/>
  <c r="U22" i="56"/>
  <c r="X26" i="61"/>
  <c r="W26" i="61"/>
  <c r="K12" i="33"/>
  <c r="I13" i="35"/>
  <c r="I22" i="33"/>
  <c r="K22" i="33" s="1"/>
  <c r="I27" i="35"/>
  <c r="K27" i="35" s="1"/>
  <c r="I16" i="59"/>
  <c r="K17" i="35"/>
  <c r="I18" i="58"/>
  <c r="U17" i="35"/>
  <c r="I16" i="38"/>
  <c r="I42" i="35"/>
  <c r="K41" i="33"/>
  <c r="I59" i="38"/>
  <c r="I59" i="59"/>
  <c r="K60" i="35"/>
  <c r="I59" i="58"/>
  <c r="F52" i="59"/>
  <c r="F52" i="38"/>
  <c r="F53" i="58"/>
  <c r="H53" i="35"/>
  <c r="U60" i="35"/>
  <c r="C21" i="59"/>
  <c r="C23" i="58"/>
  <c r="C21" i="38"/>
  <c r="C22" i="53"/>
  <c r="E22" i="35"/>
  <c r="U22" i="35"/>
  <c r="W22" i="35" s="1"/>
  <c r="C30" i="33"/>
  <c r="E31" i="33"/>
  <c r="C50" i="58"/>
  <c r="U50" i="35"/>
  <c r="C49" i="59"/>
  <c r="C49" i="38"/>
  <c r="C58" i="58"/>
  <c r="C58" i="38"/>
  <c r="C58" i="59"/>
  <c r="E59" i="35"/>
  <c r="U59" i="35"/>
  <c r="W40" i="33"/>
  <c r="U41" i="33"/>
  <c r="W41" i="33"/>
  <c r="C40" i="38"/>
  <c r="E41" i="35"/>
  <c r="U41" i="35"/>
  <c r="C39" i="38"/>
  <c r="E40" i="35"/>
  <c r="U40" i="35"/>
  <c r="W40" i="35" s="1"/>
  <c r="U29" i="33"/>
  <c r="W29" i="33" s="1"/>
  <c r="W32" i="33"/>
  <c r="C33" i="58"/>
  <c r="E33" i="35"/>
  <c r="C32" i="53"/>
  <c r="C32" i="59"/>
  <c r="C32" i="38"/>
  <c r="C30" i="35"/>
  <c r="E30" i="35" s="1"/>
  <c r="U33" i="35"/>
  <c r="C18" i="35"/>
  <c r="U17" i="33"/>
  <c r="C51" i="59"/>
  <c r="C52" i="58"/>
  <c r="C51" i="38"/>
  <c r="U52" i="35"/>
  <c r="C47" i="38"/>
  <c r="C47" i="59"/>
  <c r="C48" i="58"/>
  <c r="E48" i="35"/>
  <c r="U48" i="35"/>
  <c r="W48" i="35" s="1"/>
  <c r="X29" i="61"/>
  <c r="W29" i="61"/>
  <c r="W58" i="33"/>
  <c r="X41" i="61"/>
  <c r="W41" i="61"/>
  <c r="C42" i="35"/>
  <c r="E41" i="33"/>
  <c r="V34" i="35"/>
  <c r="V35" i="53"/>
  <c r="V33" i="53"/>
  <c r="V35" i="38"/>
  <c r="W7" i="29"/>
  <c r="V27" i="29"/>
  <c r="W27" i="29" s="1"/>
  <c r="V22" i="29"/>
  <c r="W22" i="29"/>
  <c r="V18" i="26"/>
  <c r="W18" i="26" s="1"/>
  <c r="U14" i="35"/>
  <c r="W14" i="35" s="1"/>
  <c r="W15" i="35"/>
  <c r="D18" i="56"/>
  <c r="V17" i="56"/>
  <c r="W17" i="56" s="1"/>
  <c r="E17" i="56"/>
  <c r="D18" i="33"/>
  <c r="V19" i="33"/>
  <c r="E19" i="33"/>
  <c r="D17" i="33"/>
  <c r="D20" i="35"/>
  <c r="V23" i="27"/>
  <c r="W23" i="27"/>
  <c r="V28" i="27"/>
  <c r="W28" i="27" s="1"/>
  <c r="W8" i="27"/>
  <c r="I10" i="58"/>
  <c r="K9" i="58"/>
  <c r="K24" i="35"/>
  <c r="K9" i="35"/>
  <c r="D33" i="53"/>
  <c r="D8" i="61"/>
  <c r="D22" i="61"/>
  <c r="E22" i="61" s="1"/>
  <c r="V7" i="61"/>
  <c r="E7" i="61"/>
  <c r="D27" i="61"/>
  <c r="E27" i="61" s="1"/>
  <c r="W19" i="61"/>
  <c r="X19" i="61"/>
  <c r="I8" i="53"/>
  <c r="I23" i="53"/>
  <c r="K23" i="53" s="1"/>
  <c r="K7" i="53"/>
  <c r="L24" i="38"/>
  <c r="L13" i="38"/>
  <c r="L12" i="38"/>
  <c r="L24" i="59"/>
  <c r="L13" i="59"/>
  <c r="L12" i="59"/>
  <c r="Q17" i="56"/>
  <c r="P18" i="56"/>
  <c r="Q18" i="56" s="1"/>
  <c r="Q19" i="33"/>
  <c r="P20" i="35"/>
  <c r="P17" i="33"/>
  <c r="P18" i="33"/>
  <c r="V35" i="59"/>
  <c r="D23" i="29"/>
  <c r="E23" i="29" s="1"/>
  <c r="E8" i="29"/>
  <c r="D28" i="29"/>
  <c r="E28" i="29" s="1"/>
  <c r="V8" i="29"/>
  <c r="V24" i="56"/>
  <c r="W24" i="56"/>
  <c r="W9" i="56"/>
  <c r="D8" i="56"/>
  <c r="V7" i="56"/>
  <c r="D22" i="56"/>
  <c r="E22" i="56" s="1"/>
  <c r="D27" i="56"/>
  <c r="E27" i="56" s="1"/>
  <c r="E7" i="56"/>
  <c r="E9" i="33"/>
  <c r="D7" i="33"/>
  <c r="D10" i="35"/>
  <c r="V9" i="33"/>
  <c r="D24" i="33"/>
  <c r="E24" i="33" s="1"/>
  <c r="G3" i="26"/>
  <c r="M3" i="26"/>
  <c r="S3" i="26"/>
  <c r="J3" i="26"/>
  <c r="W19" i="26"/>
  <c r="D3" i="26"/>
  <c r="I8" i="38"/>
  <c r="K7" i="38"/>
  <c r="D34" i="58"/>
  <c r="D33" i="38"/>
  <c r="P18" i="61"/>
  <c r="Q18" i="61"/>
  <c r="Q17" i="61"/>
  <c r="W9" i="61"/>
  <c r="V24" i="61"/>
  <c r="X9" i="61"/>
  <c r="U25" i="35"/>
  <c r="D18" i="61"/>
  <c r="V17" i="61"/>
  <c r="E17" i="61"/>
  <c r="I8" i="59"/>
  <c r="K7" i="59"/>
  <c r="N14" i="35"/>
  <c r="L25" i="58"/>
  <c r="L15" i="58"/>
  <c r="N15" i="58" s="1"/>
  <c r="L14" i="58"/>
  <c r="E27" i="35"/>
  <c r="L26" i="59"/>
  <c r="N26" i="59" s="1"/>
  <c r="O61" i="35"/>
  <c r="L26" i="38"/>
  <c r="N26" i="38" s="1"/>
  <c r="W13" i="61"/>
  <c r="K14" i="59"/>
  <c r="I24" i="59"/>
  <c r="I13" i="59"/>
  <c r="K13" i="59" s="1"/>
  <c r="I44" i="38"/>
  <c r="K44" i="38" s="1"/>
  <c r="K45" i="35"/>
  <c r="K24" i="59"/>
  <c r="K16" i="58"/>
  <c r="I15" i="58"/>
  <c r="K15" i="58" s="1"/>
  <c r="I25" i="58"/>
  <c r="K14" i="38"/>
  <c r="I24" i="38"/>
  <c r="K24" i="38" s="1"/>
  <c r="I13" i="38"/>
  <c r="L27" i="58"/>
  <c r="N27" i="58"/>
  <c r="S24" i="38"/>
  <c r="T9" i="38"/>
  <c r="S25" i="58"/>
  <c r="T25" i="58" s="1"/>
  <c r="T11" i="58"/>
  <c r="S22" i="59"/>
  <c r="S24" i="59"/>
  <c r="T9" i="59"/>
  <c r="S24" i="53"/>
  <c r="T24" i="53" s="1"/>
  <c r="T9" i="53"/>
  <c r="M12" i="53"/>
  <c r="G12" i="53"/>
  <c r="V26" i="53"/>
  <c r="D12" i="53"/>
  <c r="J12" i="53"/>
  <c r="P12" i="53"/>
  <c r="S23" i="53"/>
  <c r="S8" i="53"/>
  <c r="S12" i="53"/>
  <c r="W60" i="35"/>
  <c r="P8" i="59"/>
  <c r="P24" i="35"/>
  <c r="P8" i="38"/>
  <c r="P10" i="58"/>
  <c r="P8" i="53"/>
  <c r="P23" i="53"/>
  <c r="X16" i="35"/>
  <c r="G24" i="38"/>
  <c r="H14" i="38"/>
  <c r="G25" i="58"/>
  <c r="H16" i="58"/>
  <c r="G13" i="59"/>
  <c r="H13" i="59" s="1"/>
  <c r="G15" i="58"/>
  <c r="H15" i="58" s="1"/>
  <c r="H14" i="35"/>
  <c r="H14" i="59"/>
  <c r="G24" i="59"/>
  <c r="G12" i="59"/>
  <c r="G14" i="58"/>
  <c r="G12" i="38"/>
  <c r="H13" i="35"/>
  <c r="G23" i="35"/>
  <c r="H23" i="35" s="1"/>
  <c r="D26" i="59"/>
  <c r="D26" i="38"/>
  <c r="D12" i="38"/>
  <c r="E12" i="38" s="1"/>
  <c r="D14" i="58"/>
  <c r="E14" i="58" s="1"/>
  <c r="D12" i="59"/>
  <c r="E12" i="59" s="1"/>
  <c r="E13" i="35"/>
  <c r="D27" i="58"/>
  <c r="U13" i="38"/>
  <c r="T14" i="38"/>
  <c r="U14" i="38"/>
  <c r="W14" i="38" s="1"/>
  <c r="R24" i="38"/>
  <c r="T14" i="59"/>
  <c r="R24" i="59"/>
  <c r="T24" i="59" s="1"/>
  <c r="U14" i="59"/>
  <c r="W14" i="59" s="1"/>
  <c r="T16" i="58"/>
  <c r="R25" i="58"/>
  <c r="O34" i="58"/>
  <c r="Q34" i="58" s="1"/>
  <c r="Q35" i="58"/>
  <c r="O33" i="59"/>
  <c r="Q33" i="59" s="1"/>
  <c r="Q34" i="59"/>
  <c r="O33" i="38"/>
  <c r="Q33" i="38" s="1"/>
  <c r="Q34" i="38"/>
  <c r="O33" i="53"/>
  <c r="Q33" i="53" s="1"/>
  <c r="Q34" i="53"/>
  <c r="F27" i="33"/>
  <c r="F31" i="35"/>
  <c r="U51" i="58"/>
  <c r="U50" i="38"/>
  <c r="C26" i="53"/>
  <c r="E26" i="53" s="1"/>
  <c r="E11" i="53"/>
  <c r="E13" i="58"/>
  <c r="W21" i="53"/>
  <c r="X20" i="53"/>
  <c r="X21" i="53" s="1"/>
  <c r="U50" i="59"/>
  <c r="E11" i="59"/>
  <c r="E11" i="38"/>
  <c r="L24" i="53"/>
  <c r="N24" i="53" s="1"/>
  <c r="N9" i="53"/>
  <c r="L7" i="53"/>
  <c r="N9" i="59"/>
  <c r="L7" i="59"/>
  <c r="L28" i="33"/>
  <c r="N28" i="33" s="1"/>
  <c r="L23" i="33"/>
  <c r="N8" i="33"/>
  <c r="L28" i="35"/>
  <c r="N8" i="35"/>
  <c r="L23" i="35"/>
  <c r="L9" i="35"/>
  <c r="N9" i="38"/>
  <c r="L7" i="38"/>
  <c r="N11" i="58"/>
  <c r="L9" i="58"/>
  <c r="C25" i="58"/>
  <c r="C9" i="58"/>
  <c r="C7" i="59"/>
  <c r="U9" i="59"/>
  <c r="C24" i="59"/>
  <c r="C23" i="35"/>
  <c r="C9" i="35"/>
  <c r="C24" i="35" s="1"/>
  <c r="C28" i="33"/>
  <c r="C23" i="33"/>
  <c r="C24" i="53"/>
  <c r="C7" i="53"/>
  <c r="U9" i="53"/>
  <c r="U24" i="53" s="1"/>
  <c r="C24" i="38"/>
  <c r="C7" i="38"/>
  <c r="U9" i="38"/>
  <c r="S31" i="35"/>
  <c r="S27" i="33"/>
  <c r="M31" i="35"/>
  <c r="M27" i="33"/>
  <c r="N27" i="33" s="1"/>
  <c r="N30" i="33"/>
  <c r="G27" i="33"/>
  <c r="H27" i="33" s="1"/>
  <c r="G31" i="35"/>
  <c r="V30" i="33"/>
  <c r="V31" i="33" s="1"/>
  <c r="H30" i="33"/>
  <c r="D31" i="38"/>
  <c r="D31" i="53"/>
  <c r="D32" i="58"/>
  <c r="D31" i="59"/>
  <c r="E43" i="53"/>
  <c r="V43" i="53"/>
  <c r="W43" i="53" s="1"/>
  <c r="E44" i="58"/>
  <c r="V44" i="58"/>
  <c r="W44" i="58" s="1"/>
  <c r="E43" i="59"/>
  <c r="V43" i="59"/>
  <c r="W43" i="59" s="1"/>
  <c r="E43" i="38"/>
  <c r="V43" i="38"/>
  <c r="D44" i="59"/>
  <c r="D45" i="58"/>
  <c r="D44" i="38"/>
  <c r="D44" i="53"/>
  <c r="V45" i="35"/>
  <c r="E45" i="35"/>
  <c r="M41" i="53"/>
  <c r="N41" i="53" s="1"/>
  <c r="M42" i="58"/>
  <c r="N42" i="58" s="1"/>
  <c r="M41" i="38"/>
  <c r="M41" i="59"/>
  <c r="N41" i="59" s="1"/>
  <c r="G42" i="58"/>
  <c r="G41" i="38"/>
  <c r="G41" i="59"/>
  <c r="G41" i="53"/>
  <c r="H42" i="35"/>
  <c r="E39" i="59"/>
  <c r="V39" i="59"/>
  <c r="W39" i="59" s="1"/>
  <c r="V40" i="58"/>
  <c r="W40" i="58" s="1"/>
  <c r="E40" i="58"/>
  <c r="E39" i="53"/>
  <c r="V39" i="53"/>
  <c r="W39" i="53" s="1"/>
  <c r="D41" i="38"/>
  <c r="V41" i="38" s="1"/>
  <c r="D41" i="53"/>
  <c r="D42" i="58"/>
  <c r="D41" i="59"/>
  <c r="V42" i="35"/>
  <c r="S18" i="38"/>
  <c r="S18" i="59"/>
  <c r="S20" i="58"/>
  <c r="T19" i="35"/>
  <c r="J18" i="38"/>
  <c r="K19" i="35"/>
  <c r="J18" i="59"/>
  <c r="J20" i="58"/>
  <c r="J19" i="58"/>
  <c r="J17" i="38"/>
  <c r="J17" i="59"/>
  <c r="K18" i="35"/>
  <c r="G17" i="59"/>
  <c r="H17" i="59" s="1"/>
  <c r="G17" i="38"/>
  <c r="H17" i="38" s="1"/>
  <c r="G19" i="58"/>
  <c r="H19" i="58" s="1"/>
  <c r="S26" i="38"/>
  <c r="V16" i="38"/>
  <c r="V26" i="38" s="1"/>
  <c r="S26" i="59"/>
  <c r="V16" i="59"/>
  <c r="V26" i="59" s="1"/>
  <c r="S23" i="59"/>
  <c r="V59" i="59"/>
  <c r="V59" i="38"/>
  <c r="V59" i="58"/>
  <c r="V56" i="38"/>
  <c r="V56" i="58"/>
  <c r="V56" i="59"/>
  <c r="K47" i="59"/>
  <c r="K47" i="38"/>
  <c r="K48" i="58"/>
  <c r="J25" i="38"/>
  <c r="K25" i="38" s="1"/>
  <c r="K15" i="38"/>
  <c r="V15" i="38"/>
  <c r="W16" i="35"/>
  <c r="V26" i="35"/>
  <c r="W26" i="35" s="1"/>
  <c r="J26" i="58"/>
  <c r="K26" i="58"/>
  <c r="K17" i="58"/>
  <c r="J25" i="59"/>
  <c r="K25" i="59" s="1"/>
  <c r="K15" i="59"/>
  <c r="V15" i="59"/>
  <c r="V12" i="38"/>
  <c r="J22" i="38"/>
  <c r="J23" i="38"/>
  <c r="V13" i="38"/>
  <c r="J23" i="59"/>
  <c r="V12" i="59"/>
  <c r="J22" i="59"/>
  <c r="K13" i="38"/>
  <c r="V47" i="38"/>
  <c r="V48" i="58"/>
  <c r="V47" i="59"/>
  <c r="R9" i="35"/>
  <c r="R23" i="35"/>
  <c r="T23" i="35" s="1"/>
  <c r="T8" i="35"/>
  <c r="R26" i="59"/>
  <c r="T26" i="59" s="1"/>
  <c r="T11" i="59"/>
  <c r="R7" i="59"/>
  <c r="R26" i="53"/>
  <c r="T26" i="53" s="1"/>
  <c r="R29" i="53"/>
  <c r="T29" i="53" s="1"/>
  <c r="T11" i="53"/>
  <c r="R7" i="53"/>
  <c r="T34" i="38"/>
  <c r="R33" i="38"/>
  <c r="T33" i="38" s="1"/>
  <c r="T34" i="59"/>
  <c r="R33" i="59"/>
  <c r="T33" i="59" s="1"/>
  <c r="T16" i="38"/>
  <c r="R12" i="38"/>
  <c r="T12" i="38" s="1"/>
  <c r="T21" i="59"/>
  <c r="R17" i="59"/>
  <c r="R29" i="59"/>
  <c r="T29" i="59" s="1"/>
  <c r="T32" i="59"/>
  <c r="R27" i="58"/>
  <c r="R30" i="58"/>
  <c r="T30" i="58" s="1"/>
  <c r="T13" i="58"/>
  <c r="R9" i="58"/>
  <c r="R29" i="38"/>
  <c r="R26" i="38"/>
  <c r="T26" i="38" s="1"/>
  <c r="T11" i="38"/>
  <c r="R7" i="38"/>
  <c r="R31" i="35"/>
  <c r="T30" i="33"/>
  <c r="R34" i="58"/>
  <c r="T34" i="58" s="1"/>
  <c r="T35" i="58"/>
  <c r="T34" i="53"/>
  <c r="R33" i="53"/>
  <c r="T33" i="53" s="1"/>
  <c r="T57" i="58"/>
  <c r="R28" i="33"/>
  <c r="T28" i="33" s="1"/>
  <c r="R23" i="33"/>
  <c r="T23" i="33" s="1"/>
  <c r="T8" i="33"/>
  <c r="T18" i="58"/>
  <c r="R14" i="58"/>
  <c r="T14" i="58" s="1"/>
  <c r="T16" i="59"/>
  <c r="R12" i="59"/>
  <c r="T12" i="59" s="1"/>
  <c r="T23" i="58"/>
  <c r="R19" i="58"/>
  <c r="R17" i="38"/>
  <c r="T21" i="38"/>
  <c r="T42" i="35"/>
  <c r="R41" i="38"/>
  <c r="T41" i="38" s="1"/>
  <c r="O12" i="59"/>
  <c r="Q16" i="59"/>
  <c r="O29" i="38"/>
  <c r="Q29" i="38" s="1"/>
  <c r="U11" i="38"/>
  <c r="W11" i="38" s="1"/>
  <c r="Q11" i="38"/>
  <c r="O7" i="38"/>
  <c r="O26" i="38"/>
  <c r="Q26" i="38" s="1"/>
  <c r="O29" i="53"/>
  <c r="Q29" i="53" s="1"/>
  <c r="O26" i="53"/>
  <c r="Q26" i="53" s="1"/>
  <c r="U11" i="53"/>
  <c r="O7" i="53"/>
  <c r="Q11" i="53"/>
  <c r="O23" i="33"/>
  <c r="O28" i="33"/>
  <c r="U8" i="33"/>
  <c r="U23" i="33" s="1"/>
  <c r="W44" i="35"/>
  <c r="U45" i="35"/>
  <c r="W45" i="35" s="1"/>
  <c r="O55" i="59"/>
  <c r="O55" i="38"/>
  <c r="O18" i="59"/>
  <c r="O17" i="59"/>
  <c r="U28" i="56"/>
  <c r="Q42" i="38"/>
  <c r="U42" i="38"/>
  <c r="W42" i="38" s="1"/>
  <c r="Q45" i="35"/>
  <c r="O44" i="38"/>
  <c r="Q42" i="35"/>
  <c r="O41" i="38"/>
  <c r="Q16" i="38"/>
  <c r="O12" i="38"/>
  <c r="O14" i="58"/>
  <c r="Q18" i="58"/>
  <c r="O9" i="35"/>
  <c r="O23" i="35"/>
  <c r="Q23" i="35" s="1"/>
  <c r="Q8" i="35"/>
  <c r="U8" i="35"/>
  <c r="O29" i="59"/>
  <c r="Q29" i="59" s="1"/>
  <c r="U11" i="59"/>
  <c r="W11" i="59" s="1"/>
  <c r="O7" i="59"/>
  <c r="Q11" i="59"/>
  <c r="O26" i="59"/>
  <c r="Q26" i="59" s="1"/>
  <c r="O30" i="58"/>
  <c r="Q30" i="58" s="1"/>
  <c r="Q13" i="58"/>
  <c r="O9" i="58"/>
  <c r="O27" i="58"/>
  <c r="Q27" i="58" s="1"/>
  <c r="Q43" i="38"/>
  <c r="U43" i="38"/>
  <c r="O20" i="58"/>
  <c r="O19" i="58"/>
  <c r="O18" i="38"/>
  <c r="O17" i="38"/>
  <c r="O31" i="35"/>
  <c r="O28" i="35" s="1"/>
  <c r="O27" i="33"/>
  <c r="U23" i="61"/>
  <c r="U28" i="61"/>
  <c r="U18" i="35"/>
  <c r="L18" i="38"/>
  <c r="U19" i="38"/>
  <c r="N19" i="38"/>
  <c r="L17" i="38"/>
  <c r="N17" i="38" s="1"/>
  <c r="U57" i="38"/>
  <c r="U57" i="58"/>
  <c r="N20" i="59"/>
  <c r="U20" i="59"/>
  <c r="W20" i="59" s="1"/>
  <c r="U19" i="35"/>
  <c r="N19" i="35"/>
  <c r="L31" i="59"/>
  <c r="L32" i="58"/>
  <c r="L29" i="35"/>
  <c r="N34" i="59"/>
  <c r="L33" i="59"/>
  <c r="N33" i="59" s="1"/>
  <c r="L34" i="58"/>
  <c r="N34" i="58" s="1"/>
  <c r="N35" i="58"/>
  <c r="L28" i="58"/>
  <c r="L18" i="59"/>
  <c r="U19" i="59"/>
  <c r="N19" i="59"/>
  <c r="L17" i="59"/>
  <c r="N17" i="59" s="1"/>
  <c r="L20" i="58"/>
  <c r="N20" i="58" s="1"/>
  <c r="N21" i="58"/>
  <c r="L19" i="58"/>
  <c r="N19" i="58" s="1"/>
  <c r="U57" i="59"/>
  <c r="N20" i="38"/>
  <c r="U20" i="38"/>
  <c r="W20" i="38" s="1"/>
  <c r="L31" i="53"/>
  <c r="L31" i="38"/>
  <c r="L33" i="38"/>
  <c r="N33" i="38" s="1"/>
  <c r="N34" i="38"/>
  <c r="N34" i="53"/>
  <c r="L33" i="53"/>
  <c r="N33" i="53" s="1"/>
  <c r="I12" i="38"/>
  <c r="I26" i="38"/>
  <c r="K16" i="38"/>
  <c r="I14" i="58"/>
  <c r="K18" i="58"/>
  <c r="I27" i="58"/>
  <c r="K27" i="58" s="1"/>
  <c r="K16" i="59"/>
  <c r="I12" i="59"/>
  <c r="I26" i="59"/>
  <c r="K26" i="59" s="1"/>
  <c r="K58" i="58"/>
  <c r="K58" i="38"/>
  <c r="K42" i="35"/>
  <c r="I41" i="38"/>
  <c r="K41" i="38" s="1"/>
  <c r="W17" i="35"/>
  <c r="U27" i="35"/>
  <c r="K13" i="35"/>
  <c r="I23" i="35"/>
  <c r="K23" i="35" s="1"/>
  <c r="U13" i="35"/>
  <c r="K58" i="59"/>
  <c r="I31" i="35"/>
  <c r="I27" i="33"/>
  <c r="U59" i="38"/>
  <c r="W59" i="38" s="1"/>
  <c r="H53" i="58"/>
  <c r="H52" i="38"/>
  <c r="U59" i="58"/>
  <c r="W59" i="58" s="1"/>
  <c r="U59" i="59"/>
  <c r="W59" i="59" s="1"/>
  <c r="H52" i="59"/>
  <c r="E48" i="58"/>
  <c r="U48" i="58"/>
  <c r="W48" i="58" s="1"/>
  <c r="E47" i="38"/>
  <c r="U47" i="38"/>
  <c r="W47" i="38" s="1"/>
  <c r="U51" i="38"/>
  <c r="U51" i="59"/>
  <c r="W33" i="35"/>
  <c r="U30" i="35"/>
  <c r="W30" i="35" s="1"/>
  <c r="E32" i="38"/>
  <c r="C29" i="38"/>
  <c r="E29" i="38" s="1"/>
  <c r="U32" i="38"/>
  <c r="E32" i="53"/>
  <c r="U32" i="53"/>
  <c r="C29" i="53"/>
  <c r="E29" i="53" s="1"/>
  <c r="E33" i="58"/>
  <c r="U33" i="58"/>
  <c r="W33" i="58" s="1"/>
  <c r="C30" i="58"/>
  <c r="E30" i="58" s="1"/>
  <c r="W41" i="35"/>
  <c r="U42" i="35"/>
  <c r="W42" i="35" s="1"/>
  <c r="E40" i="38"/>
  <c r="U40" i="38"/>
  <c r="W40" i="38" s="1"/>
  <c r="E58" i="38"/>
  <c r="U58" i="38"/>
  <c r="U49" i="38"/>
  <c r="C31" i="35"/>
  <c r="E30" i="33"/>
  <c r="C27" i="33"/>
  <c r="U30" i="33"/>
  <c r="U22" i="53"/>
  <c r="C18" i="53"/>
  <c r="U18" i="53" s="1"/>
  <c r="E22" i="53"/>
  <c r="C19" i="58"/>
  <c r="E23" i="58"/>
  <c r="C41" i="38"/>
  <c r="E42" i="35"/>
  <c r="E47" i="59"/>
  <c r="U47" i="59"/>
  <c r="W47" i="59" s="1"/>
  <c r="U52" i="58"/>
  <c r="E32" i="59"/>
  <c r="U32" i="59"/>
  <c r="C29" i="59"/>
  <c r="E29" i="59" s="1"/>
  <c r="E39" i="38"/>
  <c r="U39" i="38"/>
  <c r="W59" i="35"/>
  <c r="E58" i="59"/>
  <c r="U58" i="59"/>
  <c r="E58" i="58"/>
  <c r="U58" i="58"/>
  <c r="W58" i="58" s="1"/>
  <c r="U49" i="59"/>
  <c r="U50" i="58"/>
  <c r="C17" i="38"/>
  <c r="U17" i="38" s="1"/>
  <c r="E21" i="38"/>
  <c r="U21" i="38"/>
  <c r="C17" i="59"/>
  <c r="U17" i="59" s="1"/>
  <c r="E21" i="59"/>
  <c r="U21" i="59"/>
  <c r="V33" i="59"/>
  <c r="V33" i="38"/>
  <c r="W17" i="61"/>
  <c r="X17" i="61"/>
  <c r="L24" i="58"/>
  <c r="I23" i="59"/>
  <c r="K23" i="59" s="1"/>
  <c r="K8" i="59"/>
  <c r="E18" i="61"/>
  <c r="V18" i="61"/>
  <c r="X16" i="38"/>
  <c r="W13" i="38"/>
  <c r="I23" i="38"/>
  <c r="K23" i="38" s="1"/>
  <c r="K8" i="38"/>
  <c r="V24" i="33"/>
  <c r="W24" i="33" s="1"/>
  <c r="W9" i="33"/>
  <c r="E7" i="33"/>
  <c r="D8" i="33"/>
  <c r="V7" i="33"/>
  <c r="D22" i="33"/>
  <c r="E22" i="33" s="1"/>
  <c r="D27" i="33"/>
  <c r="E8" i="56"/>
  <c r="D28" i="56"/>
  <c r="E28" i="56"/>
  <c r="D23" i="56"/>
  <c r="V8" i="56"/>
  <c r="P18" i="35"/>
  <c r="Q17" i="33"/>
  <c r="N13" i="59"/>
  <c r="L22" i="38"/>
  <c r="U13" i="59"/>
  <c r="K10" i="58"/>
  <c r="D18" i="35"/>
  <c r="E17" i="33"/>
  <c r="V17" i="33"/>
  <c r="W17" i="33" s="1"/>
  <c r="V18" i="33"/>
  <c r="W18" i="33" s="1"/>
  <c r="W19" i="33"/>
  <c r="E18" i="56"/>
  <c r="V18" i="56"/>
  <c r="P45" i="53"/>
  <c r="G45" i="53"/>
  <c r="S45" i="53"/>
  <c r="J45" i="53"/>
  <c r="D9" i="59"/>
  <c r="D9" i="38"/>
  <c r="D11" i="58"/>
  <c r="D8" i="35"/>
  <c r="D9" i="53"/>
  <c r="D25" i="35"/>
  <c r="E25" i="35"/>
  <c r="E10" i="35"/>
  <c r="V10" i="35"/>
  <c r="V22" i="56"/>
  <c r="W22" i="56"/>
  <c r="W7" i="56"/>
  <c r="V27" i="56"/>
  <c r="W27" i="56" s="1"/>
  <c r="V23" i="29"/>
  <c r="W23" i="29"/>
  <c r="V28" i="29"/>
  <c r="W28" i="29" s="1"/>
  <c r="W8" i="29"/>
  <c r="P19" i="35"/>
  <c r="Q18" i="33"/>
  <c r="P19" i="38"/>
  <c r="Q19" i="38" s="1"/>
  <c r="Q20" i="35"/>
  <c r="P19" i="59"/>
  <c r="Q19" i="59" s="1"/>
  <c r="P21" i="58"/>
  <c r="Q21" i="58" s="1"/>
  <c r="L22" i="59"/>
  <c r="N13" i="38"/>
  <c r="K8" i="53"/>
  <c r="U12" i="38"/>
  <c r="W7" i="61"/>
  <c r="X7" i="61"/>
  <c r="V27" i="61"/>
  <c r="V22" i="61"/>
  <c r="E8" i="61"/>
  <c r="V8" i="61"/>
  <c r="D28" i="61"/>
  <c r="E28" i="61" s="1"/>
  <c r="D23" i="61"/>
  <c r="E23" i="61" s="1"/>
  <c r="D20" i="53"/>
  <c r="E20" i="35"/>
  <c r="V20" i="35"/>
  <c r="W20" i="35" s="1"/>
  <c r="D19" i="59"/>
  <c r="D21" i="58"/>
  <c r="E21" i="58" s="1"/>
  <c r="D19" i="38"/>
  <c r="D19" i="35"/>
  <c r="E18" i="33"/>
  <c r="D45" i="53"/>
  <c r="U24" i="59"/>
  <c r="U24" i="38"/>
  <c r="V12" i="53"/>
  <c r="P23" i="38"/>
  <c r="G22" i="38"/>
  <c r="H12" i="38"/>
  <c r="H12" i="59"/>
  <c r="G22" i="59"/>
  <c r="G24" i="58"/>
  <c r="H14" i="58"/>
  <c r="F32" i="35"/>
  <c r="F29" i="35" s="1"/>
  <c r="F31" i="58"/>
  <c r="F30" i="38"/>
  <c r="F28" i="35"/>
  <c r="F30" i="53"/>
  <c r="F30" i="59"/>
  <c r="N9" i="58"/>
  <c r="L10" i="58"/>
  <c r="N7" i="38"/>
  <c r="L27" i="38"/>
  <c r="L8" i="38"/>
  <c r="L24" i="35"/>
  <c r="N24" i="35" s="1"/>
  <c r="N9" i="35"/>
  <c r="L27" i="59"/>
  <c r="L8" i="59"/>
  <c r="N7" i="59"/>
  <c r="L27" i="53"/>
  <c r="L8" i="53"/>
  <c r="N8" i="53" s="1"/>
  <c r="L23" i="53"/>
  <c r="N23" i="53" s="1"/>
  <c r="N7" i="53"/>
  <c r="C22" i="38"/>
  <c r="C8" i="38"/>
  <c r="C23" i="38" s="1"/>
  <c r="C24" i="58"/>
  <c r="C10" i="58"/>
  <c r="C8" i="53"/>
  <c r="C23" i="53"/>
  <c r="C8" i="59"/>
  <c r="C23" i="59" s="1"/>
  <c r="C22" i="59"/>
  <c r="S30" i="38"/>
  <c r="S30" i="53"/>
  <c r="S32" i="35"/>
  <c r="S31" i="58"/>
  <c r="S30" i="59"/>
  <c r="S28" i="35"/>
  <c r="M28" i="35"/>
  <c r="N28" i="35" s="1"/>
  <c r="M32" i="35"/>
  <c r="M30" i="38"/>
  <c r="M31" i="58"/>
  <c r="M30" i="53"/>
  <c r="M30" i="59"/>
  <c r="N31" i="35"/>
  <c r="G28" i="35"/>
  <c r="H28" i="35" s="1"/>
  <c r="G32" i="35"/>
  <c r="G31" i="58"/>
  <c r="G30" i="59"/>
  <c r="G30" i="38"/>
  <c r="G30" i="53"/>
  <c r="H31" i="35"/>
  <c r="V31" i="35"/>
  <c r="V32" i="35" s="1"/>
  <c r="E44" i="53"/>
  <c r="V44" i="53"/>
  <c r="W44" i="53" s="1"/>
  <c r="E45" i="58"/>
  <c r="V45" i="58"/>
  <c r="W45" i="58" s="1"/>
  <c r="V44" i="38"/>
  <c r="E44" i="38"/>
  <c r="E44" i="59"/>
  <c r="V44" i="59"/>
  <c r="W44" i="59" s="1"/>
  <c r="E41" i="59"/>
  <c r="V41" i="59"/>
  <c r="W41" i="59" s="1"/>
  <c r="E41" i="53"/>
  <c r="V41" i="53"/>
  <c r="W41" i="53" s="1"/>
  <c r="E42" i="58"/>
  <c r="V42" i="58"/>
  <c r="W12" i="38"/>
  <c r="W15" i="59"/>
  <c r="V25" i="59"/>
  <c r="W25" i="59"/>
  <c r="W15" i="38"/>
  <c r="V25" i="38"/>
  <c r="W25" i="38" s="1"/>
  <c r="X15" i="38"/>
  <c r="X13" i="38"/>
  <c r="Z13" i="38" s="1"/>
  <c r="R32" i="35"/>
  <c r="R29" i="35" s="1"/>
  <c r="T31" i="35"/>
  <c r="R30" i="53"/>
  <c r="R27" i="53" s="1"/>
  <c r="R30" i="38"/>
  <c r="R27" i="38" s="1"/>
  <c r="R30" i="59"/>
  <c r="R27" i="59" s="1"/>
  <c r="R31" i="58"/>
  <c r="R28" i="58" s="1"/>
  <c r="R8" i="38"/>
  <c r="R22" i="38"/>
  <c r="R10" i="58"/>
  <c r="R24" i="58"/>
  <c r="R23" i="53"/>
  <c r="T23" i="53" s="1"/>
  <c r="R8" i="53"/>
  <c r="T7" i="53"/>
  <c r="R8" i="59"/>
  <c r="R22" i="59"/>
  <c r="T22" i="59" s="1"/>
  <c r="T7" i="59"/>
  <c r="R28" i="35"/>
  <c r="R24" i="35"/>
  <c r="W43" i="38"/>
  <c r="U44" i="38"/>
  <c r="O10" i="58"/>
  <c r="Q10" i="58" s="1"/>
  <c r="Q9" i="58"/>
  <c r="O24" i="58"/>
  <c r="O24" i="35"/>
  <c r="Q24" i="35" s="1"/>
  <c r="Q9" i="35"/>
  <c r="U9" i="35"/>
  <c r="U24" i="35" s="1"/>
  <c r="W11" i="53"/>
  <c r="O8" i="38"/>
  <c r="Q7" i="38"/>
  <c r="O22" i="38"/>
  <c r="U7" i="38"/>
  <c r="U22" i="38" s="1"/>
  <c r="O32" i="35"/>
  <c r="O30" i="59"/>
  <c r="O30" i="38"/>
  <c r="O30" i="53"/>
  <c r="O31" i="58"/>
  <c r="O8" i="59"/>
  <c r="Q7" i="59"/>
  <c r="O22" i="59"/>
  <c r="U7" i="59"/>
  <c r="O60" i="38"/>
  <c r="O60" i="59"/>
  <c r="O8" i="53"/>
  <c r="O23" i="53"/>
  <c r="Q23" i="53" s="1"/>
  <c r="Q7" i="53"/>
  <c r="U7" i="53"/>
  <c r="L28" i="59"/>
  <c r="N18" i="59"/>
  <c r="U18" i="59"/>
  <c r="L28" i="38"/>
  <c r="N18" i="38"/>
  <c r="U18" i="38"/>
  <c r="I32" i="35"/>
  <c r="I28" i="35"/>
  <c r="I30" i="59"/>
  <c r="I30" i="38"/>
  <c r="I30" i="53"/>
  <c r="I31" i="58"/>
  <c r="K12" i="59"/>
  <c r="I22" i="59"/>
  <c r="K22" i="59" s="1"/>
  <c r="U12" i="59"/>
  <c r="K12" i="38"/>
  <c r="I22" i="38"/>
  <c r="K22" i="38" s="1"/>
  <c r="W13" i="35"/>
  <c r="U23" i="35"/>
  <c r="K14" i="58"/>
  <c r="I24" i="58"/>
  <c r="K24" i="58" s="1"/>
  <c r="C32" i="35"/>
  <c r="C30" i="38"/>
  <c r="C30" i="59"/>
  <c r="C30" i="53"/>
  <c r="C31" i="58"/>
  <c r="E31" i="35"/>
  <c r="C28" i="35"/>
  <c r="U31" i="35"/>
  <c r="W58" i="59"/>
  <c r="U29" i="59"/>
  <c r="W29" i="59" s="1"/>
  <c r="W32" i="59"/>
  <c r="E41" i="38"/>
  <c r="U41" i="38"/>
  <c r="W30" i="33"/>
  <c r="U27" i="33"/>
  <c r="U31" i="33"/>
  <c r="W58" i="38"/>
  <c r="W32" i="53"/>
  <c r="U29" i="53"/>
  <c r="W29" i="53" s="1"/>
  <c r="U29" i="38"/>
  <c r="W32" i="38"/>
  <c r="E19" i="38"/>
  <c r="V19" i="38"/>
  <c r="W19" i="38" s="1"/>
  <c r="V19" i="59"/>
  <c r="W19" i="59" s="1"/>
  <c r="E19" i="59"/>
  <c r="W8" i="61"/>
  <c r="V23" i="61"/>
  <c r="V28" i="61"/>
  <c r="X8" i="61"/>
  <c r="W22" i="61"/>
  <c r="X22" i="61"/>
  <c r="P20" i="58"/>
  <c r="Q20" i="58" s="1"/>
  <c r="P18" i="38"/>
  <c r="Q18" i="38" s="1"/>
  <c r="P18" i="59"/>
  <c r="Q18" i="59" s="1"/>
  <c r="D24" i="53"/>
  <c r="E24" i="53" s="1"/>
  <c r="V9" i="53"/>
  <c r="E9" i="53"/>
  <c r="D7" i="53"/>
  <c r="E11" i="58"/>
  <c r="D25" i="58"/>
  <c r="E25" i="58" s="1"/>
  <c r="D9" i="58"/>
  <c r="D24" i="59"/>
  <c r="E24" i="59" s="1"/>
  <c r="V9" i="59"/>
  <c r="E9" i="59"/>
  <c r="D7" i="59"/>
  <c r="P19" i="58"/>
  <c r="Q19" i="58" s="1"/>
  <c r="P17" i="59"/>
  <c r="Q17" i="59" s="1"/>
  <c r="P17" i="38"/>
  <c r="Q17" i="38" s="1"/>
  <c r="Q18" i="35"/>
  <c r="E8" i="33"/>
  <c r="D23" i="33"/>
  <c r="E23" i="33" s="1"/>
  <c r="V8" i="33"/>
  <c r="D28" i="33"/>
  <c r="E28" i="33" s="1"/>
  <c r="D18" i="38"/>
  <c r="E19" i="35"/>
  <c r="V19" i="35"/>
  <c r="W19" i="35" s="1"/>
  <c r="D18" i="59"/>
  <c r="D20" i="58"/>
  <c r="E20" i="58" s="1"/>
  <c r="V20" i="53"/>
  <c r="W20" i="53" s="1"/>
  <c r="E20" i="53"/>
  <c r="D18" i="53"/>
  <c r="D19" i="53"/>
  <c r="V25" i="35"/>
  <c r="W25" i="35" s="1"/>
  <c r="W10" i="35"/>
  <c r="E8" i="35"/>
  <c r="V8" i="35"/>
  <c r="D28" i="35"/>
  <c r="E28" i="35" s="1"/>
  <c r="D9" i="35"/>
  <c r="D23" i="35"/>
  <c r="E23" i="35" s="1"/>
  <c r="E9" i="38"/>
  <c r="D7" i="38"/>
  <c r="D24" i="38"/>
  <c r="E24" i="38" s="1"/>
  <c r="V9" i="38"/>
  <c r="D19" i="58"/>
  <c r="E19" i="58" s="1"/>
  <c r="D17" i="59"/>
  <c r="D17" i="38"/>
  <c r="E17" i="38" s="1"/>
  <c r="V18" i="35"/>
  <c r="W18" i="35" s="1"/>
  <c r="E18" i="35"/>
  <c r="W8" i="56"/>
  <c r="V23" i="56"/>
  <c r="V28" i="56"/>
  <c r="W28" i="56"/>
  <c r="W7" i="33"/>
  <c r="V27" i="33"/>
  <c r="V22" i="33"/>
  <c r="W22" i="33"/>
  <c r="W18" i="61"/>
  <c r="X18" i="61"/>
  <c r="L28" i="53"/>
  <c r="T28" i="35"/>
  <c r="W44" i="38"/>
  <c r="O29" i="35"/>
  <c r="N10" i="58"/>
  <c r="L29" i="58"/>
  <c r="N8" i="59"/>
  <c r="L23" i="59"/>
  <c r="N23" i="59" s="1"/>
  <c r="N8" i="38"/>
  <c r="L23" i="38"/>
  <c r="N23" i="38" s="1"/>
  <c r="T32" i="35"/>
  <c r="S32" i="58"/>
  <c r="S31" i="53"/>
  <c r="S28" i="53" s="1"/>
  <c r="S27" i="53"/>
  <c r="T27" i="53" s="1"/>
  <c r="S31" i="59"/>
  <c r="S28" i="59" s="1"/>
  <c r="S27" i="59"/>
  <c r="T27" i="59" s="1"/>
  <c r="S31" i="38"/>
  <c r="S27" i="38"/>
  <c r="T27" i="38" s="1"/>
  <c r="M27" i="53"/>
  <c r="N27" i="53" s="1"/>
  <c r="M31" i="53"/>
  <c r="N30" i="53"/>
  <c r="M27" i="38"/>
  <c r="N27" i="38" s="1"/>
  <c r="M31" i="38"/>
  <c r="N30" i="38"/>
  <c r="M27" i="59"/>
  <c r="N27" i="59" s="1"/>
  <c r="M31" i="59"/>
  <c r="N30" i="59"/>
  <c r="M28" i="58"/>
  <c r="N28" i="58" s="1"/>
  <c r="M32" i="58"/>
  <c r="N31" i="58"/>
  <c r="M29" i="35"/>
  <c r="N29" i="35" s="1"/>
  <c r="N32" i="35"/>
  <c r="G31" i="38"/>
  <c r="G27" i="38"/>
  <c r="V30" i="38"/>
  <c r="V31" i="38" s="1"/>
  <c r="H30" i="38"/>
  <c r="G28" i="58"/>
  <c r="G32" i="58"/>
  <c r="V31" i="58"/>
  <c r="V32" i="58" s="1"/>
  <c r="H31" i="58"/>
  <c r="G27" i="53"/>
  <c r="G31" i="53"/>
  <c r="V30" i="53"/>
  <c r="V31" i="53" s="1"/>
  <c r="H30" i="53"/>
  <c r="G31" i="59"/>
  <c r="G27" i="59"/>
  <c r="V30" i="59"/>
  <c r="V31" i="59" s="1"/>
  <c r="H30" i="59"/>
  <c r="G29" i="35"/>
  <c r="H29" i="35" s="1"/>
  <c r="H32" i="35"/>
  <c r="X12" i="38"/>
  <c r="Z12" i="38" s="1"/>
  <c r="T8" i="59"/>
  <c r="R32" i="58"/>
  <c r="T32" i="58" s="1"/>
  <c r="T31" i="58"/>
  <c r="R31" i="38"/>
  <c r="T30" i="38"/>
  <c r="T8" i="53"/>
  <c r="R31" i="59"/>
  <c r="R28" i="59" s="1"/>
  <c r="T30" i="59"/>
  <c r="R31" i="53"/>
  <c r="T30" i="53"/>
  <c r="Q8" i="53"/>
  <c r="U8" i="53"/>
  <c r="O23" i="59"/>
  <c r="Q8" i="59"/>
  <c r="U8" i="59"/>
  <c r="U23" i="59" s="1"/>
  <c r="O27" i="53"/>
  <c r="O31" i="53"/>
  <c r="O23" i="38"/>
  <c r="Q23" i="38" s="1"/>
  <c r="Q8" i="38"/>
  <c r="U8" i="38"/>
  <c r="U23" i="38" s="1"/>
  <c r="Y9" i="53"/>
  <c r="Y10" i="53"/>
  <c r="U23" i="53"/>
  <c r="Y7" i="53"/>
  <c r="O28" i="58"/>
  <c r="O32" i="58"/>
  <c r="O29" i="58" s="1"/>
  <c r="O31" i="38"/>
  <c r="O27" i="38"/>
  <c r="O31" i="59"/>
  <c r="O27" i="59"/>
  <c r="W12" i="59"/>
  <c r="U22" i="59"/>
  <c r="I27" i="53"/>
  <c r="I31" i="53"/>
  <c r="I28" i="53" s="1"/>
  <c r="I27" i="38"/>
  <c r="I31" i="38"/>
  <c r="I28" i="58"/>
  <c r="I32" i="58"/>
  <c r="I29" i="58" s="1"/>
  <c r="I27" i="59"/>
  <c r="I31" i="59"/>
  <c r="I29" i="35"/>
  <c r="W27" i="33"/>
  <c r="U28" i="35"/>
  <c r="W31" i="35"/>
  <c r="U32" i="35"/>
  <c r="C31" i="53"/>
  <c r="C28" i="53" s="1"/>
  <c r="E30" i="53"/>
  <c r="C27" i="53"/>
  <c r="U30" i="53"/>
  <c r="C31" i="38"/>
  <c r="E30" i="38"/>
  <c r="C27" i="38"/>
  <c r="U30" i="38"/>
  <c r="W31" i="33"/>
  <c r="U28" i="33"/>
  <c r="C32" i="58"/>
  <c r="C29" i="58" s="1"/>
  <c r="E31" i="58"/>
  <c r="C28" i="58"/>
  <c r="U31" i="58"/>
  <c r="C31" i="59"/>
  <c r="E30" i="59"/>
  <c r="C27" i="59"/>
  <c r="U30" i="59"/>
  <c r="E32" i="35"/>
  <c r="C29" i="35"/>
  <c r="V17" i="59"/>
  <c r="W17" i="59" s="1"/>
  <c r="E17" i="59"/>
  <c r="V9" i="35"/>
  <c r="D24" i="35"/>
  <c r="E9" i="35"/>
  <c r="D29" i="35"/>
  <c r="E29" i="35" s="1"/>
  <c r="V23" i="35"/>
  <c r="W23" i="35" s="1"/>
  <c r="V28" i="35"/>
  <c r="W8" i="35"/>
  <c r="E18" i="53"/>
  <c r="V18" i="53"/>
  <c r="E18" i="59"/>
  <c r="V18" i="59"/>
  <c r="W18" i="59" s="1"/>
  <c r="W8" i="33"/>
  <c r="V23" i="33"/>
  <c r="W23" i="33" s="1"/>
  <c r="V28" i="33"/>
  <c r="W28" i="33" s="1"/>
  <c r="V7" i="59"/>
  <c r="W7" i="59" s="1"/>
  <c r="E7" i="59"/>
  <c r="D8" i="59"/>
  <c r="D22" i="59"/>
  <c r="E22" i="59" s="1"/>
  <c r="D27" i="59"/>
  <c r="V24" i="59"/>
  <c r="W24" i="59" s="1"/>
  <c r="W9" i="59"/>
  <c r="D10" i="58"/>
  <c r="D24" i="58"/>
  <c r="E24" i="58" s="1"/>
  <c r="E9" i="58"/>
  <c r="D28" i="58"/>
  <c r="W23" i="61"/>
  <c r="X23" i="61"/>
  <c r="V24" i="38"/>
  <c r="W24" i="38" s="1"/>
  <c r="W9" i="38"/>
  <c r="E7" i="38"/>
  <c r="D22" i="38"/>
  <c r="E22" i="38" s="1"/>
  <c r="D8" i="38"/>
  <c r="D23" i="38" s="1"/>
  <c r="E23" i="38" s="1"/>
  <c r="V7" i="38"/>
  <c r="V22" i="38" s="1"/>
  <c r="W22" i="38" s="1"/>
  <c r="D27" i="38"/>
  <c r="E27" i="38" s="1"/>
  <c r="V19" i="53"/>
  <c r="W19" i="53" s="1"/>
  <c r="E19" i="53"/>
  <c r="E18" i="38"/>
  <c r="V18" i="38"/>
  <c r="W18" i="38" s="1"/>
  <c r="V7" i="53"/>
  <c r="V27" i="53" s="1"/>
  <c r="W27" i="53" s="1"/>
  <c r="D23" i="53"/>
  <c r="E23" i="53" s="1"/>
  <c r="D27" i="53"/>
  <c r="E27" i="53" s="1"/>
  <c r="E7" i="53"/>
  <c r="D8" i="53"/>
  <c r="D28" i="53" s="1"/>
  <c r="E28" i="53" s="1"/>
  <c r="Z9" i="53"/>
  <c r="W9" i="53"/>
  <c r="W28" i="61"/>
  <c r="X28" i="61"/>
  <c r="T31" i="53"/>
  <c r="M29" i="58"/>
  <c r="N29" i="58" s="1"/>
  <c r="N32" i="58"/>
  <c r="M28" i="53"/>
  <c r="N28" i="53" s="1"/>
  <c r="N31" i="53"/>
  <c r="M28" i="59"/>
  <c r="N28" i="59" s="1"/>
  <c r="N31" i="59"/>
  <c r="M28" i="38"/>
  <c r="N28" i="38" s="1"/>
  <c r="N31" i="38"/>
  <c r="G28" i="59"/>
  <c r="G28" i="53"/>
  <c r="G29" i="58"/>
  <c r="G28" i="38"/>
  <c r="R28" i="53"/>
  <c r="R28" i="38"/>
  <c r="T31" i="38"/>
  <c r="R29" i="58"/>
  <c r="O28" i="59"/>
  <c r="O28" i="38"/>
  <c r="O28" i="53"/>
  <c r="I28" i="59"/>
  <c r="I28" i="38"/>
  <c r="E31" i="59"/>
  <c r="C28" i="59"/>
  <c r="E31" i="38"/>
  <c r="C28" i="38"/>
  <c r="W30" i="59"/>
  <c r="U27" i="59"/>
  <c r="U31" i="59"/>
  <c r="U28" i="59" s="1"/>
  <c r="U32" i="58"/>
  <c r="W31" i="58"/>
  <c r="U31" i="38"/>
  <c r="U28" i="38" s="1"/>
  <c r="W30" i="38"/>
  <c r="U27" i="38"/>
  <c r="U27" i="53"/>
  <c r="W30" i="53"/>
  <c r="U31" i="53"/>
  <c r="U29" i="35"/>
  <c r="V8" i="38"/>
  <c r="V23" i="38" s="1"/>
  <c r="V8" i="53"/>
  <c r="V28" i="53" s="1"/>
  <c r="E8" i="53"/>
  <c r="W7" i="53"/>
  <c r="V27" i="38"/>
  <c r="W27" i="38" s="1"/>
  <c r="W7" i="38"/>
  <c r="E10" i="58"/>
  <c r="D29" i="58"/>
  <c r="V8" i="59"/>
  <c r="W8" i="59" s="1"/>
  <c r="E8" i="59"/>
  <c r="D28" i="59"/>
  <c r="V22" i="59"/>
  <c r="W22" i="59" s="1"/>
  <c r="V27" i="59"/>
  <c r="W27" i="59" s="1"/>
  <c r="V24" i="35"/>
  <c r="W9" i="35"/>
  <c r="U28" i="53"/>
  <c r="W8" i="38"/>
  <c r="X24" i="61" l="1"/>
  <c r="W24" i="61"/>
  <c r="E13" i="56"/>
  <c r="W27" i="61"/>
  <c r="X27" i="61"/>
  <c r="W32" i="35"/>
  <c r="V29" i="35"/>
  <c r="W29" i="35" s="1"/>
  <c r="D28" i="38"/>
  <c r="E28" i="38" s="1"/>
  <c r="V23" i="53"/>
  <c r="W23" i="53" s="1"/>
  <c r="E8" i="38"/>
  <c r="E31" i="53"/>
  <c r="E32" i="58"/>
  <c r="T31" i="59"/>
  <c r="W18" i="53"/>
  <c r="V17" i="38"/>
  <c r="W17" i="38" s="1"/>
  <c r="T27" i="33"/>
  <c r="W41" i="56"/>
  <c r="W18" i="56"/>
  <c r="T29" i="38"/>
  <c r="T49" i="59"/>
  <c r="E28" i="59"/>
  <c r="W28" i="35"/>
  <c r="K25" i="58"/>
  <c r="N29" i="53"/>
  <c r="T25" i="35"/>
  <c r="W26" i="56"/>
  <c r="O27" i="52"/>
  <c r="Q27" i="52" s="1"/>
  <c r="O22" i="52"/>
  <c r="Q22" i="52" s="1"/>
  <c r="R8" i="52"/>
  <c r="T7" i="52"/>
  <c r="M49" i="29"/>
  <c r="N49" i="27"/>
  <c r="C26" i="27"/>
  <c r="E26" i="27" s="1"/>
  <c r="U11" i="27"/>
  <c r="Q57" i="27"/>
  <c r="O55" i="27"/>
  <c r="P43" i="61"/>
  <c r="Q43" i="61" s="1"/>
  <c r="P44" i="29"/>
  <c r="W14" i="26"/>
  <c r="U25" i="26"/>
  <c r="W25" i="26" s="1"/>
  <c r="U13" i="26"/>
  <c r="C30" i="26"/>
  <c r="C32" i="26"/>
  <c r="C29" i="26" s="1"/>
  <c r="U33" i="26"/>
  <c r="C46" i="26"/>
  <c r="U46" i="26" s="1"/>
  <c r="C48" i="27"/>
  <c r="U49" i="26"/>
  <c r="C47" i="26"/>
  <c r="F47" i="27"/>
  <c r="H48" i="26"/>
  <c r="K12" i="23"/>
  <c r="I13" i="23"/>
  <c r="L56" i="27"/>
  <c r="L55" i="26"/>
  <c r="N57" i="26"/>
  <c r="L56" i="26"/>
  <c r="N56" i="26" s="1"/>
  <c r="Q42" i="52"/>
  <c r="O28" i="21"/>
  <c r="O23" i="21"/>
  <c r="E50" i="26"/>
  <c r="V50" i="26"/>
  <c r="D49" i="27"/>
  <c r="V60" i="23"/>
  <c r="W55" i="23"/>
  <c r="S27" i="52"/>
  <c r="T27" i="52" s="1"/>
  <c r="T30" i="52"/>
  <c r="M52" i="29"/>
  <c r="N52" i="27"/>
  <c r="S24" i="26"/>
  <c r="T24" i="26" s="1"/>
  <c r="S29" i="26"/>
  <c r="T29" i="26" s="1"/>
  <c r="S23" i="52"/>
  <c r="S28" i="52"/>
  <c r="P40" i="42"/>
  <c r="Q40" i="42" s="1"/>
  <c r="Q38" i="42"/>
  <c r="T23" i="21"/>
  <c r="S44" i="61"/>
  <c r="S44" i="56"/>
  <c r="T44" i="29"/>
  <c r="D60" i="21"/>
  <c r="E55" i="21"/>
  <c r="D30" i="26"/>
  <c r="E30" i="26" s="1"/>
  <c r="V33" i="26"/>
  <c r="D32" i="26"/>
  <c r="E33" i="26"/>
  <c r="I57" i="61"/>
  <c r="I57" i="56"/>
  <c r="W31" i="39"/>
  <c r="U28" i="39"/>
  <c r="W28" i="39" s="1"/>
  <c r="I25" i="27"/>
  <c r="K25" i="27" s="1"/>
  <c r="K10" i="27"/>
  <c r="D57" i="27"/>
  <c r="D55" i="26"/>
  <c r="V58" i="26"/>
  <c r="W58" i="26" s="1"/>
  <c r="D56" i="26"/>
  <c r="E58" i="26"/>
  <c r="C52" i="61"/>
  <c r="U52" i="61" s="1"/>
  <c r="C52" i="56"/>
  <c r="H8" i="61"/>
  <c r="O26" i="27"/>
  <c r="Q26" i="27" s="1"/>
  <c r="Q16" i="27"/>
  <c r="T51" i="27"/>
  <c r="R51" i="29"/>
  <c r="P59" i="29"/>
  <c r="P54" i="27"/>
  <c r="Q54" i="27" s="1"/>
  <c r="F20" i="56"/>
  <c r="F20" i="61"/>
  <c r="H20" i="61" s="1"/>
  <c r="F17" i="27"/>
  <c r="H17" i="27" s="1"/>
  <c r="F18" i="29"/>
  <c r="H9" i="56"/>
  <c r="G7" i="56"/>
  <c r="K13" i="26"/>
  <c r="I24" i="26"/>
  <c r="K24" i="26" s="1"/>
  <c r="I13" i="27"/>
  <c r="V34" i="29"/>
  <c r="D34" i="61"/>
  <c r="E34" i="29"/>
  <c r="S57" i="59"/>
  <c r="T57" i="59" s="1"/>
  <c r="S57" i="38"/>
  <c r="T57" i="38" s="1"/>
  <c r="L61" i="26"/>
  <c r="N59" i="26"/>
  <c r="R49" i="38"/>
  <c r="T49" i="38" s="1"/>
  <c r="R49" i="59"/>
  <c r="G27" i="35"/>
  <c r="H27" i="35" s="1"/>
  <c r="G30" i="35"/>
  <c r="J53" i="23"/>
  <c r="K49" i="26"/>
  <c r="J48" i="27"/>
  <c r="J46" i="26"/>
  <c r="J51" i="27"/>
  <c r="K52" i="26"/>
  <c r="M25" i="29"/>
  <c r="N25" i="29" s="1"/>
  <c r="N15" i="29"/>
  <c r="N32" i="27"/>
  <c r="M29" i="27"/>
  <c r="F53" i="21"/>
  <c r="H46" i="21"/>
  <c r="S22" i="21"/>
  <c r="T22" i="21" s="1"/>
  <c r="T12" i="21"/>
  <c r="M23" i="23"/>
  <c r="M56" i="29"/>
  <c r="AC27" i="60"/>
  <c r="AF27" i="60" s="1"/>
  <c r="AF8" i="60"/>
  <c r="AF12" i="60"/>
  <c r="AE12" i="60"/>
  <c r="AD22" i="60"/>
  <c r="AK17" i="60"/>
  <c r="AJ17" i="60"/>
  <c r="O45" i="21"/>
  <c r="Q45" i="21" s="1"/>
  <c r="Q48" i="21"/>
  <c r="O46" i="21"/>
  <c r="O48" i="23"/>
  <c r="O42" i="42"/>
  <c r="O43" i="23"/>
  <c r="Q43" i="21"/>
  <c r="Q49" i="21"/>
  <c r="O53" i="21"/>
  <c r="O49" i="23"/>
  <c r="O38" i="42"/>
  <c r="O40" i="42" s="1"/>
  <c r="O39" i="23"/>
  <c r="R39" i="42"/>
  <c r="R40" i="23"/>
  <c r="F43" i="56"/>
  <c r="H43" i="29"/>
  <c r="F43" i="61"/>
  <c r="H43" i="61" s="1"/>
  <c r="F44" i="29"/>
  <c r="U28" i="23"/>
  <c r="W28" i="23" s="1"/>
  <c r="T32" i="27"/>
  <c r="R31" i="27"/>
  <c r="R28" i="23"/>
  <c r="R23" i="23"/>
  <c r="C13" i="56"/>
  <c r="U15" i="56"/>
  <c r="W15" i="56" s="1"/>
  <c r="F51" i="58"/>
  <c r="F50" i="38"/>
  <c r="F50" i="59"/>
  <c r="F59" i="27"/>
  <c r="H60" i="26"/>
  <c r="L48" i="59"/>
  <c r="L49" i="58"/>
  <c r="N20" i="26"/>
  <c r="L18" i="26"/>
  <c r="N18" i="26" s="1"/>
  <c r="L19" i="26"/>
  <c r="N19" i="26" s="1"/>
  <c r="Q55" i="23"/>
  <c r="O60" i="23"/>
  <c r="O51" i="58"/>
  <c r="O50" i="38"/>
  <c r="O50" i="59"/>
  <c r="Q43" i="26"/>
  <c r="T8" i="21"/>
  <c r="R28" i="21"/>
  <c r="T28" i="21" s="1"/>
  <c r="T7" i="23"/>
  <c r="R22" i="23"/>
  <c r="T22" i="23" s="1"/>
  <c r="R16" i="27"/>
  <c r="T16" i="26"/>
  <c r="T17" i="23"/>
  <c r="R18" i="23"/>
  <c r="V53" i="26"/>
  <c r="W53" i="26" s="1"/>
  <c r="D52" i="27"/>
  <c r="E53" i="26"/>
  <c r="T26" i="52"/>
  <c r="C24" i="52"/>
  <c r="E24" i="52" s="1"/>
  <c r="C7" i="52"/>
  <c r="U9" i="52"/>
  <c r="R24" i="52"/>
  <c r="T24" i="52" s="1"/>
  <c r="R12" i="52"/>
  <c r="T12" i="52" s="1"/>
  <c r="R13" i="52"/>
  <c r="T13" i="52" s="1"/>
  <c r="V50" i="29"/>
  <c r="W50" i="29" s="1"/>
  <c r="D50" i="56"/>
  <c r="K10" i="56"/>
  <c r="J10" i="33"/>
  <c r="J31" i="29"/>
  <c r="J32" i="56"/>
  <c r="K32" i="29"/>
  <c r="J32" i="61"/>
  <c r="N17" i="21"/>
  <c r="L17" i="23"/>
  <c r="O27" i="23"/>
  <c r="Q27" i="23" s="1"/>
  <c r="O31" i="23"/>
  <c r="V60" i="21"/>
  <c r="W55" i="21"/>
  <c r="S31" i="23"/>
  <c r="T31" i="23" s="1"/>
  <c r="T30" i="23"/>
  <c r="L11" i="27"/>
  <c r="L30" i="26"/>
  <c r="N30" i="26" s="1"/>
  <c r="N11" i="26"/>
  <c r="L27" i="26"/>
  <c r="N27" i="26" s="1"/>
  <c r="Q10" i="27"/>
  <c r="O25" i="27"/>
  <c r="Q25" i="27" s="1"/>
  <c r="R57" i="26"/>
  <c r="T56" i="23"/>
  <c r="R54" i="23"/>
  <c r="T54" i="23" s="1"/>
  <c r="R55" i="23"/>
  <c r="D25" i="29"/>
  <c r="E25" i="29" s="1"/>
  <c r="V10" i="29"/>
  <c r="F22" i="23"/>
  <c r="H22" i="23" s="1"/>
  <c r="F13" i="23"/>
  <c r="T44" i="61"/>
  <c r="N57" i="27"/>
  <c r="L57" i="29"/>
  <c r="T44" i="56"/>
  <c r="W48" i="26"/>
  <c r="T23" i="26"/>
  <c r="F29" i="26"/>
  <c r="H29" i="26" s="1"/>
  <c r="H32" i="26"/>
  <c r="H15" i="29"/>
  <c r="F25" i="29"/>
  <c r="H25" i="29" s="1"/>
  <c r="R35" i="33"/>
  <c r="T35" i="56"/>
  <c r="J8" i="61"/>
  <c r="J27" i="61"/>
  <c r="K27" i="61" s="1"/>
  <c r="J23" i="27"/>
  <c r="J28" i="27"/>
  <c r="Q10" i="29"/>
  <c r="P25" i="29"/>
  <c r="Q25" i="29" s="1"/>
  <c r="P50" i="33"/>
  <c r="Q50" i="56"/>
  <c r="S7" i="27"/>
  <c r="S24" i="27"/>
  <c r="T24" i="27" s="1"/>
  <c r="K11" i="61"/>
  <c r="I29" i="61"/>
  <c r="O24" i="29"/>
  <c r="Q24" i="29" s="1"/>
  <c r="Q14" i="29"/>
  <c r="E22" i="26"/>
  <c r="C18" i="26"/>
  <c r="E18" i="26" s="1"/>
  <c r="U22" i="26"/>
  <c r="W22" i="26" s="1"/>
  <c r="U31" i="23"/>
  <c r="U30" i="52"/>
  <c r="E30" i="52"/>
  <c r="H50" i="26"/>
  <c r="F49" i="27"/>
  <c r="I28" i="26"/>
  <c r="K28" i="26" s="1"/>
  <c r="I32" i="26"/>
  <c r="Q33" i="26"/>
  <c r="O32" i="26"/>
  <c r="T32" i="52"/>
  <c r="R31" i="52"/>
  <c r="T31" i="52" s="1"/>
  <c r="R29" i="52"/>
  <c r="T29" i="52" s="1"/>
  <c r="T42" i="29"/>
  <c r="R42" i="61"/>
  <c r="T42" i="61" s="1"/>
  <c r="R42" i="56"/>
  <c r="G53" i="23"/>
  <c r="K44" i="27"/>
  <c r="M43" i="61"/>
  <c r="N43" i="61" s="1"/>
  <c r="M43" i="56"/>
  <c r="M44" i="29"/>
  <c r="W31" i="23"/>
  <c r="K8" i="23"/>
  <c r="I28" i="23"/>
  <c r="K28" i="23" s="1"/>
  <c r="AK12" i="60"/>
  <c r="AJ12" i="60"/>
  <c r="O48" i="26"/>
  <c r="T42" i="27"/>
  <c r="R44" i="27"/>
  <c r="T44" i="27" s="1"/>
  <c r="V51" i="23"/>
  <c r="W51" i="23" s="1"/>
  <c r="D52" i="26"/>
  <c r="S50" i="33"/>
  <c r="T50" i="56"/>
  <c r="E21" i="21"/>
  <c r="V21" i="21"/>
  <c r="W21" i="21" s="1"/>
  <c r="D21" i="23"/>
  <c r="Q50" i="61"/>
  <c r="T49" i="23"/>
  <c r="S18" i="23"/>
  <c r="T18" i="23" s="1"/>
  <c r="S56" i="33"/>
  <c r="L46" i="29"/>
  <c r="L47" i="56"/>
  <c r="N15" i="52"/>
  <c r="M25" i="52"/>
  <c r="N25" i="52" s="1"/>
  <c r="S47" i="23"/>
  <c r="S45" i="21"/>
  <c r="T45" i="21" s="1"/>
  <c r="T47" i="21"/>
  <c r="S52" i="23"/>
  <c r="T52" i="21"/>
  <c r="N30" i="21"/>
  <c r="M31" i="21"/>
  <c r="S56" i="61"/>
  <c r="P22" i="54"/>
  <c r="Q22" i="54" s="1"/>
  <c r="Q12" i="54"/>
  <c r="K11" i="26"/>
  <c r="I11" i="27"/>
  <c r="D13" i="52"/>
  <c r="E15" i="52"/>
  <c r="D25" i="52"/>
  <c r="E25" i="52" s="1"/>
  <c r="K33" i="56"/>
  <c r="N9" i="23"/>
  <c r="L24" i="23"/>
  <c r="N24" i="23" s="1"/>
  <c r="L7" i="23"/>
  <c r="C56" i="29"/>
  <c r="E56" i="27"/>
  <c r="F29" i="27"/>
  <c r="H29" i="27" s="1"/>
  <c r="F26" i="27"/>
  <c r="H26" i="27" s="1"/>
  <c r="K27" i="23"/>
  <c r="K57" i="27"/>
  <c r="J57" i="29"/>
  <c r="P56" i="56"/>
  <c r="P56" i="61"/>
  <c r="V8" i="60"/>
  <c r="AG8" i="60" s="1"/>
  <c r="AG27" i="60" s="1"/>
  <c r="AI8" i="60"/>
  <c r="AK32" i="60"/>
  <c r="AJ32" i="60"/>
  <c r="N40" i="56"/>
  <c r="L40" i="33"/>
  <c r="F45" i="21"/>
  <c r="F48" i="23"/>
  <c r="F58" i="23"/>
  <c r="F54" i="21"/>
  <c r="H54" i="21" s="1"/>
  <c r="F55" i="21"/>
  <c r="K56" i="21"/>
  <c r="J54" i="21"/>
  <c r="K54" i="21" s="1"/>
  <c r="J56" i="23"/>
  <c r="J55" i="21"/>
  <c r="M22" i="29"/>
  <c r="N22" i="29" s="1"/>
  <c r="M14" i="33"/>
  <c r="M24" i="56"/>
  <c r="N24" i="56" s="1"/>
  <c r="P27" i="21"/>
  <c r="Q27" i="21" s="1"/>
  <c r="P8" i="21"/>
  <c r="P46" i="21"/>
  <c r="Q47" i="21"/>
  <c r="P47" i="23"/>
  <c r="S21" i="23"/>
  <c r="T21" i="23" s="1"/>
  <c r="T21" i="21"/>
  <c r="G39" i="23"/>
  <c r="G38" i="42"/>
  <c r="H39" i="21"/>
  <c r="Q39" i="21"/>
  <c r="P39" i="23"/>
  <c r="E30" i="21"/>
  <c r="D31" i="21"/>
  <c r="V30" i="21"/>
  <c r="L49" i="33"/>
  <c r="L50" i="35" s="1"/>
  <c r="G57" i="61"/>
  <c r="H57" i="61" s="1"/>
  <c r="H57" i="29"/>
  <c r="J50" i="29"/>
  <c r="K50" i="27"/>
  <c r="M23" i="52"/>
  <c r="N23" i="52" s="1"/>
  <c r="M48" i="23"/>
  <c r="M46" i="21"/>
  <c r="F18" i="56"/>
  <c r="H18" i="56" s="1"/>
  <c r="H25" i="27"/>
  <c r="V30" i="26"/>
  <c r="F17" i="52"/>
  <c r="H17" i="52" s="1"/>
  <c r="M25" i="27"/>
  <c r="N25" i="27" s="1"/>
  <c r="N15" i="27"/>
  <c r="Q33" i="23"/>
  <c r="H8" i="23"/>
  <c r="F28" i="23"/>
  <c r="H28" i="23" s="1"/>
  <c r="L26" i="52"/>
  <c r="N26" i="52" s="1"/>
  <c r="N11" i="52"/>
  <c r="L29" i="52"/>
  <c r="N29" i="52" s="1"/>
  <c r="G26" i="61"/>
  <c r="H26" i="61" s="1"/>
  <c r="G29" i="61"/>
  <c r="H29" i="61" s="1"/>
  <c r="S8" i="23"/>
  <c r="S27" i="23"/>
  <c r="T27" i="23" s="1"/>
  <c r="L47" i="61"/>
  <c r="N47" i="61" s="1"/>
  <c r="R23" i="39"/>
  <c r="T23" i="39" s="1"/>
  <c r="R28" i="39"/>
  <c r="L46" i="26"/>
  <c r="L45" i="27" s="1"/>
  <c r="L51" i="27"/>
  <c r="L51" i="29" s="1"/>
  <c r="L22" i="21"/>
  <c r="N22" i="21" s="1"/>
  <c r="N12" i="21"/>
  <c r="P9" i="33"/>
  <c r="P24" i="56"/>
  <c r="Q24" i="56" s="1"/>
  <c r="U32" i="21"/>
  <c r="E32" i="21"/>
  <c r="I31" i="21"/>
  <c r="K30" i="21"/>
  <c r="I27" i="21"/>
  <c r="K27" i="21" s="1"/>
  <c r="L54" i="21"/>
  <c r="N54" i="21" s="1"/>
  <c r="L55" i="21"/>
  <c r="N56" i="21"/>
  <c r="T43" i="26"/>
  <c r="R45" i="26"/>
  <c r="T45" i="26" s="1"/>
  <c r="R33" i="21"/>
  <c r="T33" i="21" s="1"/>
  <c r="T34" i="21"/>
  <c r="D48" i="23"/>
  <c r="D45" i="21"/>
  <c r="G51" i="23"/>
  <c r="G45" i="21"/>
  <c r="H45" i="21" s="1"/>
  <c r="J25" i="21"/>
  <c r="K25" i="21" s="1"/>
  <c r="K15" i="21"/>
  <c r="S21" i="61"/>
  <c r="T21" i="61" s="1"/>
  <c r="S21" i="56"/>
  <c r="S18" i="56" s="1"/>
  <c r="T18" i="56" s="1"/>
  <c r="E14" i="52"/>
  <c r="C12" i="52"/>
  <c r="C13" i="52"/>
  <c r="C34" i="33"/>
  <c r="C33" i="56"/>
  <c r="E33" i="56" s="1"/>
  <c r="E11" i="21"/>
  <c r="U11" i="21"/>
  <c r="C29" i="21"/>
  <c r="E29" i="21" s="1"/>
  <c r="G7" i="52"/>
  <c r="H9" i="52"/>
  <c r="V22" i="50"/>
  <c r="W22" i="50" s="1"/>
  <c r="H23" i="39"/>
  <c r="W25" i="39"/>
  <c r="O28" i="39"/>
  <c r="Q8" i="39"/>
  <c r="H16" i="27"/>
  <c r="Q28" i="39"/>
  <c r="Q23" i="39"/>
  <c r="W28" i="42"/>
  <c r="F27" i="42"/>
  <c r="H8" i="42"/>
  <c r="F28" i="39"/>
  <c r="H28" i="39" s="1"/>
  <c r="F23" i="39"/>
  <c r="H8" i="39"/>
  <c r="C44" i="52"/>
  <c r="E44" i="52" s="1"/>
  <c r="E42" i="52"/>
  <c r="L52" i="61"/>
  <c r="L52" i="56"/>
  <c r="L52" i="33" s="1"/>
  <c r="L53" i="35" s="1"/>
  <c r="G8" i="21"/>
  <c r="G61" i="26"/>
  <c r="G58" i="27"/>
  <c r="I46" i="23"/>
  <c r="I53" i="23" s="1"/>
  <c r="I53" i="26"/>
  <c r="F25" i="21"/>
  <c r="H25" i="21" s="1"/>
  <c r="H10" i="21"/>
  <c r="U8" i="54"/>
  <c r="U27" i="54" s="1"/>
  <c r="F27" i="54"/>
  <c r="H27" i="54" s="1"/>
  <c r="K15" i="42"/>
  <c r="I24" i="42"/>
  <c r="K24" i="42" s="1"/>
  <c r="N7" i="45"/>
  <c r="M8" i="45"/>
  <c r="N8" i="45" s="1"/>
  <c r="D72" i="45"/>
  <c r="V71" i="45"/>
  <c r="E71" i="45"/>
  <c r="W40" i="39"/>
  <c r="T51" i="26"/>
  <c r="P32" i="56"/>
  <c r="V24" i="42"/>
  <c r="W24" i="42" s="1"/>
  <c r="U29" i="39"/>
  <c r="W29" i="39" s="1"/>
  <c r="V26" i="50"/>
  <c r="W26" i="50" s="1"/>
  <c r="S28" i="39"/>
  <c r="W10" i="39"/>
  <c r="U28" i="42"/>
  <c r="G27" i="42"/>
  <c r="H27" i="42" s="1"/>
  <c r="N7" i="39"/>
  <c r="W32" i="39"/>
  <c r="J41" i="26"/>
  <c r="G56" i="27"/>
  <c r="G29" i="21"/>
  <c r="H29" i="21" s="1"/>
  <c r="J29" i="21"/>
  <c r="K29" i="21" s="1"/>
  <c r="G40" i="23"/>
  <c r="G39" i="42"/>
  <c r="H39" i="42" s="1"/>
  <c r="K27" i="54"/>
  <c r="R25" i="21"/>
  <c r="T25" i="21" s="1"/>
  <c r="T10" i="21"/>
  <c r="H8" i="54"/>
  <c r="G26" i="60"/>
  <c r="H10" i="42"/>
  <c r="G24" i="42"/>
  <c r="H24" i="42" s="1"/>
  <c r="C28" i="42"/>
  <c r="E28" i="42" s="1"/>
  <c r="E11" i="42"/>
  <c r="Q11" i="39"/>
  <c r="P26" i="39"/>
  <c r="Q26" i="39" s="1"/>
  <c r="E8" i="51"/>
  <c r="V8" i="51"/>
  <c r="I94" i="51"/>
  <c r="K94" i="51" s="1"/>
  <c r="K93" i="51"/>
  <c r="N33" i="54"/>
  <c r="M32" i="54"/>
  <c r="N32" i="54" s="1"/>
  <c r="J32" i="54"/>
  <c r="K32" i="54" s="1"/>
  <c r="K33" i="54"/>
  <c r="E33" i="54"/>
  <c r="U33" i="54"/>
  <c r="W7" i="50"/>
  <c r="P22" i="50"/>
  <c r="Q22" i="50" s="1"/>
  <c r="D22" i="50"/>
  <c r="M57" i="39"/>
  <c r="AD15" i="39"/>
  <c r="J57" i="39"/>
  <c r="U26" i="39"/>
  <c r="W9" i="42"/>
  <c r="J22" i="42"/>
  <c r="K22" i="42" s="1"/>
  <c r="U45" i="39"/>
  <c r="U51" i="39" s="1"/>
  <c r="U44" i="39"/>
  <c r="W44" i="39" s="1"/>
  <c r="Z14" i="39"/>
  <c r="U7" i="42"/>
  <c r="H43" i="50"/>
  <c r="V26" i="39"/>
  <c r="W26" i="39" s="1"/>
  <c r="V33" i="42"/>
  <c r="Q7" i="39"/>
  <c r="D32" i="42"/>
  <c r="E32" i="42" s="1"/>
  <c r="T19" i="42"/>
  <c r="M12" i="23"/>
  <c r="E42" i="23"/>
  <c r="S43" i="42"/>
  <c r="T43" i="42" s="1"/>
  <c r="I33" i="21"/>
  <c r="K33" i="21" s="1"/>
  <c r="S58" i="27"/>
  <c r="M50" i="23"/>
  <c r="H50" i="21"/>
  <c r="G50" i="23"/>
  <c r="K32" i="23"/>
  <c r="H30" i="54"/>
  <c r="F39" i="23"/>
  <c r="F38" i="42"/>
  <c r="F40" i="42" s="1"/>
  <c r="N12" i="54"/>
  <c r="W17" i="53"/>
  <c r="Q38" i="59"/>
  <c r="H38" i="21"/>
  <c r="J64" i="45"/>
  <c r="K64" i="45" s="1"/>
  <c r="K63" i="45"/>
  <c r="W7" i="51"/>
  <c r="K45" i="39"/>
  <c r="C44" i="56"/>
  <c r="E44" i="56" s="1"/>
  <c r="C33" i="29"/>
  <c r="E33" i="29" s="1"/>
  <c r="M22" i="39"/>
  <c r="N22" i="39" s="1"/>
  <c r="W18" i="50"/>
  <c r="G22" i="50"/>
  <c r="Q26" i="50"/>
  <c r="N40" i="50"/>
  <c r="O22" i="39"/>
  <c r="Q22" i="39" s="1"/>
  <c r="U25" i="42"/>
  <c r="W25" i="42" s="1"/>
  <c r="G26" i="21"/>
  <c r="H26" i="21" s="1"/>
  <c r="L41" i="26"/>
  <c r="J42" i="52"/>
  <c r="K40" i="21"/>
  <c r="F7" i="21"/>
  <c r="D39" i="42"/>
  <c r="D40" i="23"/>
  <c r="T106" i="49"/>
  <c r="U106" i="49"/>
  <c r="D26" i="54"/>
  <c r="E26" i="54" s="1"/>
  <c r="E29" i="54"/>
  <c r="V29" i="54"/>
  <c r="J39" i="35"/>
  <c r="K39" i="35" s="1"/>
  <c r="K37" i="35"/>
  <c r="G17" i="50"/>
  <c r="H19" i="50"/>
  <c r="K37" i="23"/>
  <c r="M39" i="26"/>
  <c r="N39" i="26" s="1"/>
  <c r="H19" i="39"/>
  <c r="E39" i="39"/>
  <c r="H8" i="45"/>
  <c r="D24" i="45"/>
  <c r="E23" i="45"/>
  <c r="W25" i="45"/>
  <c r="U39" i="45"/>
  <c r="W39" i="45" s="1"/>
  <c r="D48" i="45"/>
  <c r="E47" i="45"/>
  <c r="W50" i="45"/>
  <c r="P64" i="45"/>
  <c r="Q64" i="45" s="1"/>
  <c r="Q63" i="45"/>
  <c r="J72" i="45"/>
  <c r="K72" i="45" s="1"/>
  <c r="K71" i="45"/>
  <c r="U104" i="49"/>
  <c r="V105" i="49"/>
  <c r="W105" i="49" s="1"/>
  <c r="Q105" i="49"/>
  <c r="N56" i="51"/>
  <c r="V56" i="51"/>
  <c r="W56" i="51" s="1"/>
  <c r="AG26" i="60"/>
  <c r="AJ26" i="60" s="1"/>
  <c r="T32" i="39"/>
  <c r="H26" i="39"/>
  <c r="Q36" i="23"/>
  <c r="P38" i="23"/>
  <c r="Q38" i="23" s="1"/>
  <c r="K36" i="27"/>
  <c r="J38" i="27"/>
  <c r="K38" i="27" s="1"/>
  <c r="Q34" i="42"/>
  <c r="L23" i="42"/>
  <c r="N23" i="42" s="1"/>
  <c r="Q8" i="45"/>
  <c r="J24" i="45"/>
  <c r="K24" i="45" s="1"/>
  <c r="K23" i="45"/>
  <c r="E39" i="45"/>
  <c r="J48" i="45"/>
  <c r="K48" i="45" s="1"/>
  <c r="K47" i="45"/>
  <c r="C64" i="45"/>
  <c r="U64" i="45" s="1"/>
  <c r="U63" i="45"/>
  <c r="E37" i="50"/>
  <c r="V37" i="50"/>
  <c r="W37" i="50" s="1"/>
  <c r="N29" i="50"/>
  <c r="R24" i="54"/>
  <c r="T24" i="54" s="1"/>
  <c r="R13" i="54"/>
  <c r="T13" i="54" s="1"/>
  <c r="O24" i="54"/>
  <c r="Q24" i="54" s="1"/>
  <c r="O13" i="54"/>
  <c r="Q13" i="54" s="1"/>
  <c r="N16" i="54"/>
  <c r="L25" i="54"/>
  <c r="N25" i="54" s="1"/>
  <c r="M59" i="23"/>
  <c r="N59" i="21"/>
  <c r="V8" i="54"/>
  <c r="E8" i="54"/>
  <c r="D30" i="54"/>
  <c r="E30" i="54" s="1"/>
  <c r="Q14" i="50"/>
  <c r="O23" i="50"/>
  <c r="Q23" i="50" s="1"/>
  <c r="U17" i="53"/>
  <c r="V37" i="21"/>
  <c r="E37" i="21"/>
  <c r="J38" i="21"/>
  <c r="K38" i="21" s="1"/>
  <c r="H38" i="26"/>
  <c r="N32" i="39"/>
  <c r="M29" i="39"/>
  <c r="N29" i="39" s="1"/>
  <c r="K11" i="39"/>
  <c r="J26" i="39"/>
  <c r="K26" i="39" s="1"/>
  <c r="J29" i="39"/>
  <c r="K29" i="39" s="1"/>
  <c r="Q42" i="39"/>
  <c r="O44" i="39"/>
  <c r="Q44" i="39" s="1"/>
  <c r="E7" i="45"/>
  <c r="V7" i="45"/>
  <c r="D8" i="45"/>
  <c r="G16" i="45"/>
  <c r="H15" i="45"/>
  <c r="V15" i="45"/>
  <c r="W15" i="45" s="1"/>
  <c r="P24" i="45"/>
  <c r="Q24" i="45" s="1"/>
  <c r="Q23" i="45"/>
  <c r="P48" i="45"/>
  <c r="Q48" i="45" s="1"/>
  <c r="Q47" i="45"/>
  <c r="D64" i="45"/>
  <c r="V63" i="45"/>
  <c r="W63" i="45" s="1"/>
  <c r="E63" i="45"/>
  <c r="C72" i="45"/>
  <c r="U72" i="45" s="1"/>
  <c r="U71" i="45"/>
  <c r="C31" i="39"/>
  <c r="C28" i="39" s="1"/>
  <c r="E28" i="39" s="1"/>
  <c r="C27" i="39"/>
  <c r="E27" i="39" s="1"/>
  <c r="V106" i="49"/>
  <c r="W106" i="49" s="1"/>
  <c r="C22" i="50"/>
  <c r="C8" i="50"/>
  <c r="W25" i="51"/>
  <c r="W55" i="51"/>
  <c r="E64" i="51"/>
  <c r="V64" i="51"/>
  <c r="W64" i="51" s="1"/>
  <c r="T72" i="51"/>
  <c r="K87" i="51"/>
  <c r="S23" i="54"/>
  <c r="T23" i="54" s="1"/>
  <c r="T14" i="54"/>
  <c r="K14" i="54"/>
  <c r="K7" i="54"/>
  <c r="V7" i="54"/>
  <c r="J26" i="54"/>
  <c r="K26" i="54" s="1"/>
  <c r="F13" i="50"/>
  <c r="H13" i="50" s="1"/>
  <c r="F12" i="50"/>
  <c r="H12" i="50" s="1"/>
  <c r="L23" i="50"/>
  <c r="N23" i="50" s="1"/>
  <c r="L7" i="50"/>
  <c r="K29" i="50"/>
  <c r="J30" i="50"/>
  <c r="K30" i="50" s="1"/>
  <c r="T42" i="39"/>
  <c r="U7" i="45"/>
  <c r="Q55" i="45"/>
  <c r="Q106" i="49"/>
  <c r="Q107" i="49"/>
  <c r="V107" i="49"/>
  <c r="W107" i="49" s="1"/>
  <c r="V28" i="50"/>
  <c r="W28" i="50" s="1"/>
  <c r="G48" i="51"/>
  <c r="E56" i="51"/>
  <c r="C94" i="51"/>
  <c r="U93" i="51"/>
  <c r="K15" i="54"/>
  <c r="J24" i="54"/>
  <c r="K24" i="54" s="1"/>
  <c r="Q50" i="39"/>
  <c r="H46" i="39"/>
  <c r="I17" i="50"/>
  <c r="K19" i="50"/>
  <c r="R17" i="50"/>
  <c r="R18" i="50" s="1"/>
  <c r="T19" i="50"/>
  <c r="Q24" i="50"/>
  <c r="V104" i="49"/>
  <c r="W104" i="49" s="1"/>
  <c r="N80" i="51"/>
  <c r="W93" i="51"/>
  <c r="U23" i="51"/>
  <c r="W23" i="51" s="1"/>
  <c r="C24" i="51"/>
  <c r="U24" i="51" s="1"/>
  <c r="W24" i="51" s="1"/>
  <c r="E55" i="51"/>
  <c r="C56" i="51"/>
  <c r="U56" i="51" s="1"/>
  <c r="U7" i="51"/>
  <c r="H7" i="51"/>
  <c r="W15" i="51"/>
  <c r="G87" i="51"/>
  <c r="V86" i="51"/>
  <c r="W86" i="51" s="1"/>
  <c r="J72" i="51"/>
  <c r="K71" i="51"/>
  <c r="N7" i="51"/>
  <c r="L8" i="51"/>
  <c r="M87" i="51"/>
  <c r="N87" i="51" s="1"/>
  <c r="N86" i="51"/>
  <c r="P72" i="51"/>
  <c r="Q72" i="51" s="1"/>
  <c r="Q71" i="51"/>
  <c r="R8" i="51"/>
  <c r="T8" i="51" s="1"/>
  <c r="T7" i="51"/>
  <c r="R80" i="51"/>
  <c r="T79" i="51"/>
  <c r="T16" i="51"/>
  <c r="S87" i="51"/>
  <c r="T87" i="51" s="1"/>
  <c r="T86" i="51"/>
  <c r="F25" i="54"/>
  <c r="H25" i="54" s="1"/>
  <c r="H16" i="54"/>
  <c r="K9" i="50"/>
  <c r="J7" i="50"/>
  <c r="L13" i="50"/>
  <c r="N13" i="50" s="1"/>
  <c r="L12" i="50"/>
  <c r="N14" i="50"/>
  <c r="E28" i="50"/>
  <c r="W90" i="51"/>
  <c r="N79" i="51"/>
  <c r="E16" i="53"/>
  <c r="T17" i="53"/>
  <c r="M12" i="50"/>
  <c r="V54" i="60"/>
  <c r="T59" i="60"/>
  <c r="AH43" i="60"/>
  <c r="AK43" i="60" s="1"/>
  <c r="AH40" i="60"/>
  <c r="AK40" i="60" s="1"/>
  <c r="C26" i="60"/>
  <c r="F26" i="60" s="1"/>
  <c r="F7" i="60"/>
  <c r="L7" i="60"/>
  <c r="I8" i="60"/>
  <c r="I26" i="60"/>
  <c r="L26" i="60" s="1"/>
  <c r="AK18" i="60"/>
  <c r="H8" i="60"/>
  <c r="K7" i="60"/>
  <c r="T23" i="50"/>
  <c r="H71" i="51"/>
  <c r="H93" i="51"/>
  <c r="L94" i="51"/>
  <c r="N94" i="51" s="1"/>
  <c r="N93" i="51"/>
  <c r="Q19" i="54"/>
  <c r="J18" i="54"/>
  <c r="K18" i="54" s="1"/>
  <c r="N7" i="54"/>
  <c r="M8" i="54"/>
  <c r="L57" i="39"/>
  <c r="O52" i="39"/>
  <c r="Q52" i="39" s="1"/>
  <c r="T56" i="39"/>
  <c r="Q20" i="53"/>
  <c r="T21" i="53"/>
  <c r="U42" i="58"/>
  <c r="W42" i="58" s="1"/>
  <c r="AH44" i="60"/>
  <c r="AK44" i="60" s="1"/>
  <c r="AF30" i="60"/>
  <c r="AH30" i="60"/>
  <c r="AK30" i="60" s="1"/>
  <c r="Z30" i="60"/>
  <c r="AA30" i="60"/>
  <c r="F25" i="60"/>
  <c r="AK38" i="60"/>
  <c r="L53" i="60"/>
  <c r="AE24" i="60"/>
  <c r="AF24" i="60"/>
  <c r="AG28" i="60"/>
  <c r="AJ28" i="60" s="1"/>
  <c r="W8" i="60"/>
  <c r="W22" i="60"/>
  <c r="Z22" i="60" s="1"/>
  <c r="Z28" i="60"/>
  <c r="K32" i="60"/>
  <c r="C8" i="60"/>
  <c r="W36" i="53"/>
  <c r="T40" i="50"/>
  <c r="K36" i="33"/>
  <c r="H55" i="51"/>
  <c r="T55" i="51"/>
  <c r="F30" i="50"/>
  <c r="N38" i="61"/>
  <c r="W15" i="53"/>
  <c r="Z15" i="53"/>
  <c r="Z16" i="53" s="1"/>
  <c r="Y11" i="53"/>
  <c r="V24" i="53"/>
  <c r="W24" i="53" s="1"/>
  <c r="W23" i="38"/>
  <c r="W31" i="38"/>
  <c r="W41" i="38"/>
  <c r="O38" i="53"/>
  <c r="E15" i="53"/>
  <c r="Z24" i="53"/>
  <c r="AA15" i="53" s="1"/>
  <c r="AB15" i="53" s="1"/>
  <c r="S10" i="58"/>
  <c r="T10" i="58" s="1"/>
  <c r="S24" i="58"/>
  <c r="T24" i="58" s="1"/>
  <c r="T9" i="58"/>
  <c r="S28" i="58"/>
  <c r="T28" i="58" s="1"/>
  <c r="T9" i="35"/>
  <c r="S24" i="35"/>
  <c r="T24" i="35" s="1"/>
  <c r="V28" i="38"/>
  <c r="W28" i="38" s="1"/>
  <c r="E29" i="58"/>
  <c r="E28" i="58"/>
  <c r="E27" i="59"/>
  <c r="S29" i="35"/>
  <c r="T29" i="35" s="1"/>
  <c r="G23" i="59"/>
  <c r="W29" i="38"/>
  <c r="E14" i="53"/>
  <c r="Q38" i="53"/>
  <c r="E24" i="35"/>
  <c r="T28" i="53"/>
  <c r="S29" i="58"/>
  <c r="T29" i="58" s="1"/>
  <c r="W21" i="38"/>
  <c r="W22" i="53"/>
  <c r="H24" i="35"/>
  <c r="Q19" i="35"/>
  <c r="Z11" i="53"/>
  <c r="W28" i="53"/>
  <c r="T28" i="59"/>
  <c r="W31" i="53"/>
  <c r="W32" i="58"/>
  <c r="S8" i="38"/>
  <c r="S22" i="38"/>
  <c r="T22" i="38" s="1"/>
  <c r="T7" i="38"/>
  <c r="W39" i="38"/>
  <c r="E27" i="33"/>
  <c r="K26" i="38"/>
  <c r="T24" i="38"/>
  <c r="T27" i="58"/>
  <c r="F42" i="58"/>
  <c r="H42" i="58" s="1"/>
  <c r="F41" i="38"/>
  <c r="H41" i="38" s="1"/>
  <c r="F41" i="53"/>
  <c r="H41" i="53" s="1"/>
  <c r="F41" i="59"/>
  <c r="H41" i="59" s="1"/>
  <c r="F32" i="53"/>
  <c r="F32" i="59"/>
  <c r="H33" i="35"/>
  <c r="F30" i="35"/>
  <c r="H30" i="35" s="1"/>
  <c r="F33" i="58"/>
  <c r="F32" i="38"/>
  <c r="R20" i="59"/>
  <c r="T20" i="59" s="1"/>
  <c r="T21" i="35"/>
  <c r="R22" i="58"/>
  <c r="T22" i="58" s="1"/>
  <c r="R20" i="38"/>
  <c r="W24" i="35"/>
  <c r="W21" i="59"/>
  <c r="W27" i="35"/>
  <c r="T20" i="38"/>
  <c r="P14" i="58"/>
  <c r="P24" i="58" s="1"/>
  <c r="Q24" i="58" s="1"/>
  <c r="P12" i="38"/>
  <c r="P22" i="38" s="1"/>
  <c r="Q22" i="38" s="1"/>
  <c r="P12" i="59"/>
  <c r="R18" i="38"/>
  <c r="T18" i="38" s="1"/>
  <c r="R18" i="59"/>
  <c r="T18" i="59" s="1"/>
  <c r="L42" i="38"/>
  <c r="N42" i="38" s="1"/>
  <c r="N43" i="35"/>
  <c r="S45" i="58"/>
  <c r="T45" i="58" s="1"/>
  <c r="S44" i="53"/>
  <c r="T44" i="53" s="1"/>
  <c r="S44" i="38"/>
  <c r="S44" i="59"/>
  <c r="T44" i="59" s="1"/>
  <c r="C35" i="53"/>
  <c r="C35" i="59"/>
  <c r="C36" i="58"/>
  <c r="E36" i="58" s="1"/>
  <c r="C35" i="38"/>
  <c r="T25" i="53"/>
  <c r="W31" i="59"/>
  <c r="V28" i="59"/>
  <c r="W28" i="59" s="1"/>
  <c r="W8" i="53"/>
  <c r="P42" i="58"/>
  <c r="Q42" i="58" s="1"/>
  <c r="P41" i="53"/>
  <c r="Q41" i="53" s="1"/>
  <c r="P41" i="59"/>
  <c r="Q41" i="59" s="1"/>
  <c r="P41" i="38"/>
  <c r="Q41" i="38" s="1"/>
  <c r="S8" i="61"/>
  <c r="S27" i="61"/>
  <c r="T27" i="61" s="1"/>
  <c r="P45" i="58"/>
  <c r="Q45" i="58" s="1"/>
  <c r="P44" i="53"/>
  <c r="Q44" i="53" s="1"/>
  <c r="P44" i="59"/>
  <c r="Q44" i="59" s="1"/>
  <c r="P44" i="38"/>
  <c r="Q44" i="38" s="1"/>
  <c r="M58" i="38"/>
  <c r="M58" i="59"/>
  <c r="M58" i="58"/>
  <c r="W10" i="56"/>
  <c r="U25" i="56"/>
  <c r="W25" i="56" s="1"/>
  <c r="J31" i="35"/>
  <c r="I51" i="58"/>
  <c r="I50" i="38"/>
  <c r="I50" i="59"/>
  <c r="R49" i="58"/>
  <c r="R48" i="59"/>
  <c r="R48" i="38"/>
  <c r="P15" i="58"/>
  <c r="Q15" i="58" s="1"/>
  <c r="P13" i="59"/>
  <c r="I19" i="38"/>
  <c r="I21" i="58"/>
  <c r="I19" i="59"/>
  <c r="G15" i="38"/>
  <c r="G17" i="58"/>
  <c r="G15" i="59"/>
  <c r="D13" i="59"/>
  <c r="D15" i="58"/>
  <c r="E15" i="58" s="1"/>
  <c r="G48" i="59"/>
  <c r="G48" i="38"/>
  <c r="G49" i="58"/>
  <c r="J59" i="59"/>
  <c r="J59" i="38"/>
  <c r="J59" i="58"/>
  <c r="M14" i="38"/>
  <c r="M14" i="59"/>
  <c r="M16" i="58"/>
  <c r="P49" i="38"/>
  <c r="P50" i="58"/>
  <c r="P49" i="59"/>
  <c r="M40" i="53"/>
  <c r="N40" i="53" s="1"/>
  <c r="M40" i="59"/>
  <c r="N40" i="59" s="1"/>
  <c r="M41" i="58"/>
  <c r="N41" i="58" s="1"/>
  <c r="M40" i="38"/>
  <c r="M35" i="38"/>
  <c r="N35" i="38" s="1"/>
  <c r="M35" i="59"/>
  <c r="N35" i="59" s="1"/>
  <c r="M35" i="53"/>
  <c r="M36" i="58"/>
  <c r="N36" i="58" s="1"/>
  <c r="C34" i="38"/>
  <c r="C35" i="58"/>
  <c r="C34" i="53"/>
  <c r="C34" i="59"/>
  <c r="L53" i="58"/>
  <c r="L52" i="59"/>
  <c r="L52" i="38"/>
  <c r="L49" i="38"/>
  <c r="L49" i="59"/>
  <c r="L50" i="58"/>
  <c r="O59" i="59"/>
  <c r="O59" i="38"/>
  <c r="O59" i="58"/>
  <c r="G16" i="38"/>
  <c r="G16" i="59"/>
  <c r="G18" i="58"/>
  <c r="G34" i="59"/>
  <c r="G35" i="58"/>
  <c r="G49" i="38"/>
  <c r="G50" i="58"/>
  <c r="G49" i="59"/>
  <c r="P48" i="38"/>
  <c r="P49" i="58"/>
  <c r="P48" i="59"/>
  <c r="C18" i="58"/>
  <c r="C16" i="59"/>
  <c r="C16" i="38"/>
  <c r="R15" i="59"/>
  <c r="R17" i="58"/>
  <c r="R26" i="58" s="1"/>
  <c r="T26" i="58" s="1"/>
  <c r="R15" i="38"/>
  <c r="R53" i="58"/>
  <c r="R52" i="38"/>
  <c r="R52" i="59"/>
  <c r="P20" i="38"/>
  <c r="Q20" i="38" s="1"/>
  <c r="P22" i="58"/>
  <c r="Q22" i="58" s="1"/>
  <c r="F9" i="38"/>
  <c r="F9" i="53"/>
  <c r="F11" i="58"/>
  <c r="F9" i="59"/>
  <c r="I48" i="59"/>
  <c r="I48" i="38"/>
  <c r="I49" i="58"/>
  <c r="V27" i="50"/>
  <c r="W30" i="50"/>
  <c r="F26" i="50"/>
  <c r="H26" i="50" s="1"/>
  <c r="F8" i="50"/>
  <c r="F22" i="50"/>
  <c r="H22" i="50" s="1"/>
  <c r="H7" i="50"/>
  <c r="R26" i="50"/>
  <c r="T26" i="50" s="1"/>
  <c r="R22" i="50"/>
  <c r="T22" i="50" s="1"/>
  <c r="T7" i="50"/>
  <c r="R8" i="50"/>
  <c r="S18" i="50"/>
  <c r="T18" i="50" s="1"/>
  <c r="T17" i="50"/>
  <c r="H30" i="50"/>
  <c r="G27" i="50"/>
  <c r="Q17" i="50"/>
  <c r="E7" i="50"/>
  <c r="I27" i="60" l="1"/>
  <c r="L27" i="60" s="1"/>
  <c r="L8" i="60"/>
  <c r="AH8" i="60"/>
  <c r="AH27" i="60" s="1"/>
  <c r="K72" i="51"/>
  <c r="V72" i="51"/>
  <c r="W72" i="51" s="1"/>
  <c r="V26" i="54"/>
  <c r="W26" i="54" s="1"/>
  <c r="W7" i="54"/>
  <c r="V22" i="54"/>
  <c r="W22" i="54" s="1"/>
  <c r="U8" i="50"/>
  <c r="C27" i="50"/>
  <c r="E27" i="50" s="1"/>
  <c r="V16" i="45"/>
  <c r="W16" i="45" s="1"/>
  <c r="H16" i="45"/>
  <c r="W8" i="54"/>
  <c r="M60" i="26"/>
  <c r="N59" i="23"/>
  <c r="M54" i="23"/>
  <c r="N54" i="23" s="1"/>
  <c r="V39" i="42"/>
  <c r="W39" i="42" s="1"/>
  <c r="D40" i="42"/>
  <c r="E39" i="42"/>
  <c r="L42" i="26"/>
  <c r="N42" i="26" s="1"/>
  <c r="N41" i="26"/>
  <c r="F40" i="26"/>
  <c r="F42" i="26" s="1"/>
  <c r="F39" i="52"/>
  <c r="F41" i="23"/>
  <c r="F41" i="52" s="1"/>
  <c r="P32" i="33"/>
  <c r="P29" i="56"/>
  <c r="Q29" i="56" s="1"/>
  <c r="Q32" i="56"/>
  <c r="W71" i="45"/>
  <c r="G28" i="21"/>
  <c r="G23" i="21"/>
  <c r="E12" i="52"/>
  <c r="U12" i="52"/>
  <c r="W12" i="52" s="1"/>
  <c r="E45" i="21"/>
  <c r="V45" i="21"/>
  <c r="W45" i="21" s="1"/>
  <c r="S23" i="23"/>
  <c r="T23" i="23" s="1"/>
  <c r="S28" i="23"/>
  <c r="T28" i="23" s="1"/>
  <c r="T8" i="23"/>
  <c r="M49" i="26"/>
  <c r="N48" i="23"/>
  <c r="M46" i="23"/>
  <c r="M45" i="23"/>
  <c r="N45" i="23" s="1"/>
  <c r="J50" i="61"/>
  <c r="K50" i="61" s="1"/>
  <c r="J50" i="56"/>
  <c r="K50" i="29"/>
  <c r="P39" i="52"/>
  <c r="P41" i="23"/>
  <c r="Q39" i="23"/>
  <c r="P40" i="26"/>
  <c r="G41" i="23"/>
  <c r="H39" i="23"/>
  <c r="G39" i="52"/>
  <c r="H39" i="52" s="1"/>
  <c r="G40" i="26"/>
  <c r="K56" i="23"/>
  <c r="J55" i="23"/>
  <c r="J54" i="23"/>
  <c r="K54" i="23" s="1"/>
  <c r="J57" i="26"/>
  <c r="L41" i="35"/>
  <c r="N40" i="33"/>
  <c r="L41" i="33"/>
  <c r="AJ8" i="60"/>
  <c r="AI27" i="60"/>
  <c r="P56" i="33"/>
  <c r="P55" i="56"/>
  <c r="Q56" i="56"/>
  <c r="L22" i="23"/>
  <c r="N7" i="23"/>
  <c r="L8" i="23"/>
  <c r="L27" i="23"/>
  <c r="N27" i="23" s="1"/>
  <c r="S48" i="26"/>
  <c r="S45" i="23"/>
  <c r="T45" i="23" s="1"/>
  <c r="T47" i="23"/>
  <c r="S46" i="23"/>
  <c r="L47" i="33"/>
  <c r="L46" i="56"/>
  <c r="L53" i="56" s="1"/>
  <c r="N47" i="56"/>
  <c r="V21" i="23"/>
  <c r="W21" i="23" s="1"/>
  <c r="E21" i="23"/>
  <c r="D18" i="23"/>
  <c r="S51" i="35"/>
  <c r="T50" i="33"/>
  <c r="R42" i="33"/>
  <c r="T42" i="56"/>
  <c r="K32" i="26"/>
  <c r="I29" i="26"/>
  <c r="K29" i="26" s="1"/>
  <c r="S8" i="27"/>
  <c r="S22" i="27"/>
  <c r="S27" i="27"/>
  <c r="T27" i="27" s="1"/>
  <c r="T7" i="27"/>
  <c r="K8" i="61"/>
  <c r="J23" i="61"/>
  <c r="K23" i="61" s="1"/>
  <c r="L26" i="27"/>
  <c r="N26" i="27" s="1"/>
  <c r="N11" i="27"/>
  <c r="L29" i="27"/>
  <c r="L8" i="27"/>
  <c r="J28" i="29"/>
  <c r="K28" i="29" s="1"/>
  <c r="K31" i="29"/>
  <c r="U24" i="52"/>
  <c r="W24" i="52" s="1"/>
  <c r="W9" i="52"/>
  <c r="H44" i="29"/>
  <c r="F44" i="61"/>
  <c r="H44" i="61" s="1"/>
  <c r="F44" i="56"/>
  <c r="H44" i="56" s="1"/>
  <c r="R40" i="52"/>
  <c r="T40" i="52" s="1"/>
  <c r="T40" i="23"/>
  <c r="R41" i="26"/>
  <c r="R41" i="23"/>
  <c r="Q49" i="23"/>
  <c r="O50" i="26"/>
  <c r="O43" i="52"/>
  <c r="Q43" i="23"/>
  <c r="O44" i="23"/>
  <c r="Q44" i="23" s="1"/>
  <c r="O44" i="26"/>
  <c r="AF22" i="60"/>
  <c r="AE22" i="60"/>
  <c r="K46" i="23"/>
  <c r="V33" i="29"/>
  <c r="W33" i="29" s="1"/>
  <c r="W34" i="29"/>
  <c r="G8" i="56"/>
  <c r="H7" i="56"/>
  <c r="G27" i="56"/>
  <c r="H27" i="56" s="1"/>
  <c r="G22" i="56"/>
  <c r="H22" i="56" s="1"/>
  <c r="V55" i="26"/>
  <c r="W55" i="26" s="1"/>
  <c r="E55" i="26"/>
  <c r="E32" i="26"/>
  <c r="D29" i="26"/>
  <c r="E29" i="26" s="1"/>
  <c r="N52" i="29"/>
  <c r="M52" i="56"/>
  <c r="M52" i="61"/>
  <c r="N52" i="61" s="1"/>
  <c r="N51" i="27"/>
  <c r="W50" i="26"/>
  <c r="F47" i="29"/>
  <c r="H47" i="27"/>
  <c r="C17" i="26"/>
  <c r="U24" i="26"/>
  <c r="W24" i="26" s="1"/>
  <c r="W13" i="26"/>
  <c r="C27" i="60"/>
  <c r="F27" i="60" s="1"/>
  <c r="F8" i="60"/>
  <c r="W27" i="60"/>
  <c r="Z27" i="60" s="1"/>
  <c r="Z8" i="60"/>
  <c r="H27" i="60"/>
  <c r="K27" i="60" s="1"/>
  <c r="K8" i="60"/>
  <c r="N12" i="50"/>
  <c r="M22" i="50"/>
  <c r="N8" i="51"/>
  <c r="U8" i="51"/>
  <c r="I18" i="50"/>
  <c r="K18" i="50" s="1"/>
  <c r="K17" i="50"/>
  <c r="H48" i="51"/>
  <c r="V48" i="51"/>
  <c r="W48" i="51" s="1"/>
  <c r="E64" i="45"/>
  <c r="V64" i="45"/>
  <c r="W64" i="45" s="1"/>
  <c r="E8" i="45"/>
  <c r="V8" i="45"/>
  <c r="W8" i="45" s="1"/>
  <c r="D27" i="54"/>
  <c r="E27" i="54" s="1"/>
  <c r="F27" i="21"/>
  <c r="H27" i="21" s="1"/>
  <c r="F22" i="21"/>
  <c r="H22" i="21" s="1"/>
  <c r="F8" i="21"/>
  <c r="M51" i="26"/>
  <c r="N50" i="23"/>
  <c r="U22" i="42"/>
  <c r="W22" i="42" s="1"/>
  <c r="U26" i="42"/>
  <c r="W26" i="42" s="1"/>
  <c r="W7" i="42"/>
  <c r="H56" i="27"/>
  <c r="G56" i="29"/>
  <c r="G55" i="27"/>
  <c r="G54" i="27"/>
  <c r="T28" i="39"/>
  <c r="E72" i="45"/>
  <c r="V72" i="45"/>
  <c r="W72" i="45" s="1"/>
  <c r="G58" i="29"/>
  <c r="W45" i="39"/>
  <c r="G8" i="52"/>
  <c r="H7" i="52"/>
  <c r="G27" i="52"/>
  <c r="H27" i="52" s="1"/>
  <c r="G22" i="52"/>
  <c r="H22" i="52" s="1"/>
  <c r="V48" i="23"/>
  <c r="W48" i="23" s="1"/>
  <c r="D45" i="23"/>
  <c r="E45" i="23" s="1"/>
  <c r="E48" i="23"/>
  <c r="D46" i="23"/>
  <c r="D49" i="26"/>
  <c r="U31" i="21"/>
  <c r="U28" i="21" s="1"/>
  <c r="W32" i="21"/>
  <c r="V31" i="21"/>
  <c r="W30" i="21"/>
  <c r="V27" i="21"/>
  <c r="W27" i="21" s="1"/>
  <c r="P53" i="21"/>
  <c r="Q46" i="21"/>
  <c r="M15" i="35"/>
  <c r="M24" i="33"/>
  <c r="N24" i="33" s="1"/>
  <c r="M12" i="33"/>
  <c r="M13" i="33"/>
  <c r="N14" i="33"/>
  <c r="H58" i="23"/>
  <c r="F54" i="23"/>
  <c r="H54" i="23" s="1"/>
  <c r="F59" i="26"/>
  <c r="F55" i="23"/>
  <c r="H55" i="23" s="1"/>
  <c r="J57" i="56"/>
  <c r="K57" i="29"/>
  <c r="J57" i="61"/>
  <c r="K57" i="61" s="1"/>
  <c r="T52" i="23"/>
  <c r="S53" i="26"/>
  <c r="M44" i="61"/>
  <c r="N44" i="61" s="1"/>
  <c r="M44" i="56"/>
  <c r="N44" i="56" s="1"/>
  <c r="N44" i="29"/>
  <c r="W10" i="29"/>
  <c r="V25" i="29"/>
  <c r="W25" i="29" s="1"/>
  <c r="Q31" i="23"/>
  <c r="O28" i="23"/>
  <c r="Q28" i="23" s="1"/>
  <c r="J31" i="61"/>
  <c r="K31" i="61" s="1"/>
  <c r="J29" i="61"/>
  <c r="K29" i="61" s="1"/>
  <c r="K32" i="61"/>
  <c r="K10" i="33"/>
  <c r="J25" i="33"/>
  <c r="K25" i="33" s="1"/>
  <c r="U7" i="52"/>
  <c r="C8" i="52"/>
  <c r="C22" i="52"/>
  <c r="E22" i="52" s="1"/>
  <c r="C27" i="52"/>
  <c r="E27" i="52" s="1"/>
  <c r="E7" i="52"/>
  <c r="H59" i="27"/>
  <c r="F59" i="29"/>
  <c r="T39" i="42"/>
  <c r="R40" i="42"/>
  <c r="T40" i="42" s="1"/>
  <c r="Q42" i="42"/>
  <c r="O43" i="42"/>
  <c r="Q43" i="42" s="1"/>
  <c r="J48" i="29"/>
  <c r="J45" i="27"/>
  <c r="K48" i="27"/>
  <c r="K13" i="27"/>
  <c r="I12" i="27"/>
  <c r="H20" i="56"/>
  <c r="F20" i="33"/>
  <c r="P59" i="56"/>
  <c r="Q59" i="29"/>
  <c r="P54" i="29"/>
  <c r="Q54" i="29" s="1"/>
  <c r="P59" i="61"/>
  <c r="Q59" i="61" s="1"/>
  <c r="D57" i="29"/>
  <c r="D54" i="27"/>
  <c r="V57" i="27"/>
  <c r="W57" i="27" s="1"/>
  <c r="D55" i="27"/>
  <c r="E57" i="27"/>
  <c r="I57" i="33"/>
  <c r="I55" i="56"/>
  <c r="I60" i="56" s="1"/>
  <c r="I54" i="56"/>
  <c r="W33" i="26"/>
  <c r="V32" i="26"/>
  <c r="L54" i="27"/>
  <c r="L56" i="29"/>
  <c r="N56" i="27"/>
  <c r="L55" i="27"/>
  <c r="C54" i="26"/>
  <c r="U47" i="26"/>
  <c r="U54" i="26" s="1"/>
  <c r="U30" i="26"/>
  <c r="W30" i="26" s="1"/>
  <c r="U32" i="26"/>
  <c r="U29" i="26" s="1"/>
  <c r="Q55" i="27"/>
  <c r="O60" i="27"/>
  <c r="T8" i="52"/>
  <c r="R23" i="52"/>
  <c r="T23" i="52" s="1"/>
  <c r="R28" i="52"/>
  <c r="J22" i="50"/>
  <c r="K22" i="50" s="1"/>
  <c r="K7" i="50"/>
  <c r="J8" i="50"/>
  <c r="J26" i="50"/>
  <c r="K26" i="50" s="1"/>
  <c r="T80" i="51"/>
  <c r="U80" i="51"/>
  <c r="W80" i="51" s="1"/>
  <c r="V87" i="51"/>
  <c r="W87" i="51" s="1"/>
  <c r="H87" i="51"/>
  <c r="W7" i="45"/>
  <c r="W37" i="21"/>
  <c r="V38" i="21"/>
  <c r="W38" i="21" s="1"/>
  <c r="V30" i="54"/>
  <c r="W30" i="54" s="1"/>
  <c r="W29" i="54"/>
  <c r="S58" i="29"/>
  <c r="S60" i="27"/>
  <c r="T58" i="27"/>
  <c r="M22" i="23"/>
  <c r="N22" i="23" s="1"/>
  <c r="N12" i="23"/>
  <c r="W33" i="42"/>
  <c r="V32" i="42"/>
  <c r="W32" i="42" s="1"/>
  <c r="AC14" i="39"/>
  <c r="AB14" i="39"/>
  <c r="W33" i="54"/>
  <c r="U32" i="54"/>
  <c r="W32" i="54" s="1"/>
  <c r="W8" i="51"/>
  <c r="G40" i="52"/>
  <c r="H40" i="52" s="1"/>
  <c r="G41" i="26"/>
  <c r="H41" i="26" s="1"/>
  <c r="H40" i="23"/>
  <c r="J42" i="26"/>
  <c r="K42" i="26" s="1"/>
  <c r="K41" i="26"/>
  <c r="C35" i="35"/>
  <c r="C33" i="33"/>
  <c r="E33" i="33" s="1"/>
  <c r="E34" i="33"/>
  <c r="U34" i="33"/>
  <c r="S21" i="33"/>
  <c r="T21" i="56"/>
  <c r="L51" i="61"/>
  <c r="N51" i="61" s="1"/>
  <c r="L51" i="56"/>
  <c r="L45" i="29"/>
  <c r="N51" i="29"/>
  <c r="L46" i="61"/>
  <c r="L53" i="61" s="1"/>
  <c r="L45" i="61"/>
  <c r="E31" i="21"/>
  <c r="D28" i="21"/>
  <c r="E28" i="21" s="1"/>
  <c r="P23" i="21"/>
  <c r="Q23" i="21" s="1"/>
  <c r="P28" i="21"/>
  <c r="Q28" i="21" s="1"/>
  <c r="Q8" i="21"/>
  <c r="F46" i="23"/>
  <c r="F49" i="26"/>
  <c r="H48" i="23"/>
  <c r="F45" i="23"/>
  <c r="P31" i="56"/>
  <c r="E13" i="52"/>
  <c r="D23" i="52"/>
  <c r="N31" i="21"/>
  <c r="M28" i="21"/>
  <c r="N28" i="21" s="1"/>
  <c r="D51" i="27"/>
  <c r="V52" i="26"/>
  <c r="W52" i="26" s="1"/>
  <c r="E52" i="26"/>
  <c r="O45" i="23"/>
  <c r="M43" i="33"/>
  <c r="N43" i="56"/>
  <c r="Q32" i="26"/>
  <c r="O29" i="26"/>
  <c r="Q29" i="26" s="1"/>
  <c r="F49" i="29"/>
  <c r="H49" i="27"/>
  <c r="W30" i="52"/>
  <c r="U31" i="52"/>
  <c r="W31" i="52" s="1"/>
  <c r="P51" i="35"/>
  <c r="Q50" i="33"/>
  <c r="T35" i="33"/>
  <c r="R33" i="33"/>
  <c r="T33" i="33" s="1"/>
  <c r="T57" i="26"/>
  <c r="R56" i="26"/>
  <c r="R55" i="26"/>
  <c r="T55" i="26" s="1"/>
  <c r="R56" i="27"/>
  <c r="D52" i="29"/>
  <c r="V52" i="27"/>
  <c r="W52" i="27" s="1"/>
  <c r="E52" i="27"/>
  <c r="O39" i="52"/>
  <c r="O41" i="23"/>
  <c r="O41" i="52" s="1"/>
  <c r="O40" i="26"/>
  <c r="O42" i="26" s="1"/>
  <c r="O49" i="26"/>
  <c r="Q48" i="23"/>
  <c r="O46" i="23"/>
  <c r="O53" i="23" s="1"/>
  <c r="M56" i="56"/>
  <c r="M55" i="29"/>
  <c r="M56" i="61"/>
  <c r="N56" i="29"/>
  <c r="N29" i="27"/>
  <c r="H18" i="29"/>
  <c r="F17" i="29"/>
  <c r="H17" i="29" s="1"/>
  <c r="D61" i="26"/>
  <c r="E56" i="26"/>
  <c r="I54" i="61"/>
  <c r="I55" i="61"/>
  <c r="I60" i="61" s="1"/>
  <c r="K13" i="23"/>
  <c r="I23" i="23"/>
  <c r="K23" i="23" s="1"/>
  <c r="M49" i="61"/>
  <c r="M49" i="56"/>
  <c r="N49" i="29"/>
  <c r="N8" i="54"/>
  <c r="M27" i="54"/>
  <c r="N27" i="54" s="1"/>
  <c r="U94" i="51"/>
  <c r="W94" i="51" s="1"/>
  <c r="E94" i="51"/>
  <c r="L22" i="50"/>
  <c r="L26" i="50"/>
  <c r="N26" i="50" s="1"/>
  <c r="N7" i="50"/>
  <c r="L8" i="50"/>
  <c r="E24" i="51"/>
  <c r="X17" i="53"/>
  <c r="X13" i="53" s="1"/>
  <c r="U26" i="53"/>
  <c r="W26" i="53" s="1"/>
  <c r="O57" i="39"/>
  <c r="E48" i="45"/>
  <c r="V48" i="45"/>
  <c r="W48" i="45" s="1"/>
  <c r="E24" i="45"/>
  <c r="V24" i="45"/>
  <c r="W24" i="45" s="1"/>
  <c r="G18" i="50"/>
  <c r="H18" i="50" s="1"/>
  <c r="H17" i="50"/>
  <c r="D41" i="26"/>
  <c r="D40" i="52"/>
  <c r="V40" i="23"/>
  <c r="W40" i="23" s="1"/>
  <c r="D41" i="23"/>
  <c r="E40" i="23"/>
  <c r="J44" i="52"/>
  <c r="K44" i="52" s="1"/>
  <c r="K42" i="52"/>
  <c r="G51" i="26"/>
  <c r="H50" i="23"/>
  <c r="E22" i="50"/>
  <c r="E8" i="50"/>
  <c r="I52" i="27"/>
  <c r="I46" i="26"/>
  <c r="K46" i="26" s="1"/>
  <c r="K53" i="26"/>
  <c r="I47" i="26"/>
  <c r="H7" i="21"/>
  <c r="S54" i="27"/>
  <c r="W11" i="21"/>
  <c r="U29" i="21"/>
  <c r="W29" i="21" s="1"/>
  <c r="U26" i="21"/>
  <c r="W26" i="21" s="1"/>
  <c r="G45" i="23"/>
  <c r="H45" i="23" s="1"/>
  <c r="G52" i="26"/>
  <c r="H51" i="23"/>
  <c r="N55" i="21"/>
  <c r="L60" i="21"/>
  <c r="I28" i="21"/>
  <c r="K28" i="21" s="1"/>
  <c r="K31" i="21"/>
  <c r="P24" i="33"/>
  <c r="Q24" i="33" s="1"/>
  <c r="Q9" i="33"/>
  <c r="P7" i="33"/>
  <c r="M53" i="21"/>
  <c r="N46" i="21"/>
  <c r="G40" i="42"/>
  <c r="H40" i="42" s="1"/>
  <c r="H38" i="42"/>
  <c r="P46" i="23"/>
  <c r="P45" i="23"/>
  <c r="Q45" i="23" s="1"/>
  <c r="Q47" i="23"/>
  <c r="P48" i="26"/>
  <c r="J60" i="21"/>
  <c r="K55" i="21"/>
  <c r="H55" i="21"/>
  <c r="F60" i="21"/>
  <c r="P55" i="61"/>
  <c r="P54" i="61"/>
  <c r="Q54" i="61" s="1"/>
  <c r="Q56" i="61"/>
  <c r="C56" i="61"/>
  <c r="E56" i="29"/>
  <c r="U56" i="29"/>
  <c r="C56" i="56"/>
  <c r="C55" i="29"/>
  <c r="C60" i="29" s="1"/>
  <c r="C54" i="29"/>
  <c r="K11" i="27"/>
  <c r="I29" i="27"/>
  <c r="K29" i="27" s="1"/>
  <c r="I8" i="27"/>
  <c r="I26" i="27"/>
  <c r="K26" i="27" s="1"/>
  <c r="S57" i="35"/>
  <c r="O47" i="26"/>
  <c r="O47" i="27"/>
  <c r="O46" i="26"/>
  <c r="L57" i="61"/>
  <c r="N57" i="61" s="1"/>
  <c r="L57" i="56"/>
  <c r="N57" i="29"/>
  <c r="F23" i="23"/>
  <c r="H23" i="23" s="1"/>
  <c r="H13" i="23"/>
  <c r="R60" i="23"/>
  <c r="T55" i="23"/>
  <c r="N17" i="23"/>
  <c r="L18" i="23"/>
  <c r="N18" i="23" s="1"/>
  <c r="J29" i="56"/>
  <c r="K29" i="56" s="1"/>
  <c r="J32" i="33"/>
  <c r="J31" i="56"/>
  <c r="K32" i="56"/>
  <c r="V50" i="56"/>
  <c r="W50" i="56" s="1"/>
  <c r="D50" i="33"/>
  <c r="E50" i="56"/>
  <c r="T16" i="27"/>
  <c r="R26" i="27"/>
  <c r="T26" i="27" s="1"/>
  <c r="R12" i="27"/>
  <c r="U13" i="56"/>
  <c r="C23" i="56"/>
  <c r="E23" i="56" s="1"/>
  <c r="T31" i="27"/>
  <c r="R28" i="27"/>
  <c r="H43" i="56"/>
  <c r="F43" i="33"/>
  <c r="K51" i="27"/>
  <c r="J51" i="29"/>
  <c r="V34" i="61"/>
  <c r="D33" i="61"/>
  <c r="E33" i="61" s="1"/>
  <c r="E34" i="61"/>
  <c r="T51" i="29"/>
  <c r="R51" i="56"/>
  <c r="R51" i="61"/>
  <c r="R45" i="29"/>
  <c r="C52" i="33"/>
  <c r="U52" i="56"/>
  <c r="E31" i="39"/>
  <c r="T28" i="52"/>
  <c r="E49" i="27"/>
  <c r="D49" i="29"/>
  <c r="V49" i="27"/>
  <c r="C45" i="27"/>
  <c r="U45" i="27" s="1"/>
  <c r="C48" i="29"/>
  <c r="U48" i="27"/>
  <c r="C46" i="27"/>
  <c r="P44" i="61"/>
  <c r="Q44" i="61" s="1"/>
  <c r="P44" i="56"/>
  <c r="Q44" i="56" s="1"/>
  <c r="Q44" i="29"/>
  <c r="U26" i="27"/>
  <c r="W26" i="27" s="1"/>
  <c r="W11" i="27"/>
  <c r="U29" i="27"/>
  <c r="W29" i="27" s="1"/>
  <c r="R22" i="52"/>
  <c r="T22" i="52" s="1"/>
  <c r="S18" i="61"/>
  <c r="T18" i="61" s="1"/>
  <c r="E35" i="53"/>
  <c r="U35" i="53"/>
  <c r="W35" i="53" s="1"/>
  <c r="H32" i="38"/>
  <c r="F29" i="38"/>
  <c r="H29" i="38" s="1"/>
  <c r="F31" i="38"/>
  <c r="H31" i="38" s="1"/>
  <c r="H32" i="59"/>
  <c r="F29" i="59"/>
  <c r="H29" i="59" s="1"/>
  <c r="F31" i="59"/>
  <c r="H31" i="59" s="1"/>
  <c r="R20" i="58"/>
  <c r="T20" i="58" s="1"/>
  <c r="Q12" i="38"/>
  <c r="P31" i="35"/>
  <c r="U35" i="38"/>
  <c r="W35" i="38" s="1"/>
  <c r="E35" i="38"/>
  <c r="E35" i="59"/>
  <c r="U35" i="59"/>
  <c r="W35" i="59" s="1"/>
  <c r="P22" i="59"/>
  <c r="Q22" i="59" s="1"/>
  <c r="Q12" i="59"/>
  <c r="Q14" i="58"/>
  <c r="H33" i="58"/>
  <c r="F30" i="58"/>
  <c r="H30" i="58" s="1"/>
  <c r="F32" i="58"/>
  <c r="H32" i="58" s="1"/>
  <c r="H32" i="53"/>
  <c r="F29" i="53"/>
  <c r="H29" i="53" s="1"/>
  <c r="F31" i="53"/>
  <c r="H31" i="53" s="1"/>
  <c r="S23" i="38"/>
  <c r="T8" i="38"/>
  <c r="S28" i="38"/>
  <c r="T28" i="38" s="1"/>
  <c r="H27" i="50"/>
  <c r="R27" i="50"/>
  <c r="T27" i="50" s="1"/>
  <c r="T8" i="50"/>
  <c r="F27" i="50"/>
  <c r="H8" i="50"/>
  <c r="F25" i="58"/>
  <c r="H25" i="58" s="1"/>
  <c r="H11" i="58"/>
  <c r="F9" i="58"/>
  <c r="H9" i="38"/>
  <c r="F7" i="38"/>
  <c r="F24" i="38"/>
  <c r="H24" i="38" s="1"/>
  <c r="T15" i="38"/>
  <c r="R13" i="38"/>
  <c r="T15" i="59"/>
  <c r="R13" i="59"/>
  <c r="C26" i="59"/>
  <c r="E26" i="59" s="1"/>
  <c r="E16" i="59"/>
  <c r="U16" i="59"/>
  <c r="G33" i="59"/>
  <c r="H33" i="59" s="1"/>
  <c r="H34" i="59"/>
  <c r="G26" i="59"/>
  <c r="H26" i="59" s="1"/>
  <c r="H16" i="59"/>
  <c r="O55" i="58"/>
  <c r="O54" i="59"/>
  <c r="C33" i="59"/>
  <c r="E33" i="59" s="1"/>
  <c r="E34" i="59"/>
  <c r="U34" i="59"/>
  <c r="C33" i="38"/>
  <c r="E33" i="38" s="1"/>
  <c r="E34" i="38"/>
  <c r="U34" i="38"/>
  <c r="N35" i="53"/>
  <c r="M45" i="53"/>
  <c r="V45" i="53" s="1"/>
  <c r="M25" i="58"/>
  <c r="N25" i="58" s="1"/>
  <c r="N16" i="58"/>
  <c r="M24" i="38"/>
  <c r="N24" i="38" s="1"/>
  <c r="N14" i="38"/>
  <c r="K59" i="38"/>
  <c r="G46" i="38"/>
  <c r="G25" i="59"/>
  <c r="H25" i="59" s="1"/>
  <c r="H15" i="59"/>
  <c r="G25" i="38"/>
  <c r="H25" i="38" s="1"/>
  <c r="H15" i="38"/>
  <c r="G13" i="38"/>
  <c r="I19" i="58"/>
  <c r="K19" i="58" s="1"/>
  <c r="I20" i="58"/>
  <c r="K20" i="58" s="1"/>
  <c r="K21" i="58"/>
  <c r="Q13" i="59"/>
  <c r="P23" i="59"/>
  <c r="Q23" i="59" s="1"/>
  <c r="T48" i="38"/>
  <c r="R46" i="38"/>
  <c r="T49" i="58"/>
  <c r="J30" i="59"/>
  <c r="J30" i="53"/>
  <c r="J32" i="35"/>
  <c r="J31" i="58"/>
  <c r="J30" i="38"/>
  <c r="J28" i="35"/>
  <c r="K28" i="35" s="1"/>
  <c r="K31" i="35"/>
  <c r="N58" i="58"/>
  <c r="N58" i="38"/>
  <c r="F24" i="59"/>
  <c r="H24" i="59" s="1"/>
  <c r="H9" i="59"/>
  <c r="F7" i="59"/>
  <c r="F24" i="53"/>
  <c r="H24" i="53" s="1"/>
  <c r="H9" i="53"/>
  <c r="F7" i="53"/>
  <c r="T17" i="58"/>
  <c r="R15" i="58"/>
  <c r="T15" i="58" s="1"/>
  <c r="E16" i="38"/>
  <c r="C26" i="38"/>
  <c r="E26" i="38" s="1"/>
  <c r="U16" i="38"/>
  <c r="E18" i="58"/>
  <c r="C27" i="58"/>
  <c r="E27" i="58" s="1"/>
  <c r="H35" i="58"/>
  <c r="G34" i="58"/>
  <c r="H34" i="58" s="1"/>
  <c r="G27" i="58"/>
  <c r="H27" i="58" s="1"/>
  <c r="H18" i="58"/>
  <c r="G26" i="38"/>
  <c r="H26" i="38" s="1"/>
  <c r="H16" i="38"/>
  <c r="O54" i="38"/>
  <c r="C33" i="53"/>
  <c r="E33" i="53" s="1"/>
  <c r="E34" i="53"/>
  <c r="U34" i="53"/>
  <c r="C34" i="58"/>
  <c r="E34" i="58" s="1"/>
  <c r="E35" i="58"/>
  <c r="M24" i="59"/>
  <c r="N24" i="59" s="1"/>
  <c r="N14" i="59"/>
  <c r="K59" i="58"/>
  <c r="K59" i="59"/>
  <c r="G46" i="59"/>
  <c r="E13" i="59"/>
  <c r="V13" i="59"/>
  <c r="D23" i="59"/>
  <c r="E23" i="59" s="1"/>
  <c r="G26" i="58"/>
  <c r="H26" i="58" s="1"/>
  <c r="H17" i="58"/>
  <c r="I18" i="59"/>
  <c r="K18" i="59" s="1"/>
  <c r="I17" i="59"/>
  <c r="K17" i="59" s="1"/>
  <c r="K19" i="59"/>
  <c r="I18" i="38"/>
  <c r="K18" i="38" s="1"/>
  <c r="I17" i="38"/>
  <c r="K17" i="38" s="1"/>
  <c r="K19" i="38"/>
  <c r="R25" i="38"/>
  <c r="T25" i="38" s="1"/>
  <c r="T48" i="59"/>
  <c r="R46" i="59"/>
  <c r="N58" i="59"/>
  <c r="R25" i="59"/>
  <c r="T25" i="59" s="1"/>
  <c r="S28" i="61"/>
  <c r="T28" i="61" s="1"/>
  <c r="S23" i="61"/>
  <c r="T23" i="61" s="1"/>
  <c r="T8" i="61"/>
  <c r="U46" i="27" l="1"/>
  <c r="U53" i="27" s="1"/>
  <c r="C53" i="27"/>
  <c r="R22" i="27"/>
  <c r="T12" i="27"/>
  <c r="V50" i="33"/>
  <c r="W50" i="33" s="1"/>
  <c r="D51" i="35"/>
  <c r="E50" i="33"/>
  <c r="K32" i="33"/>
  <c r="J29" i="33"/>
  <c r="K29" i="33" s="1"/>
  <c r="O47" i="29"/>
  <c r="C56" i="33"/>
  <c r="E56" i="56"/>
  <c r="U56" i="56"/>
  <c r="C54" i="56"/>
  <c r="U54" i="56" s="1"/>
  <c r="C55" i="56"/>
  <c r="C60" i="56" s="1"/>
  <c r="V41" i="26"/>
  <c r="W41" i="26" s="1"/>
  <c r="D42" i="26"/>
  <c r="E41" i="26"/>
  <c r="O48" i="27"/>
  <c r="O46" i="27" s="1"/>
  <c r="Q49" i="26"/>
  <c r="H49" i="29"/>
  <c r="F49" i="56"/>
  <c r="F49" i="61"/>
  <c r="M44" i="33"/>
  <c r="M44" i="35"/>
  <c r="N43" i="33"/>
  <c r="D51" i="29"/>
  <c r="V51" i="27"/>
  <c r="W51" i="27" s="1"/>
  <c r="E51" i="27"/>
  <c r="H49" i="26"/>
  <c r="F48" i="27"/>
  <c r="F47" i="26"/>
  <c r="F46" i="26"/>
  <c r="F45" i="27" s="1"/>
  <c r="N55" i="27"/>
  <c r="L60" i="27"/>
  <c r="W32" i="26"/>
  <c r="V29" i="26"/>
  <c r="W29" i="26" s="1"/>
  <c r="I58" i="35"/>
  <c r="I54" i="33"/>
  <c r="I55" i="33"/>
  <c r="E54" i="27"/>
  <c r="V54" i="27"/>
  <c r="W54" i="27" s="1"/>
  <c r="K12" i="27"/>
  <c r="I22" i="27"/>
  <c r="K22" i="27" s="1"/>
  <c r="J48" i="61"/>
  <c r="J48" i="56"/>
  <c r="J46" i="29"/>
  <c r="K48" i="29"/>
  <c r="J45" i="29"/>
  <c r="U27" i="52"/>
  <c r="W27" i="52" s="1"/>
  <c r="U22" i="52"/>
  <c r="W22" i="52" s="1"/>
  <c r="W7" i="52"/>
  <c r="F55" i="26"/>
  <c r="H55" i="26" s="1"/>
  <c r="F58" i="27"/>
  <c r="H59" i="26"/>
  <c r="F61" i="26"/>
  <c r="F56" i="26"/>
  <c r="H56" i="26" s="1"/>
  <c r="M25" i="35"/>
  <c r="N25" i="35" s="1"/>
  <c r="N15" i="35"/>
  <c r="D48" i="27"/>
  <c r="D46" i="26"/>
  <c r="D47" i="26"/>
  <c r="V49" i="26"/>
  <c r="W49" i="26" s="1"/>
  <c r="E49" i="26"/>
  <c r="G23" i="52"/>
  <c r="H23" i="52" s="1"/>
  <c r="G28" i="52"/>
  <c r="H28" i="52" s="1"/>
  <c r="H8" i="52"/>
  <c r="G58" i="56"/>
  <c r="G58" i="61"/>
  <c r="M50" i="27"/>
  <c r="N51" i="26"/>
  <c r="H8" i="56"/>
  <c r="G23" i="56"/>
  <c r="H23" i="56" s="1"/>
  <c r="G28" i="56"/>
  <c r="H28" i="56" s="1"/>
  <c r="Q44" i="26"/>
  <c r="O45" i="26"/>
  <c r="Q45" i="26" s="1"/>
  <c r="T41" i="26"/>
  <c r="R42" i="26"/>
  <c r="T42" i="26" s="1"/>
  <c r="T22" i="27"/>
  <c r="E18" i="23"/>
  <c r="V18" i="23"/>
  <c r="W18" i="23" s="1"/>
  <c r="P60" i="56"/>
  <c r="Q55" i="56"/>
  <c r="AK8" i="60"/>
  <c r="J56" i="27"/>
  <c r="J55" i="26"/>
  <c r="K55" i="26" s="1"/>
  <c r="K57" i="26"/>
  <c r="J56" i="26"/>
  <c r="H40" i="26"/>
  <c r="G42" i="26"/>
  <c r="H42" i="26" s="1"/>
  <c r="P42" i="26"/>
  <c r="Q42" i="26" s="1"/>
  <c r="Q40" i="26"/>
  <c r="M53" i="23"/>
  <c r="M47" i="26"/>
  <c r="N46" i="23"/>
  <c r="V40" i="42"/>
  <c r="W40" i="42" s="1"/>
  <c r="E40" i="42"/>
  <c r="M59" i="27"/>
  <c r="M55" i="26"/>
  <c r="N55" i="26" s="1"/>
  <c r="N60" i="26"/>
  <c r="W49" i="27"/>
  <c r="T51" i="61"/>
  <c r="R45" i="61"/>
  <c r="F44" i="35"/>
  <c r="H43" i="33"/>
  <c r="F44" i="33"/>
  <c r="N57" i="56"/>
  <c r="L57" i="33"/>
  <c r="U55" i="29"/>
  <c r="U60" i="29" s="1"/>
  <c r="W56" i="29"/>
  <c r="I52" i="29"/>
  <c r="I45" i="27"/>
  <c r="K52" i="27"/>
  <c r="G50" i="27"/>
  <c r="H51" i="26"/>
  <c r="E41" i="23"/>
  <c r="V41" i="23"/>
  <c r="W41" i="23" s="1"/>
  <c r="M55" i="56"/>
  <c r="M60" i="56" s="1"/>
  <c r="M56" i="33"/>
  <c r="R55" i="27"/>
  <c r="R61" i="26"/>
  <c r="T56" i="26"/>
  <c r="P31" i="33"/>
  <c r="P28" i="56"/>
  <c r="Q28" i="56" s="1"/>
  <c r="Q31" i="56"/>
  <c r="F53" i="23"/>
  <c r="H46" i="23"/>
  <c r="D57" i="61"/>
  <c r="D57" i="56"/>
  <c r="D55" i="29"/>
  <c r="D54" i="29"/>
  <c r="E57" i="29"/>
  <c r="V57" i="29"/>
  <c r="Q59" i="56"/>
  <c r="P59" i="33"/>
  <c r="F60" i="23"/>
  <c r="N13" i="33"/>
  <c r="M23" i="33"/>
  <c r="N23" i="33" s="1"/>
  <c r="W31" i="21"/>
  <c r="V28" i="21"/>
  <c r="W28" i="21" s="1"/>
  <c r="D53" i="23"/>
  <c r="V46" i="23"/>
  <c r="E46" i="23"/>
  <c r="F23" i="21"/>
  <c r="F28" i="21"/>
  <c r="H28" i="21" s="1"/>
  <c r="F47" i="61"/>
  <c r="F47" i="56"/>
  <c r="H47" i="29"/>
  <c r="O49" i="27"/>
  <c r="Q50" i="26"/>
  <c r="O54" i="26"/>
  <c r="J28" i="61"/>
  <c r="K28" i="61" s="1"/>
  <c r="S28" i="27"/>
  <c r="T28" i="27" s="1"/>
  <c r="S23" i="27"/>
  <c r="T23" i="27" s="1"/>
  <c r="T8" i="27"/>
  <c r="R44" i="33"/>
  <c r="R43" i="35"/>
  <c r="T42" i="33"/>
  <c r="P57" i="35"/>
  <c r="P55" i="33"/>
  <c r="Q56" i="33"/>
  <c r="P54" i="33"/>
  <c r="Q54" i="33" s="1"/>
  <c r="L42" i="35"/>
  <c r="N41" i="33"/>
  <c r="J50" i="33"/>
  <c r="K50" i="56"/>
  <c r="H8" i="21"/>
  <c r="Q32" i="33"/>
  <c r="P29" i="33"/>
  <c r="Q29" i="33" s="1"/>
  <c r="V27" i="54"/>
  <c r="W27" i="54" s="1"/>
  <c r="C48" i="56"/>
  <c r="C46" i="29"/>
  <c r="U48" i="29"/>
  <c r="C45" i="29"/>
  <c r="C48" i="61"/>
  <c r="D49" i="61"/>
  <c r="V49" i="29"/>
  <c r="E49" i="29"/>
  <c r="D49" i="56"/>
  <c r="T51" i="56"/>
  <c r="R51" i="33"/>
  <c r="R45" i="56"/>
  <c r="V33" i="61"/>
  <c r="W34" i="61"/>
  <c r="X34" i="61"/>
  <c r="U23" i="56"/>
  <c r="W23" i="56" s="1"/>
  <c r="W13" i="56"/>
  <c r="P60" i="61"/>
  <c r="Q55" i="61"/>
  <c r="P53" i="23"/>
  <c r="Q46" i="23"/>
  <c r="I54" i="26"/>
  <c r="I46" i="27"/>
  <c r="K47" i="26"/>
  <c r="N49" i="56"/>
  <c r="M49" i="33"/>
  <c r="M55" i="61"/>
  <c r="E52" i="29"/>
  <c r="D52" i="61"/>
  <c r="D52" i="56"/>
  <c r="V52" i="29"/>
  <c r="W52" i="29" s="1"/>
  <c r="S22" i="35"/>
  <c r="T22" i="35" s="1"/>
  <c r="T21" i="33"/>
  <c r="S17" i="33"/>
  <c r="U35" i="35"/>
  <c r="E35" i="35"/>
  <c r="C34" i="35"/>
  <c r="E34" i="35" s="1"/>
  <c r="K8" i="50"/>
  <c r="J27" i="50"/>
  <c r="K27" i="50" s="1"/>
  <c r="L56" i="56"/>
  <c r="L56" i="61"/>
  <c r="L54" i="29"/>
  <c r="L55" i="29"/>
  <c r="L60" i="29" s="1"/>
  <c r="D60" i="27"/>
  <c r="E55" i="27"/>
  <c r="V55" i="27"/>
  <c r="F17" i="33"/>
  <c r="F18" i="33"/>
  <c r="H18" i="33" s="1"/>
  <c r="H20" i="33"/>
  <c r="F59" i="61"/>
  <c r="H59" i="61" s="1"/>
  <c r="H59" i="29"/>
  <c r="F59" i="56"/>
  <c r="S52" i="27"/>
  <c r="T53" i="26"/>
  <c r="K57" i="56"/>
  <c r="J57" i="33"/>
  <c r="M13" i="35"/>
  <c r="N12" i="33"/>
  <c r="M22" i="33"/>
  <c r="N22" i="33" s="1"/>
  <c r="H56" i="29"/>
  <c r="G55" i="29"/>
  <c r="G56" i="61"/>
  <c r="G54" i="29"/>
  <c r="G56" i="56"/>
  <c r="M52" i="33"/>
  <c r="N52" i="56"/>
  <c r="L46" i="33"/>
  <c r="L53" i="33" s="1"/>
  <c r="L48" i="35"/>
  <c r="L45" i="33"/>
  <c r="N47" i="33"/>
  <c r="S46" i="26"/>
  <c r="T46" i="26" s="1"/>
  <c r="T48" i="26"/>
  <c r="S47" i="27"/>
  <c r="S47" i="26"/>
  <c r="P54" i="56"/>
  <c r="Q54" i="56" s="1"/>
  <c r="AJ27" i="60"/>
  <c r="AK27" i="60"/>
  <c r="K55" i="23"/>
  <c r="J60" i="23"/>
  <c r="P41" i="52"/>
  <c r="Q41" i="52" s="1"/>
  <c r="Q41" i="23"/>
  <c r="N49" i="26"/>
  <c r="M46" i="26"/>
  <c r="M48" i="27"/>
  <c r="U27" i="50"/>
  <c r="W27" i="50" s="1"/>
  <c r="W8" i="50"/>
  <c r="C53" i="35"/>
  <c r="U52" i="33"/>
  <c r="K51" i="29"/>
  <c r="J51" i="61"/>
  <c r="K51" i="61" s="1"/>
  <c r="J51" i="56"/>
  <c r="J31" i="33"/>
  <c r="K31" i="56"/>
  <c r="J28" i="56"/>
  <c r="K28" i="56" s="1"/>
  <c r="S56" i="38"/>
  <c r="S56" i="59"/>
  <c r="S56" i="58"/>
  <c r="I23" i="27"/>
  <c r="K23" i="27" s="1"/>
  <c r="K8" i="27"/>
  <c r="I28" i="27"/>
  <c r="K28" i="27" s="1"/>
  <c r="E56" i="61"/>
  <c r="U56" i="61"/>
  <c r="C54" i="61"/>
  <c r="U54" i="61" s="1"/>
  <c r="C55" i="61"/>
  <c r="C60" i="61" s="1"/>
  <c r="P47" i="27"/>
  <c r="P46" i="26"/>
  <c r="Q46" i="26" s="1"/>
  <c r="Q48" i="26"/>
  <c r="P47" i="26"/>
  <c r="P8" i="33"/>
  <c r="P22" i="33"/>
  <c r="Q22" i="33" s="1"/>
  <c r="Q7" i="33"/>
  <c r="H52" i="26"/>
  <c r="G46" i="26"/>
  <c r="H46" i="26" s="1"/>
  <c r="G51" i="27"/>
  <c r="V40" i="52"/>
  <c r="W40" i="52" s="1"/>
  <c r="E40" i="52"/>
  <c r="D41" i="52"/>
  <c r="L27" i="50"/>
  <c r="N27" i="50" s="1"/>
  <c r="N8" i="50"/>
  <c r="N49" i="61"/>
  <c r="M60" i="29"/>
  <c r="N55" i="29"/>
  <c r="T56" i="27"/>
  <c r="R56" i="29"/>
  <c r="R54" i="27"/>
  <c r="T54" i="27" s="1"/>
  <c r="P50" i="38"/>
  <c r="Q50" i="38" s="1"/>
  <c r="P51" i="58"/>
  <c r="Q51" i="58" s="1"/>
  <c r="P50" i="59"/>
  <c r="Q50" i="59" s="1"/>
  <c r="Q51" i="35"/>
  <c r="E23" i="52"/>
  <c r="L51" i="33"/>
  <c r="N51" i="56"/>
  <c r="W34" i="33"/>
  <c r="U33" i="33"/>
  <c r="W33" i="33" s="1"/>
  <c r="S58" i="61"/>
  <c r="S58" i="56"/>
  <c r="S60" i="29"/>
  <c r="T58" i="29"/>
  <c r="S55" i="29"/>
  <c r="S54" i="29"/>
  <c r="K45" i="27"/>
  <c r="C28" i="52"/>
  <c r="E28" i="52" s="1"/>
  <c r="U8" i="52"/>
  <c r="C23" i="52"/>
  <c r="E8" i="52"/>
  <c r="G60" i="27"/>
  <c r="N22" i="50"/>
  <c r="Q43" i="52"/>
  <c r="O44" i="52"/>
  <c r="Q44" i="52" s="1"/>
  <c r="R41" i="52"/>
  <c r="T41" i="52" s="1"/>
  <c r="T41" i="23"/>
  <c r="N8" i="27"/>
  <c r="L28" i="27"/>
  <c r="N28" i="27" s="1"/>
  <c r="L23" i="27"/>
  <c r="N23" i="27" s="1"/>
  <c r="T51" i="35"/>
  <c r="S51" i="58"/>
  <c r="T51" i="58" s="1"/>
  <c r="S50" i="59"/>
  <c r="T50" i="59" s="1"/>
  <c r="S50" i="38"/>
  <c r="T50" i="38" s="1"/>
  <c r="L45" i="56"/>
  <c r="T46" i="23"/>
  <c r="S53" i="23"/>
  <c r="L23" i="23"/>
  <c r="N23" i="23" s="1"/>
  <c r="L28" i="23"/>
  <c r="N28" i="23" s="1"/>
  <c r="N8" i="23"/>
  <c r="L40" i="38"/>
  <c r="N40" i="38" s="1"/>
  <c r="N41" i="35"/>
  <c r="G41" i="52"/>
  <c r="H41" i="52" s="1"/>
  <c r="H41" i="23"/>
  <c r="Q39" i="52"/>
  <c r="H23" i="21"/>
  <c r="G53" i="38"/>
  <c r="P30" i="59"/>
  <c r="P30" i="53"/>
  <c r="P32" i="35"/>
  <c r="P31" i="58"/>
  <c r="P30" i="38"/>
  <c r="Q31" i="35"/>
  <c r="P28" i="35"/>
  <c r="Q28" i="35" s="1"/>
  <c r="W13" i="59"/>
  <c r="V23" i="59"/>
  <c r="W23" i="59" s="1"/>
  <c r="U33" i="53"/>
  <c r="W33" i="53" s="1"/>
  <c r="W34" i="53"/>
  <c r="F23" i="53"/>
  <c r="H23" i="53" s="1"/>
  <c r="F8" i="53"/>
  <c r="H7" i="53"/>
  <c r="F27" i="53"/>
  <c r="H27" i="53" s="1"/>
  <c r="J27" i="38"/>
  <c r="K27" i="38" s="1"/>
  <c r="J31" i="38"/>
  <c r="K30" i="38"/>
  <c r="K32" i="35"/>
  <c r="J29" i="35"/>
  <c r="K29" i="35" s="1"/>
  <c r="J31" i="59"/>
  <c r="J27" i="59"/>
  <c r="K27" i="59" s="1"/>
  <c r="K30" i="59"/>
  <c r="R53" i="38"/>
  <c r="H13" i="38"/>
  <c r="G23" i="38"/>
  <c r="U33" i="38"/>
  <c r="W33" i="38" s="1"/>
  <c r="W34" i="38"/>
  <c r="G53" i="59"/>
  <c r="U26" i="59"/>
  <c r="W26" i="59" s="1"/>
  <c r="W16" i="59"/>
  <c r="F8" i="38"/>
  <c r="H7" i="38"/>
  <c r="F22" i="38"/>
  <c r="H22" i="38" s="1"/>
  <c r="F27" i="38"/>
  <c r="H27" i="38" s="1"/>
  <c r="F10" i="58"/>
  <c r="H9" i="58"/>
  <c r="F24" i="58"/>
  <c r="H24" i="58" s="1"/>
  <c r="F28" i="58"/>
  <c r="H28" i="58" s="1"/>
  <c r="R53" i="59"/>
  <c r="W16" i="38"/>
  <c r="U26" i="38"/>
  <c r="W26" i="38" s="1"/>
  <c r="F8" i="59"/>
  <c r="H7" i="59"/>
  <c r="F22" i="59"/>
  <c r="H22" i="59" s="1"/>
  <c r="F27" i="59"/>
  <c r="H27" i="59" s="1"/>
  <c r="J32" i="58"/>
  <c r="J28" i="58"/>
  <c r="K28" i="58" s="1"/>
  <c r="K31" i="58"/>
  <c r="J31" i="53"/>
  <c r="J27" i="53"/>
  <c r="K27" i="53" s="1"/>
  <c r="K30" i="53"/>
  <c r="U33" i="59"/>
  <c r="W33" i="59" s="1"/>
  <c r="W34" i="59"/>
  <c r="O60" i="58"/>
  <c r="T13" i="59"/>
  <c r="R23" i="59"/>
  <c r="T23" i="59" s="1"/>
  <c r="T13" i="38"/>
  <c r="R23" i="38"/>
  <c r="T23" i="38" s="1"/>
  <c r="S54" i="26" l="1"/>
  <c r="T47" i="26"/>
  <c r="G55" i="56"/>
  <c r="H56" i="56"/>
  <c r="G56" i="33"/>
  <c r="G54" i="56"/>
  <c r="J58" i="35"/>
  <c r="K57" i="33"/>
  <c r="H59" i="56"/>
  <c r="F59" i="33"/>
  <c r="L55" i="61"/>
  <c r="L60" i="61" s="1"/>
  <c r="L54" i="61"/>
  <c r="V52" i="61"/>
  <c r="E52" i="61"/>
  <c r="W49" i="29"/>
  <c r="L41" i="38"/>
  <c r="N41" i="38" s="1"/>
  <c r="N42" i="35"/>
  <c r="P56" i="38"/>
  <c r="P56" i="58"/>
  <c r="P56" i="59"/>
  <c r="P56" i="35"/>
  <c r="Q57" i="35"/>
  <c r="F47" i="33"/>
  <c r="H47" i="56"/>
  <c r="W46" i="23"/>
  <c r="V53" i="23"/>
  <c r="D60" i="29"/>
  <c r="E55" i="29"/>
  <c r="M57" i="35"/>
  <c r="M55" i="33"/>
  <c r="M60" i="33" s="1"/>
  <c r="L58" i="35"/>
  <c r="N57" i="33"/>
  <c r="F43" i="38"/>
  <c r="H43" i="38" s="1"/>
  <c r="H44" i="35"/>
  <c r="N47" i="26"/>
  <c r="M46" i="27"/>
  <c r="M54" i="26"/>
  <c r="M50" i="29"/>
  <c r="N50" i="27"/>
  <c r="V46" i="26"/>
  <c r="W46" i="26" s="1"/>
  <c r="E46" i="26"/>
  <c r="K48" i="61"/>
  <c r="J46" i="61"/>
  <c r="J45" i="61"/>
  <c r="M43" i="53"/>
  <c r="N43" i="53" s="1"/>
  <c r="M43" i="38"/>
  <c r="N43" i="38" s="1"/>
  <c r="N44" i="35"/>
  <c r="M43" i="59"/>
  <c r="N43" i="59" s="1"/>
  <c r="M44" i="58"/>
  <c r="N44" i="58" s="1"/>
  <c r="H49" i="56"/>
  <c r="F49" i="33"/>
  <c r="C57" i="35"/>
  <c r="E56" i="33"/>
  <c r="U56" i="33"/>
  <c r="C55" i="33"/>
  <c r="C54" i="33"/>
  <c r="U54" i="33" s="1"/>
  <c r="H51" i="27"/>
  <c r="G51" i="29"/>
  <c r="G45" i="27"/>
  <c r="H45" i="27" s="1"/>
  <c r="W56" i="61"/>
  <c r="U55" i="61"/>
  <c r="U60" i="61" s="1"/>
  <c r="X56" i="61"/>
  <c r="S45" i="27"/>
  <c r="T45" i="27" s="1"/>
  <c r="S47" i="29"/>
  <c r="S46" i="27"/>
  <c r="T47" i="27"/>
  <c r="N52" i="33"/>
  <c r="M53" i="35"/>
  <c r="F18" i="35"/>
  <c r="H18" i="35" s="1"/>
  <c r="H17" i="33"/>
  <c r="L54" i="56"/>
  <c r="L56" i="33"/>
  <c r="L55" i="56"/>
  <c r="X33" i="61"/>
  <c r="W33" i="61"/>
  <c r="E49" i="61"/>
  <c r="V49" i="61"/>
  <c r="D62" i="61" s="1"/>
  <c r="C53" i="29"/>
  <c r="U46" i="29"/>
  <c r="U53" i="29" s="1"/>
  <c r="H47" i="61"/>
  <c r="W57" i="29"/>
  <c r="V55" i="29"/>
  <c r="D54" i="56"/>
  <c r="D55" i="56"/>
  <c r="V57" i="56"/>
  <c r="D57" i="33"/>
  <c r="E57" i="56"/>
  <c r="I52" i="61"/>
  <c r="I52" i="56"/>
  <c r="I46" i="29"/>
  <c r="I53" i="29" s="1"/>
  <c r="K52" i="29"/>
  <c r="I45" i="29"/>
  <c r="K45" i="29" s="1"/>
  <c r="J54" i="27"/>
  <c r="K54" i="27" s="1"/>
  <c r="J56" i="29"/>
  <c r="K56" i="27"/>
  <c r="G58" i="33"/>
  <c r="G60" i="56"/>
  <c r="D48" i="29"/>
  <c r="D46" i="27"/>
  <c r="V48" i="27"/>
  <c r="W48" i="27" s="1"/>
  <c r="D45" i="27"/>
  <c r="E48" i="27"/>
  <c r="I60" i="33"/>
  <c r="F46" i="27"/>
  <c r="H47" i="26"/>
  <c r="F54" i="26"/>
  <c r="M45" i="35"/>
  <c r="N44" i="33"/>
  <c r="E42" i="26"/>
  <c r="V42" i="26"/>
  <c r="W42" i="26" s="1"/>
  <c r="O45" i="27"/>
  <c r="S58" i="33"/>
  <c r="S60" i="56"/>
  <c r="S54" i="56"/>
  <c r="T58" i="56"/>
  <c r="S55" i="56"/>
  <c r="T56" i="29"/>
  <c r="R56" i="61"/>
  <c r="R54" i="29"/>
  <c r="T54" i="29" s="1"/>
  <c r="R56" i="56"/>
  <c r="R55" i="29"/>
  <c r="R60" i="29" s="1"/>
  <c r="U28" i="52"/>
  <c r="W28" i="52" s="1"/>
  <c r="U23" i="52"/>
  <c r="W23" i="52" s="1"/>
  <c r="W8" i="52"/>
  <c r="S60" i="61"/>
  <c r="T58" i="61"/>
  <c r="S55" i="61"/>
  <c r="S54" i="61"/>
  <c r="L52" i="35"/>
  <c r="N51" i="33"/>
  <c r="E41" i="52"/>
  <c r="V41" i="52"/>
  <c r="W41" i="52" s="1"/>
  <c r="P28" i="33"/>
  <c r="Q28" i="33" s="1"/>
  <c r="P23" i="33"/>
  <c r="Q23" i="33" s="1"/>
  <c r="Q8" i="33"/>
  <c r="P46" i="27"/>
  <c r="P47" i="29"/>
  <c r="Q47" i="27"/>
  <c r="P45" i="27"/>
  <c r="J30" i="33"/>
  <c r="K31" i="33"/>
  <c r="J28" i="33"/>
  <c r="K28" i="33" s="1"/>
  <c r="M48" i="29"/>
  <c r="N48" i="27"/>
  <c r="L47" i="59"/>
  <c r="L47" i="35"/>
  <c r="L48" i="58"/>
  <c r="L47" i="38"/>
  <c r="N48" i="35"/>
  <c r="G55" i="61"/>
  <c r="H56" i="61"/>
  <c r="G54" i="61"/>
  <c r="V60" i="27"/>
  <c r="W35" i="35"/>
  <c r="U34" i="35"/>
  <c r="W34" i="35" s="1"/>
  <c r="N56" i="61"/>
  <c r="M50" i="35"/>
  <c r="N49" i="33"/>
  <c r="I53" i="27"/>
  <c r="K46" i="27"/>
  <c r="V49" i="56"/>
  <c r="D62" i="56"/>
  <c r="E49" i="56"/>
  <c r="D49" i="33"/>
  <c r="C45" i="61"/>
  <c r="U45" i="61" s="1"/>
  <c r="U48" i="61"/>
  <c r="C46" i="61"/>
  <c r="U48" i="56"/>
  <c r="C46" i="56"/>
  <c r="C48" i="33"/>
  <c r="C45" i="56"/>
  <c r="U45" i="56" s="1"/>
  <c r="J51" i="35"/>
  <c r="K50" i="33"/>
  <c r="T43" i="35"/>
  <c r="R42" i="38"/>
  <c r="T42" i="38" s="1"/>
  <c r="Q49" i="27"/>
  <c r="O49" i="29"/>
  <c r="O45" i="29" s="1"/>
  <c r="O53" i="27"/>
  <c r="D54" i="61"/>
  <c r="D55" i="61"/>
  <c r="V57" i="61"/>
  <c r="E57" i="61"/>
  <c r="T55" i="27"/>
  <c r="R60" i="27"/>
  <c r="G50" i="29"/>
  <c r="H50" i="27"/>
  <c r="H44" i="33"/>
  <c r="F45" i="35"/>
  <c r="J61" i="26"/>
  <c r="K56" i="26"/>
  <c r="J55" i="27"/>
  <c r="J53" i="29"/>
  <c r="F48" i="29"/>
  <c r="H48" i="27"/>
  <c r="D51" i="56"/>
  <c r="D51" i="61"/>
  <c r="V51" i="29"/>
  <c r="W51" i="29" s="1"/>
  <c r="E51" i="29"/>
  <c r="H49" i="61"/>
  <c r="W56" i="56"/>
  <c r="U55" i="56"/>
  <c r="U60" i="56" s="1"/>
  <c r="Q47" i="26"/>
  <c r="P54" i="26"/>
  <c r="J51" i="33"/>
  <c r="K51" i="56"/>
  <c r="U53" i="35"/>
  <c r="C52" i="59"/>
  <c r="U52" i="59" s="1"/>
  <c r="C53" i="58"/>
  <c r="U53" i="58" s="1"/>
  <c r="C52" i="38"/>
  <c r="U52" i="38" s="1"/>
  <c r="M45" i="27"/>
  <c r="N45" i="27" s="1"/>
  <c r="N46" i="26"/>
  <c r="M12" i="38"/>
  <c r="M23" i="35"/>
  <c r="N23" i="35" s="1"/>
  <c r="M14" i="58"/>
  <c r="N13" i="35"/>
  <c r="M12" i="59"/>
  <c r="T52" i="27"/>
  <c r="S52" i="29"/>
  <c r="S18" i="35"/>
  <c r="T17" i="33"/>
  <c r="E52" i="56"/>
  <c r="D52" i="33"/>
  <c r="V52" i="56"/>
  <c r="W52" i="56" s="1"/>
  <c r="M60" i="61"/>
  <c r="R45" i="33"/>
  <c r="R52" i="35"/>
  <c r="T51" i="33"/>
  <c r="P60" i="33"/>
  <c r="Q55" i="33"/>
  <c r="T44" i="33"/>
  <c r="R45" i="35"/>
  <c r="Q59" i="33"/>
  <c r="P60" i="35"/>
  <c r="E54" i="29"/>
  <c r="Q31" i="33"/>
  <c r="P30" i="33"/>
  <c r="N56" i="56"/>
  <c r="M59" i="29"/>
  <c r="N59" i="27"/>
  <c r="M54" i="27"/>
  <c r="N54" i="27" s="1"/>
  <c r="G60" i="29"/>
  <c r="D54" i="26"/>
  <c r="E47" i="26"/>
  <c r="V47" i="26"/>
  <c r="F55" i="27"/>
  <c r="F54" i="27"/>
  <c r="H54" i="27" s="1"/>
  <c r="F58" i="29"/>
  <c r="H58" i="27"/>
  <c r="J45" i="56"/>
  <c r="J48" i="33"/>
  <c r="K48" i="56"/>
  <c r="J46" i="56"/>
  <c r="I57" i="58"/>
  <c r="I55" i="58" s="1"/>
  <c r="I60" i="58" s="1"/>
  <c r="I57" i="59"/>
  <c r="I57" i="38"/>
  <c r="I56" i="35"/>
  <c r="I55" i="35"/>
  <c r="Q48" i="27"/>
  <c r="O48" i="29"/>
  <c r="O47" i="61"/>
  <c r="O47" i="56"/>
  <c r="D50" i="59"/>
  <c r="E51" i="35"/>
  <c r="D50" i="38"/>
  <c r="V51" i="35"/>
  <c r="W51" i="35" s="1"/>
  <c r="D51" i="58"/>
  <c r="P32" i="58"/>
  <c r="P28" i="58"/>
  <c r="Q28" i="58" s="1"/>
  <c r="Q31" i="58"/>
  <c r="P31" i="53"/>
  <c r="P27" i="53"/>
  <c r="Q27" i="53" s="1"/>
  <c r="Q30" i="53"/>
  <c r="P31" i="38"/>
  <c r="P27" i="38"/>
  <c r="Q27" i="38" s="1"/>
  <c r="Q30" i="38"/>
  <c r="Q32" i="35"/>
  <c r="P29" i="35"/>
  <c r="Q29" i="35" s="1"/>
  <c r="P31" i="59"/>
  <c r="P27" i="59"/>
  <c r="Q27" i="59" s="1"/>
  <c r="Q30" i="59"/>
  <c r="J28" i="53"/>
  <c r="K28" i="53" s="1"/>
  <c r="K31" i="53"/>
  <c r="H8" i="53"/>
  <c r="F28" i="53"/>
  <c r="H28" i="53" s="1"/>
  <c r="J29" i="58"/>
  <c r="K29" i="58" s="1"/>
  <c r="K32" i="58"/>
  <c r="H8" i="59"/>
  <c r="F23" i="59"/>
  <c r="H23" i="59" s="1"/>
  <c r="F28" i="59"/>
  <c r="H28" i="59" s="1"/>
  <c r="H10" i="58"/>
  <c r="F29" i="58"/>
  <c r="H29" i="58" s="1"/>
  <c r="F23" i="38"/>
  <c r="H23" i="38" s="1"/>
  <c r="H8" i="38"/>
  <c r="F28" i="38"/>
  <c r="H28" i="38" s="1"/>
  <c r="K31" i="59"/>
  <c r="J28" i="59"/>
  <c r="K28" i="59" s="1"/>
  <c r="K31" i="38"/>
  <c r="J28" i="38"/>
  <c r="K28" i="38" s="1"/>
  <c r="V51" i="58" l="1"/>
  <c r="W51" i="58" s="1"/>
  <c r="E51" i="58"/>
  <c r="U55" i="27"/>
  <c r="H55" i="27"/>
  <c r="M22" i="59"/>
  <c r="N22" i="59" s="1"/>
  <c r="N12" i="59"/>
  <c r="X57" i="61"/>
  <c r="W57" i="61"/>
  <c r="V55" i="61"/>
  <c r="O47" i="33"/>
  <c r="O48" i="56"/>
  <c r="O48" i="61"/>
  <c r="Q48" i="61" s="1"/>
  <c r="Q48" i="29"/>
  <c r="I55" i="38"/>
  <c r="I60" i="38" s="1"/>
  <c r="I54" i="38"/>
  <c r="F58" i="61"/>
  <c r="F58" i="56"/>
  <c r="F54" i="29"/>
  <c r="F55" i="29"/>
  <c r="H55" i="29" s="1"/>
  <c r="F60" i="29"/>
  <c r="H58" i="29"/>
  <c r="W47" i="26"/>
  <c r="V54" i="26"/>
  <c r="P27" i="33"/>
  <c r="Q27" i="33" s="1"/>
  <c r="Q30" i="33"/>
  <c r="Q60" i="35"/>
  <c r="P59" i="59"/>
  <c r="Q59" i="59" s="1"/>
  <c r="P59" i="58"/>
  <c r="Q59" i="58" s="1"/>
  <c r="P59" i="38"/>
  <c r="Q59" i="38" s="1"/>
  <c r="R51" i="38"/>
  <c r="R46" i="35"/>
  <c r="R54" i="35" s="1"/>
  <c r="T52" i="35"/>
  <c r="R52" i="58"/>
  <c r="R51" i="59"/>
  <c r="S19" i="58"/>
  <c r="T19" i="58" s="1"/>
  <c r="S17" i="59"/>
  <c r="T17" i="59" s="1"/>
  <c r="S17" i="38"/>
  <c r="T17" i="38" s="1"/>
  <c r="T18" i="35"/>
  <c r="J52" i="35"/>
  <c r="K51" i="33"/>
  <c r="K46" i="29"/>
  <c r="F44" i="38"/>
  <c r="H44" i="38" s="1"/>
  <c r="H45" i="35"/>
  <c r="D60" i="61"/>
  <c r="E55" i="61"/>
  <c r="J50" i="59"/>
  <c r="K50" i="59" s="1"/>
  <c r="J50" i="38"/>
  <c r="K50" i="38" s="1"/>
  <c r="J51" i="58"/>
  <c r="K51" i="58" s="1"/>
  <c r="K51" i="35"/>
  <c r="V49" i="33"/>
  <c r="W49" i="33" s="1"/>
  <c r="D50" i="35"/>
  <c r="E49" i="33"/>
  <c r="P62" i="56"/>
  <c r="W49" i="56"/>
  <c r="J62" i="56"/>
  <c r="G62" i="56"/>
  <c r="S62" i="56"/>
  <c r="M62" i="56"/>
  <c r="N48" i="58"/>
  <c r="N48" i="29"/>
  <c r="M45" i="29"/>
  <c r="N45" i="29" s="1"/>
  <c r="M48" i="61"/>
  <c r="M48" i="56"/>
  <c r="M46" i="29"/>
  <c r="K30" i="33"/>
  <c r="J27" i="33"/>
  <c r="K27" i="33" s="1"/>
  <c r="P53" i="27"/>
  <c r="Q46" i="27"/>
  <c r="T55" i="29"/>
  <c r="R55" i="61"/>
  <c r="R60" i="61" s="1"/>
  <c r="R54" i="61"/>
  <c r="T54" i="61" s="1"/>
  <c r="T56" i="61"/>
  <c r="V46" i="27"/>
  <c r="E46" i="27"/>
  <c r="D53" i="27"/>
  <c r="G59" i="35"/>
  <c r="I52" i="33"/>
  <c r="I46" i="56"/>
  <c r="I53" i="56" s="1"/>
  <c r="I45" i="56"/>
  <c r="K52" i="56"/>
  <c r="V55" i="56"/>
  <c r="W57" i="56"/>
  <c r="N55" i="56"/>
  <c r="L60" i="56"/>
  <c r="T46" i="27"/>
  <c r="S53" i="27"/>
  <c r="N46" i="27"/>
  <c r="M53" i="27"/>
  <c r="F48" i="35"/>
  <c r="H47" i="33"/>
  <c r="P61" i="35"/>
  <c r="Q56" i="35"/>
  <c r="F60" i="35"/>
  <c r="H59" i="33"/>
  <c r="I61" i="35"/>
  <c r="J46" i="33"/>
  <c r="K48" i="33"/>
  <c r="J45" i="33"/>
  <c r="J49" i="35"/>
  <c r="S52" i="61"/>
  <c r="T52" i="61" s="1"/>
  <c r="S52" i="56"/>
  <c r="T52" i="29"/>
  <c r="K55" i="27"/>
  <c r="J60" i="27"/>
  <c r="C53" i="61"/>
  <c r="U46" i="61"/>
  <c r="U53" i="61" s="1"/>
  <c r="M49" i="59"/>
  <c r="N50" i="35"/>
  <c r="M50" i="58"/>
  <c r="M49" i="38"/>
  <c r="G60" i="61"/>
  <c r="Q45" i="27"/>
  <c r="D60" i="56"/>
  <c r="E55" i="56"/>
  <c r="M53" i="58"/>
  <c r="N53" i="58" s="1"/>
  <c r="M52" i="59"/>
  <c r="N52" i="59" s="1"/>
  <c r="M52" i="38"/>
  <c r="N52" i="38" s="1"/>
  <c r="N53" i="35"/>
  <c r="L57" i="59"/>
  <c r="N57" i="59" s="1"/>
  <c r="L57" i="58"/>
  <c r="N57" i="58" s="1"/>
  <c r="N58" i="35"/>
  <c r="L57" i="38"/>
  <c r="N57" i="38" s="1"/>
  <c r="M56" i="59"/>
  <c r="M56" i="38"/>
  <c r="M56" i="58"/>
  <c r="M56" i="35"/>
  <c r="P54" i="59"/>
  <c r="Q54" i="59" s="1"/>
  <c r="Q56" i="59"/>
  <c r="P55" i="59"/>
  <c r="X52" i="61"/>
  <c r="W52" i="61"/>
  <c r="G55" i="33"/>
  <c r="G60" i="33" s="1"/>
  <c r="H56" i="33"/>
  <c r="G57" i="35"/>
  <c r="G54" i="33"/>
  <c r="K46" i="56"/>
  <c r="J53" i="56"/>
  <c r="M22" i="38"/>
  <c r="N22" i="38" s="1"/>
  <c r="N12" i="38"/>
  <c r="V50" i="38"/>
  <c r="W50" i="38" s="1"/>
  <c r="E50" i="38"/>
  <c r="I54" i="59"/>
  <c r="I55" i="59"/>
  <c r="I60" i="59" s="1"/>
  <c r="E52" i="33"/>
  <c r="D53" i="35"/>
  <c r="V52" i="33"/>
  <c r="W52" i="33" s="1"/>
  <c r="M24" i="58"/>
  <c r="N24" i="58" s="1"/>
  <c r="N14" i="58"/>
  <c r="F48" i="61"/>
  <c r="F48" i="56"/>
  <c r="H48" i="29"/>
  <c r="F46" i="29"/>
  <c r="F45" i="29"/>
  <c r="U45" i="29" s="1"/>
  <c r="V54" i="61"/>
  <c r="E54" i="61"/>
  <c r="T55" i="61"/>
  <c r="D48" i="61"/>
  <c r="D45" i="29"/>
  <c r="V48" i="29"/>
  <c r="W48" i="29" s="1"/>
  <c r="E48" i="29"/>
  <c r="D48" i="56"/>
  <c r="D46" i="29"/>
  <c r="I45" i="61"/>
  <c r="K52" i="61"/>
  <c r="I46" i="61"/>
  <c r="I53" i="61" s="1"/>
  <c r="L57" i="35"/>
  <c r="N57" i="35" s="1"/>
  <c r="L55" i="33"/>
  <c r="L54" i="33"/>
  <c r="S46" i="29"/>
  <c r="S45" i="29"/>
  <c r="T45" i="29" s="1"/>
  <c r="T47" i="29"/>
  <c r="S47" i="61"/>
  <c r="S47" i="56"/>
  <c r="G51" i="61"/>
  <c r="G45" i="29"/>
  <c r="G51" i="56"/>
  <c r="H51" i="29"/>
  <c r="C56" i="58"/>
  <c r="C56" i="38"/>
  <c r="U57" i="35"/>
  <c r="E57" i="35"/>
  <c r="C55" i="35"/>
  <c r="U55" i="35" s="1"/>
  <c r="C56" i="59"/>
  <c r="C56" i="35"/>
  <c r="C61" i="35" s="1"/>
  <c r="O46" i="29"/>
  <c r="K45" i="56"/>
  <c r="F60" i="27"/>
  <c r="M59" i="56"/>
  <c r="M59" i="61"/>
  <c r="N59" i="29"/>
  <c r="M54" i="29"/>
  <c r="N54" i="29" s="1"/>
  <c r="R44" i="38"/>
  <c r="T44" i="38" s="1"/>
  <c r="T45" i="35"/>
  <c r="N55" i="61"/>
  <c r="V51" i="61"/>
  <c r="E51" i="61"/>
  <c r="U48" i="33"/>
  <c r="C45" i="33"/>
  <c r="U45" i="33" s="1"/>
  <c r="C46" i="33"/>
  <c r="C49" i="35"/>
  <c r="N47" i="59"/>
  <c r="L46" i="59"/>
  <c r="R55" i="56"/>
  <c r="R56" i="33"/>
  <c r="T56" i="56"/>
  <c r="R54" i="56"/>
  <c r="T54" i="56" s="1"/>
  <c r="S59" i="35"/>
  <c r="S60" i="33"/>
  <c r="T58" i="33"/>
  <c r="S54" i="33"/>
  <c r="S55" i="33"/>
  <c r="H46" i="27"/>
  <c r="F53" i="27"/>
  <c r="E45" i="27"/>
  <c r="V45" i="27"/>
  <c r="W45" i="27" s="1"/>
  <c r="J56" i="56"/>
  <c r="J56" i="61"/>
  <c r="J55" i="29"/>
  <c r="J54" i="29"/>
  <c r="K56" i="29"/>
  <c r="V54" i="56"/>
  <c r="W54" i="56" s="1"/>
  <c r="E54" i="56"/>
  <c r="C60" i="33"/>
  <c r="K45" i="61"/>
  <c r="M50" i="61"/>
  <c r="N50" i="61" s="1"/>
  <c r="M50" i="56"/>
  <c r="N50" i="29"/>
  <c r="N56" i="33"/>
  <c r="P55" i="58"/>
  <c r="Q56" i="58"/>
  <c r="V50" i="59"/>
  <c r="W50" i="59" s="1"/>
  <c r="E50" i="59"/>
  <c r="V51" i="56"/>
  <c r="W51" i="56" s="1"/>
  <c r="D51" i="33"/>
  <c r="E51" i="56"/>
  <c r="G50" i="56"/>
  <c r="H50" i="29"/>
  <c r="G50" i="61"/>
  <c r="H50" i="61" s="1"/>
  <c r="Q49" i="29"/>
  <c r="O49" i="61"/>
  <c r="O49" i="56"/>
  <c r="O53" i="29"/>
  <c r="C53" i="56"/>
  <c r="U46" i="56"/>
  <c r="U53" i="56" s="1"/>
  <c r="V62" i="56"/>
  <c r="N47" i="38"/>
  <c r="L46" i="38"/>
  <c r="L45" i="38"/>
  <c r="P47" i="61"/>
  <c r="Q47" i="29"/>
  <c r="P45" i="29"/>
  <c r="Q45" i="29" s="1"/>
  <c r="P47" i="56"/>
  <c r="P46" i="29"/>
  <c r="L46" i="35"/>
  <c r="L54" i="35" s="1"/>
  <c r="L51" i="38"/>
  <c r="N51" i="38" s="1"/>
  <c r="N52" i="35"/>
  <c r="L51" i="59"/>
  <c r="N51" i="59" s="1"/>
  <c r="L52" i="58"/>
  <c r="N52" i="58" s="1"/>
  <c r="N45" i="35"/>
  <c r="M44" i="53"/>
  <c r="N44" i="53" s="1"/>
  <c r="M44" i="59"/>
  <c r="N44" i="59" s="1"/>
  <c r="M44" i="38"/>
  <c r="N44" i="38" s="1"/>
  <c r="M45" i="58"/>
  <c r="N45" i="58" s="1"/>
  <c r="V57" i="33"/>
  <c r="D58" i="35"/>
  <c r="D54" i="33"/>
  <c r="D55" i="33"/>
  <c r="D60" i="33" s="1"/>
  <c r="E57" i="33"/>
  <c r="V60" i="29"/>
  <c r="W55" i="29"/>
  <c r="S62" i="61"/>
  <c r="G62" i="61"/>
  <c r="V62" i="61" s="1"/>
  <c r="X49" i="61"/>
  <c r="P62" i="61"/>
  <c r="W49" i="61"/>
  <c r="J62" i="61"/>
  <c r="M62" i="61"/>
  <c r="U55" i="33"/>
  <c r="U60" i="33" s="1"/>
  <c r="W56" i="33"/>
  <c r="F50" i="35"/>
  <c r="H49" i="33"/>
  <c r="J53" i="61"/>
  <c r="K46" i="61"/>
  <c r="P55" i="35"/>
  <c r="Q55" i="35" s="1"/>
  <c r="P55" i="38"/>
  <c r="P54" i="38"/>
  <c r="Q54" i="38" s="1"/>
  <c r="Q56" i="38"/>
  <c r="J57" i="58"/>
  <c r="K57" i="58" s="1"/>
  <c r="K58" i="35"/>
  <c r="J57" i="38"/>
  <c r="K57" i="38" s="1"/>
  <c r="J57" i="59"/>
  <c r="K57" i="59" s="1"/>
  <c r="P28" i="59"/>
  <c r="Q28" i="59" s="1"/>
  <c r="Q31" i="59"/>
  <c r="P28" i="53"/>
  <c r="Q28" i="53" s="1"/>
  <c r="Q31" i="53"/>
  <c r="P28" i="38"/>
  <c r="Q28" i="38" s="1"/>
  <c r="Q31" i="38"/>
  <c r="P29" i="58"/>
  <c r="Q29" i="58" s="1"/>
  <c r="Q32" i="58"/>
  <c r="P60" i="38" l="1"/>
  <c r="Q55" i="38"/>
  <c r="D57" i="58"/>
  <c r="D57" i="59"/>
  <c r="V58" i="35"/>
  <c r="D57" i="38"/>
  <c r="D55" i="35"/>
  <c r="E58" i="35"/>
  <c r="D56" i="35"/>
  <c r="P53" i="29"/>
  <c r="Q46" i="29"/>
  <c r="P45" i="61"/>
  <c r="Q45" i="61" s="1"/>
  <c r="P46" i="61"/>
  <c r="Q47" i="61"/>
  <c r="D52" i="35"/>
  <c r="E51" i="33"/>
  <c r="V51" i="33"/>
  <c r="W51" i="33" s="1"/>
  <c r="K54" i="29"/>
  <c r="V54" i="29"/>
  <c r="S61" i="35"/>
  <c r="T59" i="35"/>
  <c r="S58" i="58"/>
  <c r="S58" i="38"/>
  <c r="S58" i="59"/>
  <c r="S55" i="35"/>
  <c r="S56" i="35"/>
  <c r="T55" i="56"/>
  <c r="R60" i="56"/>
  <c r="C48" i="59"/>
  <c r="C48" i="38"/>
  <c r="C46" i="35"/>
  <c r="C47" i="35"/>
  <c r="U47" i="35" s="1"/>
  <c r="U54" i="35" s="1"/>
  <c r="C49" i="58"/>
  <c r="U49" i="35"/>
  <c r="N59" i="61"/>
  <c r="M54" i="61"/>
  <c r="N54" i="61" s="1"/>
  <c r="S47" i="33"/>
  <c r="S45" i="56"/>
  <c r="T45" i="56" s="1"/>
  <c r="S46" i="56"/>
  <c r="T47" i="56"/>
  <c r="S53" i="29"/>
  <c r="T46" i="29"/>
  <c r="D48" i="33"/>
  <c r="D46" i="56"/>
  <c r="E48" i="56"/>
  <c r="V48" i="56"/>
  <c r="W48" i="56" s="1"/>
  <c r="D45" i="56"/>
  <c r="V48" i="61"/>
  <c r="D46" i="61"/>
  <c r="D45" i="61"/>
  <c r="E48" i="61"/>
  <c r="H48" i="61"/>
  <c r="F46" i="61"/>
  <c r="F45" i="61"/>
  <c r="H57" i="35"/>
  <c r="G56" i="58"/>
  <c r="G56" i="59"/>
  <c r="G56" i="38"/>
  <c r="G56" i="35"/>
  <c r="G55" i="35"/>
  <c r="M55" i="38"/>
  <c r="N49" i="38"/>
  <c r="N49" i="59"/>
  <c r="J53" i="33"/>
  <c r="W46" i="27"/>
  <c r="V53" i="27"/>
  <c r="M48" i="33"/>
  <c r="N48" i="56"/>
  <c r="M46" i="56"/>
  <c r="M45" i="56"/>
  <c r="N45" i="56" s="1"/>
  <c r="L46" i="58"/>
  <c r="Q48" i="56"/>
  <c r="O48" i="33"/>
  <c r="V60" i="61"/>
  <c r="W60" i="61" s="1"/>
  <c r="W55" i="61"/>
  <c r="X55" i="61"/>
  <c r="O45" i="61"/>
  <c r="W57" i="33"/>
  <c r="V55" i="33"/>
  <c r="J60" i="29"/>
  <c r="K55" i="29"/>
  <c r="L45" i="59"/>
  <c r="X51" i="61"/>
  <c r="W51" i="61"/>
  <c r="M59" i="33"/>
  <c r="N59" i="56"/>
  <c r="M54" i="56"/>
  <c r="N54" i="56" s="1"/>
  <c r="W57" i="35"/>
  <c r="U56" i="35"/>
  <c r="U61" i="35" s="1"/>
  <c r="S45" i="61"/>
  <c r="T45" i="61" s="1"/>
  <c r="S46" i="61"/>
  <c r="T47" i="61"/>
  <c r="P60" i="59"/>
  <c r="Q55" i="59"/>
  <c r="M55" i="59"/>
  <c r="J49" i="58"/>
  <c r="J46" i="35"/>
  <c r="J48" i="38"/>
  <c r="K49" i="35"/>
  <c r="J48" i="59"/>
  <c r="J47" i="35"/>
  <c r="T51" i="59"/>
  <c r="R45" i="59"/>
  <c r="T51" i="38"/>
  <c r="R45" i="38"/>
  <c r="U54" i="29"/>
  <c r="H54" i="29"/>
  <c r="O48" i="35"/>
  <c r="P60" i="58"/>
  <c r="Q55" i="58"/>
  <c r="F49" i="59"/>
  <c r="H50" i="35"/>
  <c r="F49" i="38"/>
  <c r="F50" i="58"/>
  <c r="Q47" i="56"/>
  <c r="P45" i="56"/>
  <c r="Q45" i="56" s="1"/>
  <c r="P47" i="33"/>
  <c r="P46" i="56"/>
  <c r="O49" i="33"/>
  <c r="Q49" i="56"/>
  <c r="C53" i="33"/>
  <c r="U46" i="33"/>
  <c r="U53" i="33" s="1"/>
  <c r="G51" i="33"/>
  <c r="H51" i="56"/>
  <c r="G45" i="56"/>
  <c r="H45" i="56" s="1"/>
  <c r="H46" i="29"/>
  <c r="F53" i="29"/>
  <c r="D52" i="59"/>
  <c r="D52" i="38"/>
  <c r="V53" i="35"/>
  <c r="W53" i="35" s="1"/>
  <c r="E53" i="35"/>
  <c r="D53" i="58"/>
  <c r="M61" i="35"/>
  <c r="N50" i="58"/>
  <c r="F59" i="38"/>
  <c r="H59" i="38" s="1"/>
  <c r="F59" i="58"/>
  <c r="H59" i="58" s="1"/>
  <c r="H60" i="35"/>
  <c r="F59" i="59"/>
  <c r="H59" i="59" s="1"/>
  <c r="G58" i="38"/>
  <c r="G58" i="59"/>
  <c r="G58" i="58"/>
  <c r="G61" i="35"/>
  <c r="N48" i="61"/>
  <c r="M46" i="61"/>
  <c r="M45" i="61"/>
  <c r="N45" i="61" s="1"/>
  <c r="L53" i="38"/>
  <c r="Q49" i="61"/>
  <c r="G50" i="33"/>
  <c r="H50" i="56"/>
  <c r="M50" i="33"/>
  <c r="N50" i="56"/>
  <c r="E55" i="33"/>
  <c r="J55" i="61"/>
  <c r="K56" i="61"/>
  <c r="J54" i="61"/>
  <c r="K54" i="61" s="1"/>
  <c r="L53" i="59"/>
  <c r="E56" i="59"/>
  <c r="U56" i="59"/>
  <c r="C54" i="59"/>
  <c r="U54" i="59" s="1"/>
  <c r="C55" i="59"/>
  <c r="E56" i="38"/>
  <c r="U56" i="38"/>
  <c r="C54" i="38"/>
  <c r="U54" i="38" s="1"/>
  <c r="C55" i="38"/>
  <c r="H45" i="29"/>
  <c r="N55" i="33"/>
  <c r="L60" i="33"/>
  <c r="T52" i="56"/>
  <c r="S52" i="33"/>
  <c r="K45" i="33"/>
  <c r="F47" i="59"/>
  <c r="F48" i="58"/>
  <c r="H48" i="35"/>
  <c r="F47" i="38"/>
  <c r="T52" i="58"/>
  <c r="R46" i="58"/>
  <c r="R54" i="58" s="1"/>
  <c r="R47" i="58" s="1"/>
  <c r="F55" i="56"/>
  <c r="H55" i="56" s="1"/>
  <c r="F58" i="33"/>
  <c r="F54" i="56"/>
  <c r="H54" i="56" s="1"/>
  <c r="H58" i="56"/>
  <c r="O46" i="56"/>
  <c r="O53" i="56" s="1"/>
  <c r="U60" i="27"/>
  <c r="W55" i="27"/>
  <c r="E54" i="33"/>
  <c r="V54" i="33"/>
  <c r="W54" i="33" s="1"/>
  <c r="J54" i="56"/>
  <c r="K54" i="56" s="1"/>
  <c r="J55" i="56"/>
  <c r="K56" i="56"/>
  <c r="J56" i="33"/>
  <c r="R57" i="35"/>
  <c r="R55" i="33"/>
  <c r="R54" i="33"/>
  <c r="T54" i="33" s="1"/>
  <c r="T56" i="33"/>
  <c r="E56" i="58"/>
  <c r="U56" i="58"/>
  <c r="W56" i="58" s="1"/>
  <c r="C55" i="58"/>
  <c r="H51" i="61"/>
  <c r="G45" i="61"/>
  <c r="L56" i="35"/>
  <c r="L61" i="35" s="1"/>
  <c r="L56" i="58"/>
  <c r="L55" i="58" s="1"/>
  <c r="L60" i="58" s="1"/>
  <c r="L56" i="59"/>
  <c r="L55" i="35"/>
  <c r="L56" i="38"/>
  <c r="V46" i="29"/>
  <c r="E46" i="29"/>
  <c r="D53" i="29"/>
  <c r="V45" i="29"/>
  <c r="W45" i="29" s="1"/>
  <c r="E45" i="29"/>
  <c r="X54" i="61"/>
  <c r="W54" i="61"/>
  <c r="F48" i="33"/>
  <c r="H48" i="56"/>
  <c r="F45" i="56"/>
  <c r="F46" i="56"/>
  <c r="V60" i="56"/>
  <c r="W55" i="56"/>
  <c r="I53" i="35"/>
  <c r="I46" i="33"/>
  <c r="I53" i="33" s="1"/>
  <c r="I45" i="33"/>
  <c r="K52" i="33"/>
  <c r="N46" i="29"/>
  <c r="M53" i="29"/>
  <c r="D50" i="58"/>
  <c r="V50" i="35"/>
  <c r="W50" i="35" s="1"/>
  <c r="D49" i="38"/>
  <c r="D49" i="59"/>
  <c r="E50" i="35"/>
  <c r="K52" i="35"/>
  <c r="J51" i="59"/>
  <c r="K51" i="59" s="1"/>
  <c r="J51" i="38"/>
  <c r="K51" i="38" s="1"/>
  <c r="J52" i="58"/>
  <c r="K52" i="58" s="1"/>
  <c r="F55" i="61"/>
  <c r="H55" i="61" s="1"/>
  <c r="F54" i="61"/>
  <c r="H54" i="61" s="1"/>
  <c r="H58" i="61"/>
  <c r="O45" i="56"/>
  <c r="O46" i="61"/>
  <c r="O53" i="61" s="1"/>
  <c r="J55" i="33" l="1"/>
  <c r="J57" i="35"/>
  <c r="J54" i="33"/>
  <c r="K54" i="33" s="1"/>
  <c r="K56" i="33"/>
  <c r="H47" i="38"/>
  <c r="J60" i="61"/>
  <c r="K55" i="61"/>
  <c r="G52" i="35"/>
  <c r="H51" i="33"/>
  <c r="G45" i="33"/>
  <c r="H45" i="33" s="1"/>
  <c r="V60" i="33"/>
  <c r="W55" i="33"/>
  <c r="L54" i="58"/>
  <c r="L47" i="58" s="1"/>
  <c r="M49" i="35"/>
  <c r="N48" i="33"/>
  <c r="M45" i="33"/>
  <c r="N45" i="33" s="1"/>
  <c r="M46" i="33"/>
  <c r="H56" i="58"/>
  <c r="G55" i="58"/>
  <c r="X48" i="61"/>
  <c r="W48" i="61"/>
  <c r="E46" i="56"/>
  <c r="V46" i="56"/>
  <c r="D53" i="56"/>
  <c r="T58" i="59"/>
  <c r="S55" i="59"/>
  <c r="S54" i="59"/>
  <c r="D55" i="59"/>
  <c r="D60" i="59" s="1"/>
  <c r="V57" i="59"/>
  <c r="D54" i="59"/>
  <c r="E57" i="59"/>
  <c r="F55" i="33"/>
  <c r="H55" i="33" s="1"/>
  <c r="F54" i="33"/>
  <c r="H54" i="33" s="1"/>
  <c r="F59" i="35"/>
  <c r="H58" i="33"/>
  <c r="C60" i="59"/>
  <c r="O50" i="35"/>
  <c r="Q49" i="33"/>
  <c r="I53" i="58"/>
  <c r="I52" i="38"/>
  <c r="I52" i="59"/>
  <c r="I47" i="35"/>
  <c r="I46" i="35"/>
  <c r="I54" i="35" s="1"/>
  <c r="K53" i="35"/>
  <c r="H48" i="33"/>
  <c r="F49" i="35"/>
  <c r="F45" i="33"/>
  <c r="F46" i="33"/>
  <c r="G51" i="35"/>
  <c r="H50" i="33"/>
  <c r="N56" i="35"/>
  <c r="V52" i="38"/>
  <c r="W52" i="38" s="1"/>
  <c r="E52" i="38"/>
  <c r="O45" i="33"/>
  <c r="J45" i="38"/>
  <c r="J46" i="38"/>
  <c r="K48" i="38"/>
  <c r="M60" i="35"/>
  <c r="N59" i="33"/>
  <c r="M54" i="33"/>
  <c r="N54" i="33" s="1"/>
  <c r="M60" i="38"/>
  <c r="V45" i="56"/>
  <c r="W45" i="56" s="1"/>
  <c r="E45" i="56"/>
  <c r="D49" i="35"/>
  <c r="D46" i="33"/>
  <c r="V48" i="33"/>
  <c r="W48" i="33" s="1"/>
  <c r="D45" i="33"/>
  <c r="E48" i="33"/>
  <c r="S53" i="56"/>
  <c r="T46" i="56"/>
  <c r="U46" i="35"/>
  <c r="C54" i="35"/>
  <c r="T58" i="38"/>
  <c r="S55" i="38"/>
  <c r="S54" i="38"/>
  <c r="W54" i="29"/>
  <c r="D51" i="38"/>
  <c r="D51" i="59"/>
  <c r="V52" i="35"/>
  <c r="W52" i="35" s="1"/>
  <c r="D52" i="58"/>
  <c r="E52" i="35"/>
  <c r="V55" i="35"/>
  <c r="W55" i="35" s="1"/>
  <c r="E55" i="35"/>
  <c r="V57" i="58"/>
  <c r="W57" i="58" s="1"/>
  <c r="D55" i="58"/>
  <c r="E57" i="58"/>
  <c r="W46" i="29"/>
  <c r="V53" i="29"/>
  <c r="H47" i="59"/>
  <c r="F60" i="61"/>
  <c r="N56" i="58"/>
  <c r="L55" i="38"/>
  <c r="L60" i="38" s="1"/>
  <c r="L54" i="38"/>
  <c r="H46" i="56"/>
  <c r="F53" i="56"/>
  <c r="V53" i="58"/>
  <c r="W53" i="58" s="1"/>
  <c r="E53" i="58"/>
  <c r="P53" i="56"/>
  <c r="Q46" i="56"/>
  <c r="H50" i="58"/>
  <c r="H49" i="59"/>
  <c r="O46" i="33"/>
  <c r="K47" i="35"/>
  <c r="J54" i="35"/>
  <c r="K46" i="35"/>
  <c r="N55" i="59"/>
  <c r="M60" i="59"/>
  <c r="Q48" i="33"/>
  <c r="O49" i="35"/>
  <c r="N46" i="56"/>
  <c r="M53" i="56"/>
  <c r="G55" i="38"/>
  <c r="G60" i="38" s="1"/>
  <c r="H56" i="38"/>
  <c r="G54" i="38"/>
  <c r="H45" i="61"/>
  <c r="E45" i="61"/>
  <c r="V45" i="61"/>
  <c r="U48" i="38"/>
  <c r="C46" i="38"/>
  <c r="C45" i="38"/>
  <c r="U45" i="38" s="1"/>
  <c r="T58" i="58"/>
  <c r="S60" i="58"/>
  <c r="S55" i="58"/>
  <c r="D55" i="38"/>
  <c r="D60" i="38" s="1"/>
  <c r="D54" i="38"/>
  <c r="V57" i="38"/>
  <c r="E57" i="38"/>
  <c r="V49" i="38"/>
  <c r="W49" i="38" s="1"/>
  <c r="E49" i="38"/>
  <c r="C60" i="58"/>
  <c r="U55" i="58"/>
  <c r="U60" i="58" s="1"/>
  <c r="E55" i="38"/>
  <c r="C60" i="38"/>
  <c r="T55" i="33"/>
  <c r="R60" i="33"/>
  <c r="J60" i="56"/>
  <c r="K55" i="56"/>
  <c r="F60" i="56"/>
  <c r="W56" i="38"/>
  <c r="U55" i="38"/>
  <c r="U60" i="38" s="1"/>
  <c r="W56" i="59"/>
  <c r="U55" i="59"/>
  <c r="U60" i="59" s="1"/>
  <c r="V52" i="59"/>
  <c r="W52" i="59" s="1"/>
  <c r="E52" i="59"/>
  <c r="V49" i="59"/>
  <c r="W49" i="59" s="1"/>
  <c r="E49" i="59"/>
  <c r="V50" i="58"/>
  <c r="E50" i="58"/>
  <c r="L54" i="59"/>
  <c r="L55" i="59"/>
  <c r="L60" i="59" s="1"/>
  <c r="R56" i="59"/>
  <c r="R56" i="38"/>
  <c r="R56" i="35"/>
  <c r="R56" i="58"/>
  <c r="R55" i="35"/>
  <c r="T55" i="35" s="1"/>
  <c r="T57" i="35"/>
  <c r="H48" i="58"/>
  <c r="T52" i="33"/>
  <c r="S53" i="35"/>
  <c r="M51" i="35"/>
  <c r="N50" i="33"/>
  <c r="N46" i="61"/>
  <c r="M53" i="61"/>
  <c r="G60" i="58"/>
  <c r="P46" i="33"/>
  <c r="P53" i="33" s="1"/>
  <c r="Q47" i="33"/>
  <c r="P48" i="35"/>
  <c r="P45" i="33"/>
  <c r="H49" i="38"/>
  <c r="O47" i="38"/>
  <c r="O47" i="59"/>
  <c r="O46" i="35"/>
  <c r="O54" i="35" s="1"/>
  <c r="O48" i="58"/>
  <c r="J45" i="59"/>
  <c r="J46" i="59"/>
  <c r="K48" i="59"/>
  <c r="J46" i="58"/>
  <c r="K49" i="58"/>
  <c r="N56" i="59"/>
  <c r="S53" i="61"/>
  <c r="T46" i="61"/>
  <c r="K46" i="33"/>
  <c r="N56" i="38"/>
  <c r="H56" i="59"/>
  <c r="G54" i="59"/>
  <c r="G55" i="59"/>
  <c r="G60" i="59" s="1"/>
  <c r="H46" i="61"/>
  <c r="F53" i="61"/>
  <c r="V46" i="61"/>
  <c r="E46" i="61"/>
  <c r="D53" i="61"/>
  <c r="S48" i="35"/>
  <c r="T47" i="33"/>
  <c r="S45" i="33"/>
  <c r="T45" i="33" s="1"/>
  <c r="S46" i="33"/>
  <c r="U49" i="58"/>
  <c r="C46" i="58"/>
  <c r="U48" i="59"/>
  <c r="C45" i="59"/>
  <c r="U45" i="59" s="1"/>
  <c r="C46" i="59"/>
  <c r="P53" i="61"/>
  <c r="Q46" i="61"/>
  <c r="D61" i="35"/>
  <c r="E56" i="35"/>
  <c r="W58" i="35"/>
  <c r="V56" i="35"/>
  <c r="V55" i="38" l="1"/>
  <c r="W57" i="38"/>
  <c r="N46" i="33"/>
  <c r="M53" i="33"/>
  <c r="T56" i="38"/>
  <c r="R54" i="38"/>
  <c r="R55" i="38"/>
  <c r="R60" i="38" s="1"/>
  <c r="H46" i="33"/>
  <c r="F53" i="33"/>
  <c r="V61" i="35"/>
  <c r="W56" i="35"/>
  <c r="E54" i="38"/>
  <c r="V54" i="38"/>
  <c r="W54" i="38" s="1"/>
  <c r="T54" i="38"/>
  <c r="D48" i="38"/>
  <c r="D47" i="35"/>
  <c r="V49" i="35"/>
  <c r="W49" i="35" s="1"/>
  <c r="D48" i="59"/>
  <c r="E49" i="35"/>
  <c r="D49" i="58"/>
  <c r="D46" i="35"/>
  <c r="N55" i="38"/>
  <c r="K53" i="58"/>
  <c r="I46" i="58"/>
  <c r="I54" i="58" s="1"/>
  <c r="I47" i="58" s="1"/>
  <c r="K47" i="58" s="1"/>
  <c r="O49" i="59"/>
  <c r="O50" i="58"/>
  <c r="Q50" i="35"/>
  <c r="O49" i="38"/>
  <c r="F60" i="33"/>
  <c r="S53" i="33"/>
  <c r="T46" i="33"/>
  <c r="Q45" i="33"/>
  <c r="T56" i="58"/>
  <c r="R55" i="58"/>
  <c r="R60" i="58" s="1"/>
  <c r="W50" i="58"/>
  <c r="W45" i="61"/>
  <c r="X45" i="61"/>
  <c r="O49" i="58"/>
  <c r="Q49" i="58" s="1"/>
  <c r="Q49" i="35"/>
  <c r="O48" i="38"/>
  <c r="Q48" i="38" s="1"/>
  <c r="O48" i="59"/>
  <c r="Q48" i="59" s="1"/>
  <c r="T55" i="38"/>
  <c r="V45" i="33"/>
  <c r="W45" i="33" s="1"/>
  <c r="E45" i="33"/>
  <c r="J53" i="38"/>
  <c r="K46" i="38"/>
  <c r="G50" i="38"/>
  <c r="H50" i="38" s="1"/>
  <c r="G50" i="59"/>
  <c r="H50" i="59" s="1"/>
  <c r="G51" i="58"/>
  <c r="H51" i="58" s="1"/>
  <c r="H51" i="35"/>
  <c r="F48" i="38"/>
  <c r="F49" i="58"/>
  <c r="H49" i="35"/>
  <c r="F48" i="59"/>
  <c r="F47" i="35"/>
  <c r="H47" i="35" s="1"/>
  <c r="F46" i="35"/>
  <c r="F54" i="35" s="1"/>
  <c r="F58" i="38"/>
  <c r="F58" i="58"/>
  <c r="F58" i="59"/>
  <c r="F56" i="35"/>
  <c r="H56" i="35" s="1"/>
  <c r="F55" i="35"/>
  <c r="H55" i="35" s="1"/>
  <c r="F61" i="35"/>
  <c r="H59" i="35"/>
  <c r="V54" i="59"/>
  <c r="W54" i="59" s="1"/>
  <c r="E54" i="59"/>
  <c r="W46" i="56"/>
  <c r="V53" i="56"/>
  <c r="G51" i="59"/>
  <c r="G52" i="58"/>
  <c r="H52" i="35"/>
  <c r="G46" i="35"/>
  <c r="G51" i="38"/>
  <c r="J56" i="35"/>
  <c r="J56" i="59"/>
  <c r="J56" i="38"/>
  <c r="K57" i="35"/>
  <c r="J56" i="58"/>
  <c r="J55" i="35"/>
  <c r="K55" i="35" s="1"/>
  <c r="S52" i="38"/>
  <c r="T52" i="38" s="1"/>
  <c r="S53" i="58"/>
  <c r="T53" i="58" s="1"/>
  <c r="S52" i="59"/>
  <c r="T52" i="59" s="1"/>
  <c r="T53" i="35"/>
  <c r="V52" i="58"/>
  <c r="W52" i="58" s="1"/>
  <c r="E52" i="58"/>
  <c r="E46" i="33"/>
  <c r="V46" i="33"/>
  <c r="D53" i="33"/>
  <c r="N60" i="35"/>
  <c r="M59" i="59"/>
  <c r="M59" i="58"/>
  <c r="M59" i="38"/>
  <c r="M55" i="35"/>
  <c r="N55" i="35" s="1"/>
  <c r="K52" i="38"/>
  <c r="I45" i="38"/>
  <c r="K45" i="38" s="1"/>
  <c r="I46" i="38"/>
  <c r="I53" i="38" s="1"/>
  <c r="J53" i="59"/>
  <c r="T56" i="59"/>
  <c r="R54" i="59"/>
  <c r="T54" i="59" s="1"/>
  <c r="R55" i="59"/>
  <c r="R60" i="59" s="1"/>
  <c r="U46" i="58"/>
  <c r="U54" i="58" s="1"/>
  <c r="C54" i="58"/>
  <c r="C47" i="58" s="1"/>
  <c r="U47" i="58" s="1"/>
  <c r="V53" i="61"/>
  <c r="W53" i="61" s="1"/>
  <c r="X46" i="61"/>
  <c r="W46" i="61"/>
  <c r="Q46" i="33"/>
  <c r="V51" i="59"/>
  <c r="W51" i="59" s="1"/>
  <c r="E51" i="59"/>
  <c r="U46" i="59"/>
  <c r="U53" i="59" s="1"/>
  <c r="C53" i="59"/>
  <c r="S47" i="35"/>
  <c r="T47" i="35" s="1"/>
  <c r="S47" i="38"/>
  <c r="S46" i="35"/>
  <c r="T48" i="35"/>
  <c r="S48" i="58"/>
  <c r="S47" i="59"/>
  <c r="J54" i="58"/>
  <c r="J47" i="58" s="1"/>
  <c r="O47" i="35"/>
  <c r="Q47" i="35" s="1"/>
  <c r="P46" i="35"/>
  <c r="P47" i="35"/>
  <c r="Q48" i="35"/>
  <c r="P48" i="58"/>
  <c r="P47" i="59"/>
  <c r="P47" i="38"/>
  <c r="N51" i="35"/>
  <c r="M50" i="38"/>
  <c r="N50" i="38" s="1"/>
  <c r="M50" i="59"/>
  <c r="N50" i="59" s="1"/>
  <c r="M51" i="58"/>
  <c r="N51" i="58" s="1"/>
  <c r="T56" i="35"/>
  <c r="R61" i="35"/>
  <c r="C53" i="38"/>
  <c r="U46" i="38"/>
  <c r="U53" i="38" s="1"/>
  <c r="D60" i="58"/>
  <c r="V55" i="58"/>
  <c r="E55" i="58"/>
  <c r="V51" i="38"/>
  <c r="W51" i="38" s="1"/>
  <c r="E51" i="38"/>
  <c r="S60" i="38"/>
  <c r="K52" i="59"/>
  <c r="I46" i="59"/>
  <c r="I53" i="59" s="1"/>
  <c r="I45" i="59"/>
  <c r="K45" i="59" s="1"/>
  <c r="O53" i="33"/>
  <c r="E55" i="59"/>
  <c r="V55" i="59"/>
  <c r="W57" i="59"/>
  <c r="S60" i="59"/>
  <c r="M49" i="58"/>
  <c r="M47" i="35"/>
  <c r="N47" i="35" s="1"/>
  <c r="N49" i="35"/>
  <c r="M48" i="38"/>
  <c r="M48" i="59"/>
  <c r="M46" i="35"/>
  <c r="J60" i="33"/>
  <c r="K55" i="33"/>
  <c r="Q48" i="58" l="1"/>
  <c r="P46" i="58"/>
  <c r="S46" i="59"/>
  <c r="T47" i="59"/>
  <c r="S45" i="59"/>
  <c r="T45" i="59" s="1"/>
  <c r="J61" i="35"/>
  <c r="K56" i="35"/>
  <c r="T55" i="59"/>
  <c r="H48" i="59"/>
  <c r="F45" i="59"/>
  <c r="F46" i="59"/>
  <c r="O53" i="38"/>
  <c r="Q49" i="38"/>
  <c r="N46" i="35"/>
  <c r="M54" i="35"/>
  <c r="V60" i="59"/>
  <c r="W55" i="59"/>
  <c r="O46" i="58"/>
  <c r="O54" i="58" s="1"/>
  <c r="O47" i="58" s="1"/>
  <c r="T48" i="58"/>
  <c r="S46" i="58"/>
  <c r="O45" i="38"/>
  <c r="N59" i="38"/>
  <c r="M54" i="38"/>
  <c r="N54" i="38" s="1"/>
  <c r="H51" i="38"/>
  <c r="G45" i="38"/>
  <c r="H51" i="59"/>
  <c r="G45" i="59"/>
  <c r="H45" i="59" s="1"/>
  <c r="F60" i="38"/>
  <c r="F55" i="38"/>
  <c r="H55" i="38" s="1"/>
  <c r="F54" i="38"/>
  <c r="H54" i="38" s="1"/>
  <c r="H58" i="38"/>
  <c r="E48" i="38"/>
  <c r="D45" i="38"/>
  <c r="V48" i="38"/>
  <c r="D46" i="38"/>
  <c r="O46" i="59"/>
  <c r="O53" i="59" s="1"/>
  <c r="H52" i="58"/>
  <c r="G46" i="58"/>
  <c r="F55" i="58"/>
  <c r="H55" i="58" s="1"/>
  <c r="F60" i="58"/>
  <c r="H58" i="58"/>
  <c r="O46" i="38"/>
  <c r="S46" i="38"/>
  <c r="S45" i="38"/>
  <c r="T45" i="38" s="1"/>
  <c r="T47" i="38"/>
  <c r="K56" i="58"/>
  <c r="J55" i="58"/>
  <c r="N48" i="59"/>
  <c r="M45" i="59"/>
  <c r="N45" i="59" s="1"/>
  <c r="M46" i="59"/>
  <c r="N49" i="58"/>
  <c r="M46" i="58"/>
  <c r="Q47" i="38"/>
  <c r="P46" i="38"/>
  <c r="P45" i="38"/>
  <c r="Q45" i="38" s="1"/>
  <c r="K46" i="58"/>
  <c r="N59" i="58"/>
  <c r="M55" i="58"/>
  <c r="V53" i="33"/>
  <c r="W46" i="33"/>
  <c r="K56" i="38"/>
  <c r="J55" i="38"/>
  <c r="J54" i="38"/>
  <c r="K54" i="38" s="1"/>
  <c r="G54" i="35"/>
  <c r="H46" i="35"/>
  <c r="H49" i="58"/>
  <c r="F46" i="58"/>
  <c r="F54" i="58" s="1"/>
  <c r="F47" i="58" s="1"/>
  <c r="Q50" i="58"/>
  <c r="V48" i="59"/>
  <c r="D45" i="59"/>
  <c r="D46" i="59"/>
  <c r="E48" i="59"/>
  <c r="O45" i="59"/>
  <c r="N48" i="38"/>
  <c r="M45" i="38"/>
  <c r="N45" i="38" s="1"/>
  <c r="M46" i="38"/>
  <c r="W55" i="58"/>
  <c r="V60" i="58"/>
  <c r="T55" i="58"/>
  <c r="Q47" i="59"/>
  <c r="P45" i="59"/>
  <c r="Q45" i="59" s="1"/>
  <c r="P46" i="59"/>
  <c r="P54" i="35"/>
  <c r="Q46" i="35"/>
  <c r="S54" i="35"/>
  <c r="T46" i="35"/>
  <c r="K46" i="59"/>
  <c r="N59" i="59"/>
  <c r="M54" i="59"/>
  <c r="N54" i="59" s="1"/>
  <c r="J55" i="59"/>
  <c r="K56" i="59"/>
  <c r="J54" i="59"/>
  <c r="K54" i="59" s="1"/>
  <c r="F54" i="59"/>
  <c r="H54" i="59" s="1"/>
  <c r="F60" i="59"/>
  <c r="F55" i="59"/>
  <c r="H55" i="59" s="1"/>
  <c r="H58" i="59"/>
  <c r="H48" i="38"/>
  <c r="F46" i="38"/>
  <c r="F45" i="38"/>
  <c r="Q49" i="59"/>
  <c r="V46" i="35"/>
  <c r="E46" i="35"/>
  <c r="D54" i="35"/>
  <c r="V49" i="58"/>
  <c r="W49" i="58" s="1"/>
  <c r="D46" i="58"/>
  <c r="E49" i="58"/>
  <c r="V47" i="35"/>
  <c r="W47" i="35" s="1"/>
  <c r="E47" i="35"/>
  <c r="V60" i="38"/>
  <c r="W55" i="38"/>
  <c r="V54" i="35" l="1"/>
  <c r="W46" i="35"/>
  <c r="K55" i="59"/>
  <c r="J60" i="59"/>
  <c r="V45" i="59"/>
  <c r="W45" i="59" s="1"/>
  <c r="E45" i="59"/>
  <c r="S54" i="58"/>
  <c r="S47" i="58" s="1"/>
  <c r="T47" i="58" s="1"/>
  <c r="T46" i="58"/>
  <c r="J60" i="38"/>
  <c r="K55" i="38"/>
  <c r="S53" i="38"/>
  <c r="T46" i="38"/>
  <c r="H46" i="59"/>
  <c r="F53" i="59"/>
  <c r="S53" i="59"/>
  <c r="T46" i="59"/>
  <c r="M54" i="58"/>
  <c r="M47" i="58" s="1"/>
  <c r="N47" i="58" s="1"/>
  <c r="N46" i="58"/>
  <c r="J60" i="58"/>
  <c r="K55" i="58"/>
  <c r="E46" i="38"/>
  <c r="D53" i="38"/>
  <c r="N46" i="38"/>
  <c r="M53" i="38"/>
  <c r="Q46" i="38"/>
  <c r="P53" i="38"/>
  <c r="V46" i="38"/>
  <c r="W48" i="38"/>
  <c r="Q46" i="58"/>
  <c r="P54" i="58"/>
  <c r="P47" i="58" s="1"/>
  <c r="Q47" i="58" s="1"/>
  <c r="V46" i="58"/>
  <c r="E46" i="58"/>
  <c r="D54" i="58"/>
  <c r="D47" i="58" s="1"/>
  <c r="H46" i="38"/>
  <c r="F53" i="38"/>
  <c r="Q46" i="59"/>
  <c r="P53" i="59"/>
  <c r="V46" i="59"/>
  <c r="W48" i="59"/>
  <c r="N55" i="58"/>
  <c r="M60" i="58"/>
  <c r="N46" i="59"/>
  <c r="M53" i="59"/>
  <c r="H46" i="58"/>
  <c r="G54" i="58"/>
  <c r="G47" i="58" s="1"/>
  <c r="H47" i="58" s="1"/>
  <c r="D53" i="59"/>
  <c r="E46" i="59"/>
  <c r="V45" i="38"/>
  <c r="W45" i="38" s="1"/>
  <c r="E45" i="38"/>
  <c r="H45" i="38"/>
  <c r="V47" i="58" l="1"/>
  <c r="W47" i="58" s="1"/>
  <c r="E47" i="58"/>
  <c r="W46" i="58"/>
  <c r="V54" i="58"/>
  <c r="V53" i="38"/>
  <c r="W46" i="38"/>
  <c r="V53" i="59"/>
  <c r="W46" i="59"/>
</calcChain>
</file>

<file path=xl/sharedStrings.xml><?xml version="1.0" encoding="utf-8"?>
<sst xmlns="http://schemas.openxmlformats.org/spreadsheetml/2006/main" count="2863" uniqueCount="152">
  <si>
    <t>Донецька</t>
  </si>
  <si>
    <t>Придніпровська</t>
  </si>
  <si>
    <t>Південна</t>
  </si>
  <si>
    <t>Південно-Західна</t>
  </si>
  <si>
    <t>Одеська</t>
  </si>
  <si>
    <t>Львівська</t>
  </si>
  <si>
    <t>Укрзалізниця</t>
  </si>
  <si>
    <t>Показники</t>
  </si>
  <si>
    <t>Один.</t>
  </si>
  <si>
    <t>вим.</t>
  </si>
  <si>
    <t>Пасажирообіг, всього:</t>
  </si>
  <si>
    <t>млн.пас-км</t>
  </si>
  <si>
    <t>-"-</t>
  </si>
  <si>
    <t xml:space="preserve">   -пряме</t>
  </si>
  <si>
    <t xml:space="preserve">   -місцеве</t>
  </si>
  <si>
    <t xml:space="preserve">   -приміське</t>
  </si>
  <si>
    <t xml:space="preserve">Перевезено пас.:  </t>
  </si>
  <si>
    <t>Відправлено пас.:</t>
  </si>
  <si>
    <t>Дальність поїздки:</t>
  </si>
  <si>
    <t>Населенність:</t>
  </si>
  <si>
    <t>Вагоно-км:</t>
  </si>
  <si>
    <t>Відправлено поЇздів:</t>
  </si>
  <si>
    <t xml:space="preserve">   -дальнє</t>
  </si>
  <si>
    <t>тис.</t>
  </si>
  <si>
    <t xml:space="preserve">   -по експлуатації</t>
  </si>
  <si>
    <t xml:space="preserve">   -інші</t>
  </si>
  <si>
    <t>тис.чол.</t>
  </si>
  <si>
    <t>км</t>
  </si>
  <si>
    <t>чол./ваг.</t>
  </si>
  <si>
    <t>-дальнє</t>
  </si>
  <si>
    <t>-приміське</t>
  </si>
  <si>
    <t xml:space="preserve">  пряме</t>
  </si>
  <si>
    <t xml:space="preserve">  місцеве</t>
  </si>
  <si>
    <t xml:space="preserve">Начальник Головного пасажирського управління  </t>
  </si>
  <si>
    <t xml:space="preserve">                        </t>
  </si>
  <si>
    <t>Контингент:</t>
  </si>
  <si>
    <t>січень</t>
  </si>
  <si>
    <t>2 місяці</t>
  </si>
  <si>
    <t xml:space="preserve"> </t>
  </si>
  <si>
    <t>4 місяці</t>
  </si>
  <si>
    <t>5 місяців</t>
  </si>
  <si>
    <t>І півріччя</t>
  </si>
  <si>
    <t>7 місяців</t>
  </si>
  <si>
    <t>8 місяців</t>
  </si>
  <si>
    <t>жовтень</t>
  </si>
  <si>
    <t>10 місяців</t>
  </si>
  <si>
    <t>млн.пас.км</t>
  </si>
  <si>
    <t>листопад</t>
  </si>
  <si>
    <t>11 місяців</t>
  </si>
  <si>
    <t>грудень</t>
  </si>
  <si>
    <t>рік</t>
  </si>
  <si>
    <t>чол.</t>
  </si>
  <si>
    <t>Об'ємні показники по пасажирських  перевезеннях</t>
  </si>
  <si>
    <t>Об'ємні показники по пасажирських перевезеннях</t>
  </si>
  <si>
    <t>Багаж:</t>
  </si>
  <si>
    <t>тонни</t>
  </si>
  <si>
    <t>Вантажобагаж</t>
  </si>
  <si>
    <t>тис.тонно-км</t>
  </si>
  <si>
    <t>Всього</t>
  </si>
  <si>
    <t>%</t>
  </si>
  <si>
    <t>червень-липень</t>
  </si>
  <si>
    <t>дальнє</t>
  </si>
  <si>
    <t>2004 рік</t>
  </si>
  <si>
    <t>2005 рік очік.</t>
  </si>
  <si>
    <t>05/04,%</t>
  </si>
  <si>
    <t>О.В. Іванько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</si>
  <si>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</si>
  <si>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</si>
  <si>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</si>
  <si>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</si>
  <si>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</si>
  <si>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</si>
  <si>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</si>
  <si>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 xml:space="preserve">  міжнародне</t>
  </si>
  <si>
    <t xml:space="preserve">  внутрішнє</t>
  </si>
  <si>
    <t xml:space="preserve">Вересень </t>
  </si>
  <si>
    <t xml:space="preserve">9 місяців </t>
  </si>
  <si>
    <t>по  Укрзалізниці 2004, 2005 роки.</t>
  </si>
  <si>
    <t>06/05,%</t>
  </si>
  <si>
    <t>Перевезено всього:</t>
  </si>
  <si>
    <t>Жовтень</t>
  </si>
  <si>
    <t>Листопад</t>
  </si>
  <si>
    <t>Грудень</t>
  </si>
  <si>
    <t>Рік</t>
  </si>
  <si>
    <t>по  Укрзалізниці 2005, 2006 роки.</t>
  </si>
  <si>
    <t>07/06,%</t>
  </si>
  <si>
    <t>3 квартал</t>
  </si>
  <si>
    <t>по  Укрзалізниці 2006, 2007 роки.</t>
  </si>
  <si>
    <t>Відправлено поїздів:</t>
  </si>
  <si>
    <t>4 квартал</t>
  </si>
  <si>
    <t xml:space="preserve">                                                                    по Укрзалізниці за 2 місяці 2007, 2008 років.</t>
  </si>
  <si>
    <t>09/08,%</t>
  </si>
  <si>
    <t xml:space="preserve">в т.ч. вивіз </t>
  </si>
  <si>
    <t xml:space="preserve">         ввезення</t>
  </si>
  <si>
    <t xml:space="preserve">        транзит </t>
  </si>
  <si>
    <t>Пасажиро-км  в дальньому сполуч.</t>
  </si>
  <si>
    <t>Перевезено пасажирів в дальньому сполуч.</t>
  </si>
  <si>
    <t>місцеве сполуч.</t>
  </si>
  <si>
    <t>ВКУ</t>
  </si>
  <si>
    <t xml:space="preserve">% транзиту </t>
  </si>
  <si>
    <t>9 місяців</t>
  </si>
  <si>
    <t xml:space="preserve"> в т.ч. транзит міжнародний</t>
  </si>
  <si>
    <t>пряме сполучення</t>
  </si>
  <si>
    <t xml:space="preserve">доля транзиту </t>
  </si>
  <si>
    <t>Пассажирооборот, всего:</t>
  </si>
  <si>
    <t>-дальние, из них</t>
  </si>
  <si>
    <t>-пригородные</t>
  </si>
  <si>
    <t xml:space="preserve">  местные</t>
  </si>
  <si>
    <t xml:space="preserve">  прямые</t>
  </si>
  <si>
    <t>Отправлено пас.:</t>
  </si>
  <si>
    <t>Дальность поездки:</t>
  </si>
  <si>
    <t>Населенность:</t>
  </si>
  <si>
    <t>Отправлено поездов:</t>
  </si>
  <si>
    <t>дальние</t>
  </si>
  <si>
    <t>пригород</t>
  </si>
  <si>
    <t xml:space="preserve">Объемные показатели пассажирских перевозок на Укрзализнице </t>
  </si>
  <si>
    <t>10/09,%</t>
  </si>
  <si>
    <t xml:space="preserve"> по  Укрзалізниці за червень-липень  2009, 2010 роки.</t>
  </si>
  <si>
    <t xml:space="preserve"> по  Укрзалізниці за  4 квартал 2009, 2010 роки.</t>
  </si>
  <si>
    <t xml:space="preserve"> по  Укрзалізниці за  2009, 2010 роки.</t>
  </si>
  <si>
    <t>Один.вим.</t>
  </si>
  <si>
    <t xml:space="preserve"> +,-</t>
  </si>
  <si>
    <t>10/08,%</t>
  </si>
  <si>
    <t xml:space="preserve"> по  Укрзалізниці за листопад  2008, 2009, 2010 роки.</t>
  </si>
  <si>
    <t>за 2009. 2010 г.г.</t>
  </si>
  <si>
    <t>11/10,%</t>
  </si>
  <si>
    <t xml:space="preserve"> по  Укрзалізниці за 3 квартал  2010, 2011 роки.</t>
  </si>
  <si>
    <t>13/12,%</t>
  </si>
  <si>
    <t>2013 р</t>
  </si>
  <si>
    <t>червень-серпень</t>
  </si>
  <si>
    <t xml:space="preserve"> по  Укрзалізниці за червень-серпень  2012, 2013 роки.</t>
  </si>
  <si>
    <t>Зменшення об'ємів перевезень відбулося за рахунок зміни розмірів руху поїздів. Так у 2013 році менше на 15 поїздів, у т.ч. на 9 поїздів з вводом графіку на 2013-2014 рр.</t>
  </si>
  <si>
    <t>14/13,%</t>
  </si>
  <si>
    <t xml:space="preserve"> -приміське</t>
  </si>
  <si>
    <t xml:space="preserve"> по  Укрзалізниці за 4 місяці  2013, 2014 р.</t>
  </si>
  <si>
    <t xml:space="preserve"> по  Укрзалізниці за 5 місяців  2013, 2014 рр.</t>
  </si>
  <si>
    <t xml:space="preserve"> по  Укрзалізниці за ІІ квартал 2013, 2014 роки.</t>
  </si>
  <si>
    <t>ІІ квартал</t>
  </si>
  <si>
    <t xml:space="preserve"> по  Укрзалізниці за I півріччя  2013, 2014 роки.</t>
  </si>
  <si>
    <t>2014 р</t>
  </si>
  <si>
    <t xml:space="preserve"> по  Укрзалізниці за 7 місяців  2013, 2014 роки.</t>
  </si>
  <si>
    <t xml:space="preserve"> по  Укрзалізниці за 8 місяців  2013, 2014 роки.</t>
  </si>
  <si>
    <t>Один. вим.</t>
  </si>
  <si>
    <t xml:space="preserve"> по  Укрзалізниці за 9 місяців  2013, 2014 роки.</t>
  </si>
  <si>
    <t xml:space="preserve"> по  Укрзалізниці за 10 місяців  2013, 2014 роки.</t>
  </si>
  <si>
    <t xml:space="preserve"> по  Укрзалізниці за 11 місяців  2013, 2014 роки.</t>
  </si>
  <si>
    <t xml:space="preserve"> по  Укрзалізниці за  2013, 2014 роки.</t>
  </si>
  <si>
    <t>2015 р.</t>
  </si>
  <si>
    <t>2016 р.</t>
  </si>
  <si>
    <t>16/15,%</t>
  </si>
  <si>
    <t xml:space="preserve"> по  Укрзалізниці за  2015, 2016 роки.</t>
  </si>
  <si>
    <t>-далеке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</si>
</sst>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&quot;р.&quot;;[Red]\-#,##0&quot;р.&quot;"/>
    <numFmt numFmtId="165" formatCode="0.0"/>
    <numFmt numFmtId="166" formatCode="0.000"/>
    <numFmt numFmtId="167" formatCode="#,##0.0"/>
  </numFmts>
  <fonts count="40" x14ac:knownFonts="1">
    <font>
      <sz val="10"/>
      <name val="Arial Cyr"/>
      <charset val="204"/>
    </font>
    <font>
      <sz val="10"/>
      <name val="Arial Cyr"/>
      <charset val="204"/>
    </font>
    <font>
      <sz val="14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i/>
      <sz val="10"/>
      <name val="Arial Cyr"/>
      <family val="2"/>
      <charset val="204"/>
    </font>
    <font>
      <b/>
      <sz val="10"/>
      <color indexed="10"/>
      <name val="Arial Cyr"/>
      <family val="2"/>
      <charset val="204"/>
    </font>
    <font>
      <sz val="10"/>
      <color indexed="10"/>
      <name val="Arial Cyr"/>
      <family val="2"/>
      <charset val="204"/>
    </font>
    <font>
      <sz val="8"/>
      <name val="Arial Cyr"/>
      <charset val="204"/>
    </font>
    <font>
      <sz val="12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 Cyr"/>
      <charset val="204"/>
    </font>
    <font>
      <b/>
      <sz val="10"/>
      <color indexed="10"/>
      <name val="Arial Cyr"/>
      <charset val="204"/>
    </font>
    <font>
      <sz val="10"/>
      <color indexed="10"/>
      <name val="Arial Cyr"/>
      <charset val="204"/>
    </font>
    <font>
      <b/>
      <sz val="10"/>
      <name val="Times New Roman"/>
      <family val="1"/>
    </font>
    <font>
      <sz val="10"/>
      <color indexed="9"/>
      <name val="Arial Cyr"/>
      <charset val="204"/>
    </font>
    <font>
      <b/>
      <sz val="12"/>
      <color indexed="9"/>
      <name val="Arial Cyr"/>
      <charset val="204"/>
    </font>
    <font>
      <sz val="12"/>
      <color indexed="9"/>
      <name val="Arial Cyr"/>
      <charset val="204"/>
    </font>
    <font>
      <b/>
      <sz val="12"/>
      <name val="Times New Roman"/>
      <family val="1"/>
    </font>
    <font>
      <b/>
      <sz val="12"/>
      <color indexed="10"/>
      <name val="Arial Cyr"/>
      <family val="2"/>
      <charset val="204"/>
    </font>
    <font>
      <sz val="12"/>
      <color indexed="10"/>
      <name val="Arial Cyr"/>
      <family val="2"/>
      <charset val="204"/>
    </font>
    <font>
      <b/>
      <sz val="14"/>
      <name val="Arial Cyr"/>
      <charset val="204"/>
    </font>
    <font>
      <i/>
      <sz val="12"/>
      <name val="Times New Roman"/>
      <family val="1"/>
    </font>
    <font>
      <sz val="10"/>
      <color indexed="12"/>
      <name val="Arial Cyr"/>
      <family val="2"/>
      <charset val="204"/>
    </font>
    <font>
      <sz val="10"/>
      <color indexed="12"/>
      <name val="Arial Cyr"/>
      <charset val="204"/>
    </font>
    <font>
      <b/>
      <sz val="8"/>
      <name val="Arial Cyr"/>
      <charset val="204"/>
    </font>
    <font>
      <b/>
      <sz val="10"/>
      <color indexed="12"/>
      <name val="Arial Cyr"/>
      <charset val="204"/>
    </font>
    <font>
      <sz val="10"/>
      <color rgb="FFC00000"/>
      <name val="Arial Cyr"/>
      <family val="2"/>
      <charset val="204"/>
    </font>
    <font>
      <b/>
      <sz val="10"/>
      <color rgb="FFC00000"/>
      <name val="Arial Cyr"/>
      <charset val="204"/>
    </font>
    <font>
      <sz val="10"/>
      <color rgb="FFC00000"/>
      <name val="Arial Cyr"/>
      <charset val="204"/>
    </font>
    <font>
      <b/>
      <sz val="10"/>
      <color rgb="FFC00000"/>
      <name val="Arial Cyr"/>
      <family val="2"/>
      <charset val="204"/>
    </font>
    <font>
      <sz val="10"/>
      <color rgb="FF0070C0"/>
      <name val="Arial Cyr"/>
      <family val="2"/>
      <charset val="204"/>
    </font>
    <font>
      <sz val="10"/>
      <color theme="6" tint="-0.249977111117893"/>
      <name val="Arial Cyr"/>
      <family val="2"/>
      <charset val="204"/>
    </font>
    <font>
      <sz val="14"/>
      <color theme="6" tint="-0.249977111117893"/>
      <name val="Arial Cyr"/>
      <family val="2"/>
      <charset val="204"/>
    </font>
    <font>
      <sz val="12"/>
      <color theme="6" tint="-0.249977111117893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83">
    <xf numFmtId="0" fontId="0" fillId="0" borderId="0" xfId="0"/>
    <xf numFmtId="0" fontId="2" fillId="0" borderId="0" xfId="0" applyFont="1"/>
    <xf numFmtId="0" fontId="0" fillId="0" borderId="0" xfId="0" applyBorder="1"/>
    <xf numFmtId="1" fontId="0" fillId="0" borderId="1" xfId="0" applyNumberForma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1" fontId="4" fillId="0" borderId="1" xfId="0" applyNumberFormat="1" applyFont="1" applyBorder="1" applyAlignment="1" applyProtection="1">
      <alignment horizontal="center"/>
      <protection hidden="1"/>
    </xf>
    <xf numFmtId="0" fontId="3" fillId="0" borderId="0" xfId="0" applyFont="1" applyBorder="1"/>
    <xf numFmtId="2" fontId="0" fillId="0" borderId="1" xfId="0" applyNumberFormat="1" applyBorder="1" applyAlignment="1" applyProtection="1">
      <alignment horizontal="center"/>
      <protection hidden="1"/>
    </xf>
    <xf numFmtId="165" fontId="0" fillId="0" borderId="1" xfId="0" applyNumberFormat="1" applyFill="1" applyBorder="1" applyAlignment="1" applyProtection="1">
      <alignment horizontal="center"/>
      <protection hidden="1"/>
    </xf>
    <xf numFmtId="0" fontId="6" fillId="0" borderId="0" xfId="0" applyFont="1"/>
    <xf numFmtId="0" fontId="7" fillId="0" borderId="0" xfId="0" applyFont="1"/>
    <xf numFmtId="0" fontId="6" fillId="0" borderId="0" xfId="0" applyFont="1" applyBorder="1"/>
    <xf numFmtId="165" fontId="3" fillId="0" borderId="1" xfId="0" applyNumberFormat="1" applyFont="1" applyBorder="1" applyAlignment="1" applyProtection="1">
      <alignment horizontal="center"/>
      <protection hidden="1"/>
    </xf>
    <xf numFmtId="1" fontId="0" fillId="0" borderId="1" xfId="0" applyNumberForma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locked="0"/>
    </xf>
    <xf numFmtId="1" fontId="3" fillId="0" borderId="1" xfId="0" applyNumberFormat="1" applyFont="1" applyFill="1" applyBorder="1" applyAlignment="1" applyProtection="1">
      <alignment horizontal="center"/>
      <protection hidden="1"/>
    </xf>
    <xf numFmtId="1" fontId="3" fillId="0" borderId="1" xfId="0" applyNumberFormat="1" applyFont="1" applyBorder="1" applyAlignment="1" applyProtection="1">
      <alignment horizontal="center"/>
      <protection hidden="1"/>
    </xf>
    <xf numFmtId="165" fontId="0" fillId="0" borderId="1" xfId="0" applyNumberFormat="1" applyBorder="1" applyAlignment="1" applyProtection="1">
      <alignment horizontal="center"/>
      <protection hidden="1"/>
    </xf>
    <xf numFmtId="165" fontId="4" fillId="0" borderId="1" xfId="0" applyNumberFormat="1" applyFont="1" applyBorder="1" applyAlignment="1" applyProtection="1">
      <alignment horizontal="center"/>
      <protection hidden="1"/>
    </xf>
    <xf numFmtId="1" fontId="4" fillId="0" borderId="1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Border="1"/>
    <xf numFmtId="165" fontId="4" fillId="0" borderId="1" xfId="0" applyNumberFormat="1" applyFont="1" applyFill="1" applyBorder="1" applyAlignment="1" applyProtection="1">
      <alignment horizontal="center"/>
      <protection hidden="1"/>
    </xf>
    <xf numFmtId="2" fontId="4" fillId="0" borderId="1" xfId="0" applyNumberFormat="1" applyFont="1" applyBorder="1" applyAlignment="1" applyProtection="1">
      <alignment horizontal="center"/>
      <protection hidden="1"/>
    </xf>
    <xf numFmtId="0" fontId="4" fillId="0" borderId="0" xfId="0" applyFont="1"/>
    <xf numFmtId="0" fontId="4" fillId="0" borderId="0" xfId="0" applyFont="1" applyProtection="1">
      <protection locked="0"/>
    </xf>
    <xf numFmtId="2" fontId="3" fillId="0" borderId="1" xfId="0" applyNumberFormat="1" applyFont="1" applyBorder="1" applyAlignment="1" applyProtection="1">
      <alignment horizontal="center"/>
      <protection hidden="1"/>
    </xf>
    <xf numFmtId="2" fontId="4" fillId="0" borderId="1" xfId="0" applyNumberFormat="1" applyFont="1" applyFill="1" applyBorder="1" applyAlignment="1" applyProtection="1">
      <alignment horizontal="center"/>
      <protection hidden="1"/>
    </xf>
    <xf numFmtId="2" fontId="0" fillId="0" borderId="1" xfId="0" applyNumberFormat="1" applyFill="1" applyBorder="1" applyAlignment="1" applyProtection="1">
      <alignment horizontal="center"/>
      <protection hidden="1"/>
    </xf>
    <xf numFmtId="0" fontId="2" fillId="0" borderId="0" xfId="0" applyFont="1" applyAlignment="1">
      <alignment horizontal="center"/>
    </xf>
    <xf numFmtId="0" fontId="4" fillId="0" borderId="0" xfId="0" applyFont="1" applyFill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Protection="1">
      <protection hidden="1"/>
    </xf>
    <xf numFmtId="166" fontId="3" fillId="0" borderId="1" xfId="0" applyNumberFormat="1" applyFont="1" applyBorder="1" applyAlignment="1" applyProtection="1">
      <alignment horizontal="center"/>
      <protection hidden="1"/>
    </xf>
    <xf numFmtId="49" fontId="3" fillId="0" borderId="1" xfId="0" applyNumberFormat="1" applyFont="1" applyBorder="1" applyProtection="1">
      <protection hidden="1"/>
    </xf>
    <xf numFmtId="0" fontId="5" fillId="0" borderId="1" xfId="0" quotePrefix="1" applyFont="1" applyBorder="1" applyAlignment="1" applyProtection="1">
      <alignment horizontal="center"/>
      <protection hidden="1"/>
    </xf>
    <xf numFmtId="49" fontId="4" fillId="0" borderId="1" xfId="0" applyNumberFormat="1" applyFont="1" applyBorder="1" applyProtection="1">
      <protection hidden="1"/>
    </xf>
    <xf numFmtId="2" fontId="3" fillId="0" borderId="1" xfId="0" applyNumberFormat="1" applyFont="1" applyFill="1" applyBorder="1" applyAlignment="1" applyProtection="1">
      <alignment horizontal="center"/>
      <protection hidden="1"/>
    </xf>
    <xf numFmtId="0" fontId="3" fillId="0" borderId="1" xfId="0" applyFont="1" applyBorder="1"/>
    <xf numFmtId="165" fontId="9" fillId="0" borderId="1" xfId="0" applyNumberFormat="1" applyFont="1" applyBorder="1" applyAlignment="1" applyProtection="1">
      <alignment horizontal="center"/>
      <protection hidden="1"/>
    </xf>
    <xf numFmtId="49" fontId="4" fillId="0" borderId="1" xfId="0" applyNumberFormat="1" applyFont="1" applyBorder="1"/>
    <xf numFmtId="0" fontId="4" fillId="0" borderId="1" xfId="0" quotePrefix="1" applyFont="1" applyBorder="1" applyAlignment="1">
      <alignment horizontal="center"/>
    </xf>
    <xf numFmtId="165" fontId="10" fillId="0" borderId="1" xfId="0" applyNumberFormat="1" applyFont="1" applyFill="1" applyBorder="1" applyAlignment="1" applyProtection="1">
      <alignment horizontal="center"/>
      <protection hidden="1"/>
    </xf>
    <xf numFmtId="165" fontId="10" fillId="0" borderId="1" xfId="0" applyNumberFormat="1" applyFont="1" applyBorder="1" applyAlignment="1" applyProtection="1">
      <alignment horizontal="center"/>
      <protection hidden="1"/>
    </xf>
    <xf numFmtId="49" fontId="3" fillId="0" borderId="1" xfId="0" applyNumberFormat="1" applyFont="1" applyBorder="1"/>
    <xf numFmtId="0" fontId="4" fillId="0" borderId="1" xfId="0" applyFont="1" applyBorder="1"/>
    <xf numFmtId="49" fontId="0" fillId="0" borderId="1" xfId="0" applyNumberFormat="1" applyBorder="1" applyProtection="1">
      <protection hidden="1"/>
    </xf>
    <xf numFmtId="165" fontId="3" fillId="0" borderId="1" xfId="0" applyNumberFormat="1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horizontal="center"/>
      <protection hidden="1"/>
    </xf>
    <xf numFmtId="165" fontId="9" fillId="0" borderId="1" xfId="0" applyNumberFormat="1" applyFont="1" applyFill="1" applyBorder="1" applyAlignment="1" applyProtection="1">
      <alignment horizontal="center"/>
      <protection hidden="1"/>
    </xf>
    <xf numFmtId="0" fontId="8" fillId="0" borderId="0" xfId="0" applyFont="1" applyAlignment="1">
      <alignment horizontal="center"/>
    </xf>
    <xf numFmtId="165" fontId="4" fillId="0" borderId="0" xfId="0" applyNumberFormat="1" applyFont="1" applyFill="1" applyBorder="1" applyAlignment="1" applyProtection="1">
      <alignment horizontal="center"/>
      <protection hidden="1"/>
    </xf>
    <xf numFmtId="165" fontId="0" fillId="0" borderId="0" xfId="0" applyNumberFormat="1"/>
    <xf numFmtId="0" fontId="12" fillId="0" borderId="0" xfId="0" applyFont="1"/>
    <xf numFmtId="1" fontId="3" fillId="0" borderId="2" xfId="0" applyNumberFormat="1" applyFont="1" applyFill="1" applyBorder="1" applyAlignment="1" applyProtection="1">
      <alignment horizontal="center"/>
      <protection hidden="1"/>
    </xf>
    <xf numFmtId="1" fontId="3" fillId="0" borderId="2" xfId="0" applyNumberFormat="1" applyFont="1" applyBorder="1" applyAlignment="1" applyProtection="1">
      <alignment horizontal="center"/>
      <protection hidden="1"/>
    </xf>
    <xf numFmtId="0" fontId="3" fillId="0" borderId="3" xfId="0" applyFont="1" applyBorder="1" applyAlignment="1">
      <alignment horizontal="center"/>
    </xf>
    <xf numFmtId="165" fontId="3" fillId="0" borderId="3" xfId="0" applyNumberFormat="1" applyFont="1" applyBorder="1" applyAlignment="1" applyProtection="1">
      <alignment horizontal="center"/>
      <protection hidden="1"/>
    </xf>
    <xf numFmtId="165" fontId="4" fillId="0" borderId="3" xfId="0" applyNumberFormat="1" applyFont="1" applyBorder="1" applyAlignment="1" applyProtection="1">
      <alignment horizontal="center"/>
      <protection hidden="1"/>
    </xf>
    <xf numFmtId="165" fontId="4" fillId="0" borderId="3" xfId="0" applyNumberFormat="1" applyFont="1" applyFill="1" applyBorder="1" applyAlignment="1" applyProtection="1">
      <alignment horizontal="center"/>
      <protection hidden="1"/>
    </xf>
    <xf numFmtId="1" fontId="3" fillId="0" borderId="3" xfId="0" applyNumberFormat="1" applyFont="1" applyBorder="1" applyAlignment="1" applyProtection="1">
      <alignment horizontal="center"/>
      <protection hidden="1"/>
    </xf>
    <xf numFmtId="1" fontId="4" fillId="0" borderId="3" xfId="0" applyNumberFormat="1" applyFont="1" applyBorder="1" applyAlignment="1" applyProtection="1">
      <alignment horizontal="center"/>
      <protection hidden="1"/>
    </xf>
    <xf numFmtId="2" fontId="3" fillId="0" borderId="3" xfId="0" applyNumberFormat="1" applyFont="1" applyBorder="1" applyAlignment="1" applyProtection="1">
      <alignment horizontal="center"/>
      <protection hidden="1"/>
    </xf>
    <xf numFmtId="2" fontId="4" fillId="0" borderId="3" xfId="0" applyNumberFormat="1" applyFont="1" applyBorder="1" applyAlignment="1" applyProtection="1">
      <alignment horizontal="center"/>
      <protection hidden="1"/>
    </xf>
    <xf numFmtId="1" fontId="4" fillId="0" borderId="4" xfId="0" applyNumberFormat="1" applyFont="1" applyBorder="1" applyAlignment="1" applyProtection="1">
      <alignment horizontal="center"/>
      <protection hidden="1"/>
    </xf>
    <xf numFmtId="165" fontId="10" fillId="0" borderId="3" xfId="0" applyNumberFormat="1" applyFont="1" applyFill="1" applyBorder="1" applyAlignment="1" applyProtection="1">
      <alignment horizontal="center"/>
      <protection hidden="1"/>
    </xf>
    <xf numFmtId="1" fontId="4" fillId="0" borderId="5" xfId="0" applyNumberFormat="1" applyFont="1" applyBorder="1" applyAlignment="1" applyProtection="1">
      <alignment horizontal="center"/>
      <protection hidden="1"/>
    </xf>
    <xf numFmtId="0" fontId="3" fillId="0" borderId="6" xfId="0" applyFont="1" applyBorder="1" applyProtection="1">
      <protection hidden="1"/>
    </xf>
    <xf numFmtId="49" fontId="3" fillId="0" borderId="6" xfId="0" applyNumberFormat="1" applyFont="1" applyBorder="1" applyProtection="1">
      <protection hidden="1"/>
    </xf>
    <xf numFmtId="0" fontId="3" fillId="0" borderId="6" xfId="0" applyFont="1" applyBorder="1"/>
    <xf numFmtId="49" fontId="4" fillId="0" borderId="6" xfId="0" applyNumberFormat="1" applyFont="1" applyBorder="1"/>
    <xf numFmtId="49" fontId="3" fillId="0" borderId="6" xfId="0" applyNumberFormat="1" applyFont="1" applyBorder="1"/>
    <xf numFmtId="49" fontId="4" fillId="0" borderId="6" xfId="0" applyNumberFormat="1" applyFont="1" applyBorder="1" applyProtection="1">
      <protection hidden="1"/>
    </xf>
    <xf numFmtId="165" fontId="4" fillId="0" borderId="0" xfId="0" applyNumberFormat="1" applyFont="1"/>
    <xf numFmtId="0" fontId="3" fillId="0" borderId="7" xfId="0" applyFont="1" applyBorder="1"/>
    <xf numFmtId="0" fontId="2" fillId="0" borderId="0" xfId="0" applyFont="1" applyFill="1"/>
    <xf numFmtId="0" fontId="4" fillId="0" borderId="0" xfId="0" applyFont="1" applyFill="1"/>
    <xf numFmtId="0" fontId="2" fillId="0" borderId="0" xfId="0" applyFont="1" applyFill="1" applyAlignment="1">
      <alignment horizontal="center"/>
    </xf>
    <xf numFmtId="0" fontId="7" fillId="0" borderId="0" xfId="0" applyFont="1" applyFill="1"/>
    <xf numFmtId="0" fontId="3" fillId="0" borderId="0" xfId="0" applyFont="1" applyFill="1" applyBorder="1"/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Protection="1">
      <protection hidden="1"/>
    </xf>
    <xf numFmtId="49" fontId="3" fillId="0" borderId="1" xfId="0" applyNumberFormat="1" applyFont="1" applyFill="1" applyBorder="1" applyProtection="1">
      <protection hidden="1"/>
    </xf>
    <xf numFmtId="0" fontId="5" fillId="0" borderId="1" xfId="0" quotePrefix="1" applyFont="1" applyFill="1" applyBorder="1" applyAlignment="1" applyProtection="1">
      <alignment horizontal="center"/>
      <protection hidden="1"/>
    </xf>
    <xf numFmtId="49" fontId="4" fillId="0" borderId="1" xfId="0" applyNumberFormat="1" applyFont="1" applyFill="1" applyBorder="1" applyProtection="1">
      <protection hidden="1"/>
    </xf>
    <xf numFmtId="0" fontId="4" fillId="0" borderId="1" xfId="0" applyFont="1" applyFill="1" applyBorder="1"/>
    <xf numFmtId="0" fontId="13" fillId="0" borderId="0" xfId="0" applyFont="1"/>
    <xf numFmtId="0" fontId="1" fillId="0" borderId="0" xfId="0" applyFont="1"/>
    <xf numFmtId="0" fontId="13" fillId="0" borderId="0" xfId="0" applyFont="1" applyBorder="1"/>
    <xf numFmtId="0" fontId="15" fillId="0" borderId="0" xfId="0" applyFont="1"/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4" fillId="0" borderId="1" xfId="0" applyFont="1" applyBorder="1" applyProtection="1">
      <protection hidden="1"/>
    </xf>
    <xf numFmtId="165" fontId="14" fillId="0" borderId="1" xfId="0" applyNumberFormat="1" applyFont="1" applyBorder="1" applyAlignment="1" applyProtection="1">
      <alignment horizontal="center"/>
      <protection hidden="1"/>
    </xf>
    <xf numFmtId="49" fontId="14" fillId="0" borderId="1" xfId="0" applyNumberFormat="1" applyFont="1" applyBorder="1" applyProtection="1">
      <protection hidden="1"/>
    </xf>
    <xf numFmtId="0" fontId="11" fillId="0" borderId="1" xfId="0" quotePrefix="1" applyFont="1" applyBorder="1" applyAlignment="1" applyProtection="1">
      <alignment horizontal="center"/>
      <protection hidden="1"/>
    </xf>
    <xf numFmtId="49" fontId="15" fillId="0" borderId="1" xfId="0" applyNumberFormat="1" applyFont="1" applyBorder="1" applyProtection="1">
      <protection hidden="1"/>
    </xf>
    <xf numFmtId="165" fontId="13" fillId="0" borderId="1" xfId="0" applyNumberFormat="1" applyFont="1" applyFill="1" applyBorder="1" applyAlignment="1" applyProtection="1">
      <alignment horizontal="center"/>
      <protection hidden="1"/>
    </xf>
    <xf numFmtId="165" fontId="13" fillId="0" borderId="1" xfId="0" applyNumberFormat="1" applyFont="1" applyBorder="1" applyAlignment="1" applyProtection="1">
      <alignment horizontal="center"/>
      <protection hidden="1"/>
    </xf>
    <xf numFmtId="49" fontId="13" fillId="0" borderId="1" xfId="0" applyNumberFormat="1" applyFont="1" applyBorder="1" applyProtection="1">
      <protection hidden="1"/>
    </xf>
    <xf numFmtId="165" fontId="14" fillId="0" borderId="1" xfId="0" applyNumberFormat="1" applyFont="1" applyFill="1" applyBorder="1" applyAlignment="1" applyProtection="1">
      <alignment horizontal="center"/>
      <protection hidden="1"/>
    </xf>
    <xf numFmtId="0" fontId="15" fillId="0" borderId="1" xfId="0" quotePrefix="1" applyFont="1" applyBorder="1" applyAlignment="1">
      <alignment horizontal="center"/>
    </xf>
    <xf numFmtId="165" fontId="15" fillId="0" borderId="1" xfId="0" applyNumberFormat="1" applyFont="1" applyFill="1" applyBorder="1" applyAlignment="1" applyProtection="1">
      <alignment horizontal="center"/>
      <protection hidden="1"/>
    </xf>
    <xf numFmtId="165" fontId="15" fillId="0" borderId="1" xfId="0" applyNumberFormat="1" applyFont="1" applyBorder="1" applyAlignment="1" applyProtection="1">
      <alignment horizontal="center"/>
      <protection hidden="1"/>
    </xf>
    <xf numFmtId="1" fontId="14" fillId="0" borderId="1" xfId="0" applyNumberFormat="1" applyFont="1" applyBorder="1" applyAlignment="1" applyProtection="1">
      <alignment horizontal="center"/>
      <protection hidden="1"/>
    </xf>
    <xf numFmtId="1" fontId="15" fillId="0" borderId="1" xfId="0" applyNumberFormat="1" applyFont="1" applyBorder="1" applyAlignment="1" applyProtection="1">
      <alignment horizontal="center"/>
      <protection hidden="1"/>
    </xf>
    <xf numFmtId="165" fontId="17" fillId="0" borderId="1" xfId="0" applyNumberFormat="1" applyFont="1" applyBorder="1" applyAlignment="1" applyProtection="1">
      <alignment horizontal="center"/>
      <protection hidden="1"/>
    </xf>
    <xf numFmtId="165" fontId="18" fillId="0" borderId="1" xfId="0" applyNumberFormat="1" applyFont="1" applyBorder="1" applyAlignment="1" applyProtection="1">
      <alignment horizontal="center"/>
      <protection hidden="1"/>
    </xf>
    <xf numFmtId="0" fontId="13" fillId="0" borderId="0" xfId="0" applyFont="1" applyFill="1" applyBorder="1"/>
    <xf numFmtId="0" fontId="13" fillId="0" borderId="1" xfId="0" applyFont="1" applyBorder="1"/>
    <xf numFmtId="0" fontId="13" fillId="0" borderId="1" xfId="0" applyFont="1" applyFill="1" applyBorder="1"/>
    <xf numFmtId="0" fontId="16" fillId="0" borderId="1" xfId="0" applyFont="1" applyBorder="1"/>
    <xf numFmtId="0" fontId="16" fillId="0" borderId="0" xfId="0" applyFont="1" applyBorder="1"/>
    <xf numFmtId="0" fontId="16" fillId="0" borderId="1" xfId="0" applyFont="1" applyFill="1" applyBorder="1"/>
    <xf numFmtId="0" fontId="13" fillId="0" borderId="1" xfId="0" applyFont="1" applyBorder="1" applyAlignment="1">
      <alignment horizontal="center"/>
    </xf>
    <xf numFmtId="0" fontId="15" fillId="0" borderId="0" xfId="0" quotePrefix="1" applyFont="1" applyBorder="1" applyAlignment="1">
      <alignment horizontal="center"/>
    </xf>
    <xf numFmtId="1" fontId="15" fillId="0" borderId="0" xfId="0" applyNumberFormat="1" applyFont="1" applyBorder="1" applyAlignment="1" applyProtection="1">
      <alignment horizontal="center"/>
      <protection hidden="1"/>
    </xf>
    <xf numFmtId="1" fontId="4" fillId="0" borderId="0" xfId="0" applyNumberFormat="1" applyFont="1" applyBorder="1" applyAlignment="1" applyProtection="1">
      <alignment horizontal="center"/>
      <protection hidden="1"/>
    </xf>
    <xf numFmtId="1" fontId="13" fillId="0" borderId="1" xfId="0" applyNumberFormat="1" applyFont="1" applyBorder="1"/>
    <xf numFmtId="49" fontId="0" fillId="0" borderId="1" xfId="0" applyNumberFormat="1" applyFill="1" applyBorder="1" applyProtection="1">
      <protection hidden="1"/>
    </xf>
    <xf numFmtId="0" fontId="0" fillId="0" borderId="0" xfId="0" applyFill="1"/>
    <xf numFmtId="165" fontId="3" fillId="0" borderId="2" xfId="0" applyNumberFormat="1" applyFont="1" applyBorder="1" applyAlignment="1" applyProtection="1">
      <alignment horizontal="center"/>
      <protection hidden="1"/>
    </xf>
    <xf numFmtId="49" fontId="3" fillId="0" borderId="8" xfId="0" applyNumberFormat="1" applyFont="1" applyBorder="1" applyProtection="1">
      <protection hidden="1"/>
    </xf>
    <xf numFmtId="0" fontId="5" fillId="0" borderId="5" xfId="0" quotePrefix="1" applyFont="1" applyBorder="1" applyAlignment="1" applyProtection="1">
      <alignment horizontal="center"/>
      <protection hidden="1"/>
    </xf>
    <xf numFmtId="165" fontId="3" fillId="0" borderId="5" xfId="0" applyNumberFormat="1" applyFont="1" applyFill="1" applyBorder="1" applyAlignment="1" applyProtection="1">
      <alignment horizontal="center"/>
      <protection hidden="1"/>
    </xf>
    <xf numFmtId="165" fontId="9" fillId="0" borderId="5" xfId="0" applyNumberFormat="1" applyFont="1" applyBorder="1" applyAlignment="1" applyProtection="1">
      <alignment horizontal="center"/>
      <protection hidden="1"/>
    </xf>
    <xf numFmtId="165" fontId="3" fillId="0" borderId="5" xfId="0" applyNumberFormat="1" applyFont="1" applyBorder="1" applyAlignment="1" applyProtection="1">
      <alignment horizontal="center"/>
      <protection hidden="1"/>
    </xf>
    <xf numFmtId="165" fontId="3" fillId="0" borderId="0" xfId="0" applyNumberFormat="1" applyFont="1" applyBorder="1" applyAlignment="1" applyProtection="1">
      <alignment horizontal="center"/>
      <protection hidden="1"/>
    </xf>
    <xf numFmtId="165" fontId="4" fillId="0" borderId="0" xfId="0" applyNumberFormat="1" applyFont="1" applyBorder="1" applyAlignment="1" applyProtection="1">
      <alignment horizontal="center"/>
      <protection hidden="1"/>
    </xf>
    <xf numFmtId="1" fontId="3" fillId="0" borderId="0" xfId="0" applyNumberFormat="1" applyFont="1" applyBorder="1" applyAlignment="1" applyProtection="1">
      <alignment horizontal="center"/>
      <protection hidden="1"/>
    </xf>
    <xf numFmtId="2" fontId="3" fillId="0" borderId="0" xfId="0" applyNumberFormat="1" applyFont="1" applyBorder="1" applyAlignment="1" applyProtection="1">
      <alignment horizontal="center"/>
      <protection hidden="1"/>
    </xf>
    <xf numFmtId="2" fontId="4" fillId="0" borderId="0" xfId="0" applyNumberFormat="1" applyFont="1" applyBorder="1" applyAlignment="1" applyProtection="1">
      <alignment horizontal="center"/>
      <protection hidden="1"/>
    </xf>
    <xf numFmtId="0" fontId="3" fillId="0" borderId="0" xfId="0" applyFont="1" applyBorder="1" applyAlignment="1">
      <alignment horizontal="center"/>
    </xf>
    <xf numFmtId="165" fontId="9" fillId="0" borderId="4" xfId="0" applyNumberFormat="1" applyFont="1" applyBorder="1" applyAlignment="1" applyProtection="1">
      <alignment horizontal="center"/>
      <protection hidden="1"/>
    </xf>
    <xf numFmtId="49" fontId="13" fillId="0" borderId="6" xfId="0" applyNumberFormat="1" applyFont="1" applyBorder="1" applyProtection="1">
      <protection hidden="1"/>
    </xf>
    <xf numFmtId="165" fontId="9" fillId="0" borderId="9" xfId="0" applyNumberFormat="1" applyFont="1" applyBorder="1" applyAlignment="1" applyProtection="1">
      <alignment horizontal="center"/>
      <protection hidden="1"/>
    </xf>
    <xf numFmtId="0" fontId="16" fillId="0" borderId="1" xfId="0" applyFont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wrapText="1"/>
    </xf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0" xfId="0" applyFont="1" applyFill="1" applyBorder="1" applyAlignment="1"/>
    <xf numFmtId="2" fontId="4" fillId="0" borderId="1" xfId="0" applyNumberFormat="1" applyFont="1" applyFill="1" applyBorder="1" applyAlignment="1" applyProtection="1">
      <protection hidden="1"/>
    </xf>
    <xf numFmtId="165" fontId="3" fillId="0" borderId="1" xfId="0" applyNumberFormat="1" applyFont="1" applyFill="1" applyBorder="1" applyProtection="1">
      <protection hidden="1"/>
    </xf>
    <xf numFmtId="0" fontId="4" fillId="0" borderId="1" xfId="0" quotePrefix="1" applyFont="1" applyBorder="1" applyAlignment="1" applyProtection="1">
      <alignment horizontal="center"/>
      <protection hidden="1"/>
    </xf>
    <xf numFmtId="1" fontId="4" fillId="0" borderId="0" xfId="0" applyNumberFormat="1" applyFont="1"/>
    <xf numFmtId="1" fontId="14" fillId="0" borderId="0" xfId="0" applyNumberFormat="1" applyFont="1" applyBorder="1" applyAlignment="1" applyProtection="1">
      <alignment horizontal="center"/>
      <protection hidden="1"/>
    </xf>
    <xf numFmtId="0" fontId="4" fillId="0" borderId="1" xfId="0" applyFont="1" applyBorder="1" applyAlignment="1"/>
    <xf numFmtId="0" fontId="4" fillId="0" borderId="6" xfId="0" applyFont="1" applyBorder="1" applyAlignment="1">
      <alignment horizontal="center"/>
    </xf>
    <xf numFmtId="0" fontId="4" fillId="0" borderId="5" xfId="0" quotePrefix="1" applyFont="1" applyBorder="1" applyAlignment="1" applyProtection="1">
      <alignment horizontal="center"/>
      <protection hidden="1"/>
    </xf>
    <xf numFmtId="165" fontId="4" fillId="0" borderId="0" xfId="0" applyNumberFormat="1" applyFont="1" applyFill="1"/>
    <xf numFmtId="0" fontId="5" fillId="0" borderId="3" xfId="0" quotePrefix="1" applyFont="1" applyBorder="1" applyAlignment="1" applyProtection="1">
      <alignment horizontal="center"/>
      <protection hidden="1"/>
    </xf>
    <xf numFmtId="49" fontId="0" fillId="0" borderId="6" xfId="0" applyNumberFormat="1" applyBorder="1" applyProtection="1">
      <protection hidden="1"/>
    </xf>
    <xf numFmtId="49" fontId="0" fillId="0" borderId="6" xfId="0" applyNumberFormat="1" applyBorder="1"/>
    <xf numFmtId="0" fontId="4" fillId="0" borderId="3" xfId="0" quotePrefix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/>
    <xf numFmtId="0" fontId="4" fillId="0" borderId="6" xfId="0" applyFont="1" applyFill="1" applyBorder="1"/>
    <xf numFmtId="0" fontId="4" fillId="0" borderId="3" xfId="0" applyFont="1" applyFill="1" applyBorder="1"/>
    <xf numFmtId="0" fontId="4" fillId="0" borderId="8" xfId="0" applyFont="1" applyFill="1" applyBorder="1"/>
    <xf numFmtId="0" fontId="4" fillId="0" borderId="4" xfId="0" quotePrefix="1" applyFont="1" applyBorder="1" applyAlignment="1">
      <alignment horizontal="center"/>
    </xf>
    <xf numFmtId="2" fontId="3" fillId="0" borderId="6" xfId="0" applyNumberFormat="1" applyFont="1" applyBorder="1" applyAlignment="1" applyProtection="1">
      <alignment horizontal="center"/>
      <protection hidden="1"/>
    </xf>
    <xf numFmtId="165" fontId="9" fillId="0" borderId="3" xfId="0" applyNumberFormat="1" applyFont="1" applyBorder="1" applyAlignment="1" applyProtection="1">
      <alignment horizontal="center"/>
      <protection hidden="1"/>
    </xf>
    <xf numFmtId="2" fontId="0" fillId="0" borderId="6" xfId="0" applyNumberFormat="1" applyFill="1" applyBorder="1" applyAlignment="1" applyProtection="1">
      <alignment horizontal="center"/>
      <protection hidden="1"/>
    </xf>
    <xf numFmtId="2" fontId="3" fillId="0" borderId="6" xfId="0" applyNumberFormat="1" applyFont="1" applyFill="1" applyBorder="1" applyAlignment="1" applyProtection="1">
      <alignment horizontal="center"/>
      <protection hidden="1"/>
    </xf>
    <xf numFmtId="165" fontId="3" fillId="0" borderId="6" xfId="0" applyNumberFormat="1" applyFont="1" applyBorder="1" applyAlignment="1" applyProtection="1">
      <alignment horizontal="center"/>
      <protection hidden="1"/>
    </xf>
    <xf numFmtId="165" fontId="0" fillId="0" borderId="6" xfId="0" applyNumberFormat="1" applyFill="1" applyBorder="1" applyAlignment="1" applyProtection="1">
      <alignment horizontal="center"/>
      <protection hidden="1"/>
    </xf>
    <xf numFmtId="1" fontId="3" fillId="0" borderId="6" xfId="0" applyNumberFormat="1" applyFont="1" applyBorder="1" applyAlignment="1" applyProtection="1">
      <alignment horizontal="center"/>
      <protection hidden="1"/>
    </xf>
    <xf numFmtId="1" fontId="4" fillId="0" borderId="6" xfId="0" applyNumberFormat="1" applyFont="1" applyBorder="1" applyAlignment="1" applyProtection="1">
      <alignment horizontal="center"/>
      <protection hidden="1"/>
    </xf>
    <xf numFmtId="2" fontId="0" fillId="0" borderId="6" xfId="0" applyNumberFormat="1" applyBorder="1" applyAlignment="1" applyProtection="1">
      <alignment horizontal="center"/>
      <protection hidden="1"/>
    </xf>
    <xf numFmtId="1" fontId="3" fillId="0" borderId="6" xfId="0" applyNumberFormat="1" applyFont="1" applyFill="1" applyBorder="1" applyAlignment="1" applyProtection="1">
      <alignment horizontal="center"/>
      <protection hidden="1"/>
    </xf>
    <xf numFmtId="1" fontId="0" fillId="0" borderId="6" xfId="0" applyNumberFormat="1" applyBorder="1" applyAlignment="1" applyProtection="1">
      <alignment horizontal="center"/>
      <protection hidden="1"/>
    </xf>
    <xf numFmtId="1" fontId="0" fillId="0" borderId="6" xfId="0" applyNumberFormat="1" applyFill="1" applyBorder="1" applyAlignment="1" applyProtection="1">
      <alignment horizontal="center"/>
      <protection hidden="1"/>
    </xf>
    <xf numFmtId="1" fontId="4" fillId="0" borderId="6" xfId="0" applyNumberFormat="1" applyFont="1" applyFill="1" applyBorder="1" applyAlignment="1" applyProtection="1">
      <alignment horizontal="center"/>
      <protection hidden="1"/>
    </xf>
    <xf numFmtId="1" fontId="4" fillId="0" borderId="6" xfId="0" applyNumberFormat="1" applyFont="1" applyBorder="1" applyAlignment="1">
      <alignment horizontal="center"/>
    </xf>
    <xf numFmtId="1" fontId="4" fillId="0" borderId="8" xfId="0" applyNumberFormat="1" applyFont="1" applyFill="1" applyBorder="1" applyAlignment="1" applyProtection="1">
      <alignment horizontal="center"/>
      <protection hidden="1"/>
    </xf>
    <xf numFmtId="1" fontId="4" fillId="0" borderId="5" xfId="0" applyNumberFormat="1" applyFont="1" applyFill="1" applyBorder="1" applyAlignment="1" applyProtection="1">
      <alignment horizontal="center"/>
      <protection hidden="1"/>
    </xf>
    <xf numFmtId="1" fontId="4" fillId="0" borderId="8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65" fontId="10" fillId="0" borderId="3" xfId="0" applyNumberFormat="1" applyFont="1" applyBorder="1" applyAlignment="1" applyProtection="1">
      <alignment horizontal="center"/>
      <protection hidden="1"/>
    </xf>
    <xf numFmtId="2" fontId="4" fillId="0" borderId="6" xfId="0" applyNumberFormat="1" applyFont="1" applyFill="1" applyBorder="1" applyAlignment="1" applyProtection="1">
      <alignment horizontal="center"/>
      <protection hidden="1"/>
    </xf>
    <xf numFmtId="165" fontId="4" fillId="0" borderId="6" xfId="0" applyNumberFormat="1" applyFont="1" applyFill="1" applyBorder="1" applyAlignment="1" applyProtection="1">
      <alignment horizontal="center"/>
      <protection hidden="1"/>
    </xf>
    <xf numFmtId="2" fontId="4" fillId="0" borderId="6" xfId="0" applyNumberFormat="1" applyFont="1" applyBorder="1" applyAlignment="1" applyProtection="1">
      <alignment horizontal="center"/>
      <protection hidden="1"/>
    </xf>
    <xf numFmtId="165" fontId="4" fillId="0" borderId="6" xfId="0" applyNumberFormat="1" applyFont="1" applyBorder="1" applyAlignment="1" applyProtection="1">
      <alignment horizontal="center"/>
      <protection hidden="1"/>
    </xf>
    <xf numFmtId="1" fontId="4" fillId="0" borderId="8" xfId="0" applyNumberFormat="1" applyFont="1" applyBorder="1" applyAlignment="1" applyProtection="1">
      <alignment horizontal="center"/>
      <protection hidden="1"/>
    </xf>
    <xf numFmtId="164" fontId="19" fillId="0" borderId="13" xfId="0" applyNumberFormat="1" applyFont="1" applyBorder="1" applyAlignment="1">
      <alignment horizontal="center"/>
    </xf>
    <xf numFmtId="164" fontId="19" fillId="0" borderId="11" xfId="0" applyNumberFormat="1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15" xfId="0" applyFont="1" applyBorder="1" applyProtection="1">
      <protection hidden="1"/>
    </xf>
    <xf numFmtId="0" fontId="5" fillId="0" borderId="14" xfId="0" quotePrefix="1" applyFont="1" applyBorder="1" applyAlignment="1" applyProtection="1">
      <alignment horizontal="center"/>
      <protection hidden="1"/>
    </xf>
    <xf numFmtId="0" fontId="5" fillId="0" borderId="14" xfId="0" quotePrefix="1" applyFont="1" applyFill="1" applyBorder="1" applyAlignment="1" applyProtection="1">
      <alignment horizontal="center"/>
      <protection hidden="1"/>
    </xf>
    <xf numFmtId="0" fontId="4" fillId="0" borderId="14" xfId="0" quotePrefix="1" applyFont="1" applyBorder="1" applyAlignment="1">
      <alignment horizontal="center"/>
    </xf>
    <xf numFmtId="165" fontId="3" fillId="0" borderId="16" xfId="0" applyNumberFormat="1" applyFont="1" applyBorder="1" applyAlignment="1" applyProtection="1">
      <alignment horizontal="center"/>
      <protection hidden="1"/>
    </xf>
    <xf numFmtId="165" fontId="4" fillId="0" borderId="16" xfId="0" applyNumberFormat="1" applyFont="1" applyFill="1" applyBorder="1" applyAlignment="1" applyProtection="1">
      <alignment horizontal="center"/>
      <protection hidden="1"/>
    </xf>
    <xf numFmtId="1" fontId="3" fillId="0" borderId="16" xfId="0" applyNumberFormat="1" applyFont="1" applyBorder="1" applyAlignment="1" applyProtection="1">
      <alignment horizontal="center"/>
      <protection hidden="1"/>
    </xf>
    <xf numFmtId="1" fontId="4" fillId="0" borderId="16" xfId="0" applyNumberFormat="1" applyFont="1" applyBorder="1" applyAlignment="1" applyProtection="1">
      <alignment horizontal="center"/>
      <protection hidden="1"/>
    </xf>
    <xf numFmtId="2" fontId="3" fillId="0" borderId="16" xfId="0" applyNumberFormat="1" applyFont="1" applyBorder="1" applyAlignment="1" applyProtection="1">
      <alignment horizontal="center"/>
      <protection hidden="1"/>
    </xf>
    <xf numFmtId="2" fontId="4" fillId="0" borderId="16" xfId="0" applyNumberFormat="1" applyFont="1" applyBorder="1" applyAlignment="1" applyProtection="1">
      <alignment horizontal="center"/>
      <protection hidden="1"/>
    </xf>
    <xf numFmtId="1" fontId="4" fillId="0" borderId="16" xfId="0" applyNumberFormat="1" applyFont="1" applyFill="1" applyBorder="1" applyAlignment="1" applyProtection="1">
      <alignment horizontal="center"/>
      <protection hidden="1"/>
    </xf>
    <xf numFmtId="1" fontId="3" fillId="0" borderId="16" xfId="0" applyNumberFormat="1" applyFont="1" applyFill="1" applyBorder="1" applyAlignment="1" applyProtection="1">
      <alignment horizontal="center"/>
      <protection hidden="1"/>
    </xf>
    <xf numFmtId="165" fontId="3" fillId="0" borderId="7" xfId="0" applyNumberFormat="1" applyFont="1" applyBorder="1" applyAlignment="1" applyProtection="1">
      <alignment horizontal="center"/>
      <protection hidden="1"/>
    </xf>
    <xf numFmtId="165" fontId="3" fillId="0" borderId="6" xfId="0" applyNumberFormat="1" applyFont="1" applyFill="1" applyBorder="1" applyAlignment="1" applyProtection="1">
      <alignment horizontal="center"/>
      <protection hidden="1"/>
    </xf>
    <xf numFmtId="1" fontId="14" fillId="0" borderId="3" xfId="0" applyNumberFormat="1" applyFont="1" applyBorder="1" applyAlignment="1" applyProtection="1">
      <alignment horizontal="center"/>
      <protection hidden="1"/>
    </xf>
    <xf numFmtId="165" fontId="9" fillId="0" borderId="15" xfId="0" applyNumberFormat="1" applyFont="1" applyBorder="1" applyAlignment="1" applyProtection="1">
      <alignment horizontal="center"/>
      <protection hidden="1"/>
    </xf>
    <xf numFmtId="165" fontId="3" fillId="0" borderId="14" xfId="0" applyNumberFormat="1" applyFont="1" applyBorder="1" applyAlignment="1" applyProtection="1">
      <alignment horizontal="center"/>
      <protection hidden="1"/>
    </xf>
    <xf numFmtId="165" fontId="4" fillId="0" borderId="14" xfId="0" applyNumberFormat="1" applyFont="1" applyFill="1" applyBorder="1" applyAlignment="1" applyProtection="1">
      <alignment horizontal="center"/>
      <protection hidden="1"/>
    </xf>
    <xf numFmtId="165" fontId="4" fillId="0" borderId="14" xfId="0" applyNumberFormat="1" applyFont="1" applyBorder="1" applyAlignment="1" applyProtection="1">
      <alignment horizontal="center"/>
      <protection hidden="1"/>
    </xf>
    <xf numFmtId="165" fontId="9" fillId="0" borderId="14" xfId="0" applyNumberFormat="1" applyFont="1" applyBorder="1" applyAlignment="1" applyProtection="1">
      <alignment horizontal="center"/>
      <protection hidden="1"/>
    </xf>
    <xf numFmtId="165" fontId="10" fillId="0" borderId="14" xfId="0" applyNumberFormat="1" applyFont="1" applyFill="1" applyBorder="1" applyAlignment="1" applyProtection="1">
      <alignment horizontal="center"/>
      <protection hidden="1"/>
    </xf>
    <xf numFmtId="1" fontId="3" fillId="0" borderId="14" xfId="0" applyNumberFormat="1" applyFont="1" applyBorder="1" applyAlignment="1" applyProtection="1">
      <alignment horizontal="center"/>
      <protection hidden="1"/>
    </xf>
    <xf numFmtId="1" fontId="4" fillId="0" borderId="14" xfId="0" applyNumberFormat="1" applyFont="1" applyBorder="1" applyAlignment="1" applyProtection="1">
      <alignment horizontal="center"/>
      <protection hidden="1"/>
    </xf>
    <xf numFmtId="2" fontId="3" fillId="0" borderId="14" xfId="0" applyNumberFormat="1" applyFont="1" applyBorder="1" applyAlignment="1" applyProtection="1">
      <alignment horizontal="center"/>
      <protection hidden="1"/>
    </xf>
    <xf numFmtId="2" fontId="4" fillId="0" borderId="14" xfId="0" applyNumberFormat="1" applyFont="1" applyBorder="1" applyAlignment="1" applyProtection="1">
      <alignment horizontal="center"/>
      <protection hidden="1"/>
    </xf>
    <xf numFmtId="1" fontId="14" fillId="0" borderId="14" xfId="0" applyNumberFormat="1" applyFont="1" applyBorder="1" applyAlignment="1" applyProtection="1">
      <alignment horizontal="center"/>
      <protection hidden="1"/>
    </xf>
    <xf numFmtId="165" fontId="3" fillId="0" borderId="16" xfId="0" applyNumberFormat="1" applyFont="1" applyFill="1" applyBorder="1" applyAlignment="1" applyProtection="1">
      <alignment horizontal="center"/>
      <protection hidden="1"/>
    </xf>
    <xf numFmtId="165" fontId="10" fillId="0" borderId="14" xfId="0" applyNumberFormat="1" applyFont="1" applyBorder="1" applyAlignment="1" applyProtection="1">
      <alignment horizontal="center"/>
      <protection hidden="1"/>
    </xf>
    <xf numFmtId="0" fontId="3" fillId="0" borderId="7" xfId="0" applyFont="1" applyBorder="1" applyProtection="1">
      <protection hidden="1"/>
    </xf>
    <xf numFmtId="49" fontId="4" fillId="0" borderId="6" xfId="0" applyNumberFormat="1" applyFont="1" applyFill="1" applyBorder="1" applyProtection="1">
      <protection hidden="1"/>
    </xf>
    <xf numFmtId="0" fontId="3" fillId="0" borderId="14" xfId="0" applyFont="1" applyBorder="1" applyProtection="1">
      <protection hidden="1"/>
    </xf>
    <xf numFmtId="0" fontId="14" fillId="0" borderId="14" xfId="0" applyFont="1" applyBorder="1" applyAlignment="1">
      <alignment horizontal="center"/>
    </xf>
    <xf numFmtId="0" fontId="14" fillId="0" borderId="14" xfId="0" applyFont="1" applyBorder="1" applyProtection="1">
      <protection hidden="1"/>
    </xf>
    <xf numFmtId="0" fontId="11" fillId="0" borderId="14" xfId="0" quotePrefix="1" applyFont="1" applyBorder="1" applyAlignment="1" applyProtection="1">
      <alignment horizontal="center"/>
      <protection hidden="1"/>
    </xf>
    <xf numFmtId="165" fontId="14" fillId="0" borderId="6" xfId="0" applyNumberFormat="1" applyFont="1" applyBorder="1" applyAlignment="1" applyProtection="1">
      <alignment horizontal="center"/>
      <protection hidden="1"/>
    </xf>
    <xf numFmtId="165" fontId="14" fillId="0" borderId="3" xfId="0" applyNumberFormat="1" applyFont="1" applyBorder="1" applyAlignment="1" applyProtection="1">
      <alignment horizontal="center"/>
      <protection hidden="1"/>
    </xf>
    <xf numFmtId="165" fontId="14" fillId="0" borderId="14" xfId="0" applyNumberFormat="1" applyFont="1" applyBorder="1" applyAlignment="1" applyProtection="1">
      <alignment horizontal="center"/>
      <protection hidden="1"/>
    </xf>
    <xf numFmtId="165" fontId="15" fillId="0" borderId="6" xfId="0" applyNumberFormat="1" applyFont="1" applyBorder="1" applyAlignment="1" applyProtection="1">
      <alignment horizontal="center"/>
      <protection hidden="1"/>
    </xf>
    <xf numFmtId="0" fontId="4" fillId="0" borderId="14" xfId="0" applyFont="1" applyFill="1" applyBorder="1"/>
    <xf numFmtId="0" fontId="14" fillId="0" borderId="6" xfId="0" applyFont="1" applyBorder="1" applyProtection="1">
      <protection hidden="1"/>
    </xf>
    <xf numFmtId="49" fontId="14" fillId="0" borderId="6" xfId="0" applyNumberFormat="1" applyFont="1" applyBorder="1" applyProtection="1">
      <protection hidden="1"/>
    </xf>
    <xf numFmtId="49" fontId="15" fillId="0" borderId="6" xfId="0" applyNumberFormat="1" applyFont="1" applyBorder="1" applyProtection="1">
      <protection hidden="1"/>
    </xf>
    <xf numFmtId="1" fontId="4" fillId="0" borderId="17" xfId="0" applyNumberFormat="1" applyFont="1" applyFill="1" applyBorder="1" applyAlignment="1" applyProtection="1">
      <alignment horizontal="center"/>
      <protection hidden="1"/>
    </xf>
    <xf numFmtId="1" fontId="4" fillId="0" borderId="18" xfId="0" applyNumberFormat="1" applyFont="1" applyBorder="1" applyAlignment="1" applyProtection="1">
      <alignment horizontal="center"/>
      <protection hidden="1"/>
    </xf>
    <xf numFmtId="2" fontId="3" fillId="0" borderId="16" xfId="0" applyNumberFormat="1" applyFont="1" applyFill="1" applyBorder="1" applyAlignment="1" applyProtection="1">
      <alignment horizontal="center"/>
      <protection hidden="1"/>
    </xf>
    <xf numFmtId="0" fontId="3" fillId="0" borderId="14" xfId="0" applyFont="1" applyFill="1" applyBorder="1" applyAlignment="1">
      <alignment horizontal="center"/>
    </xf>
    <xf numFmtId="0" fontId="4" fillId="0" borderId="14" xfId="0" quotePrefix="1" applyFont="1" applyFill="1" applyBorder="1" applyAlignment="1">
      <alignment horizontal="center"/>
    </xf>
    <xf numFmtId="165" fontId="9" fillId="0" borderId="3" xfId="0" applyNumberFormat="1" applyFont="1" applyFill="1" applyBorder="1" applyAlignment="1" applyProtection="1">
      <alignment horizontal="center"/>
      <protection hidden="1"/>
    </xf>
    <xf numFmtId="165" fontId="3" fillId="0" borderId="14" xfId="0" applyNumberFormat="1" applyFont="1" applyFill="1" applyBorder="1" applyAlignment="1" applyProtection="1">
      <alignment horizontal="center"/>
      <protection hidden="1"/>
    </xf>
    <xf numFmtId="165" fontId="9" fillId="0" borderId="14" xfId="0" applyNumberFormat="1" applyFont="1" applyFill="1" applyBorder="1" applyAlignment="1" applyProtection="1">
      <alignment horizontal="center"/>
      <protection hidden="1"/>
    </xf>
    <xf numFmtId="165" fontId="3" fillId="0" borderId="3" xfId="0" applyNumberFormat="1" applyFont="1" applyFill="1" applyBorder="1" applyAlignment="1" applyProtection="1">
      <alignment horizontal="center"/>
      <protection hidden="1"/>
    </xf>
    <xf numFmtId="0" fontId="3" fillId="0" borderId="6" xfId="0" applyFont="1" applyFill="1" applyBorder="1"/>
    <xf numFmtId="49" fontId="0" fillId="0" borderId="6" xfId="0" applyNumberFormat="1" applyFill="1" applyBorder="1"/>
    <xf numFmtId="49" fontId="4" fillId="0" borderId="6" xfId="0" applyNumberFormat="1" applyFont="1" applyFill="1" applyBorder="1"/>
    <xf numFmtId="0" fontId="4" fillId="0" borderId="6" xfId="0" applyFont="1" applyFill="1" applyBorder="1" applyAlignment="1" applyProtection="1">
      <alignment horizontal="center"/>
      <protection hidden="1"/>
    </xf>
    <xf numFmtId="0" fontId="5" fillId="0" borderId="18" xfId="0" quotePrefix="1" applyFont="1" applyBorder="1" applyAlignment="1" applyProtection="1">
      <alignment horizontal="center"/>
      <protection hidden="1"/>
    </xf>
    <xf numFmtId="0" fontId="4" fillId="0" borderId="18" xfId="0" quotePrefix="1" applyFont="1" applyBorder="1" applyAlignment="1">
      <alignment horizontal="center"/>
    </xf>
    <xf numFmtId="1" fontId="3" fillId="0" borderId="9" xfId="0" applyNumberFormat="1" applyFont="1" applyBorder="1" applyAlignment="1" applyProtection="1">
      <alignment horizontal="center"/>
      <protection hidden="1"/>
    </xf>
    <xf numFmtId="165" fontId="9" fillId="0" borderId="18" xfId="0" applyNumberFormat="1" applyFont="1" applyBorder="1" applyAlignment="1" applyProtection="1">
      <alignment horizontal="center"/>
      <protection hidden="1"/>
    </xf>
    <xf numFmtId="165" fontId="3" fillId="0" borderId="15" xfId="0" applyNumberFormat="1" applyFont="1" applyBorder="1" applyAlignment="1" applyProtection="1">
      <alignment horizontal="center"/>
      <protection hidden="1"/>
    </xf>
    <xf numFmtId="165" fontId="3" fillId="0" borderId="8" xfId="0" applyNumberFormat="1" applyFont="1" applyBorder="1" applyAlignment="1" applyProtection="1">
      <alignment horizontal="center"/>
      <protection hidden="1"/>
    </xf>
    <xf numFmtId="165" fontId="3" fillId="0" borderId="9" xfId="0" applyNumberFormat="1" applyFont="1" applyBorder="1" applyAlignment="1" applyProtection="1">
      <alignment horizontal="center"/>
      <protection hidden="1"/>
    </xf>
    <xf numFmtId="1" fontId="3" fillId="0" borderId="7" xfId="0" applyNumberFormat="1" applyFont="1" applyBorder="1" applyAlignment="1" applyProtection="1">
      <alignment horizontal="center"/>
      <protection hidden="1"/>
    </xf>
    <xf numFmtId="165" fontId="1" fillId="0" borderId="1" xfId="0" applyNumberFormat="1" applyFont="1" applyFill="1" applyBorder="1" applyAlignment="1" applyProtection="1">
      <alignment horizontal="center"/>
      <protection hidden="1"/>
    </xf>
    <xf numFmtId="165" fontId="1" fillId="0" borderId="1" xfId="0" applyNumberFormat="1" applyFont="1" applyBorder="1" applyAlignment="1" applyProtection="1">
      <alignment horizontal="center"/>
      <protection hidden="1"/>
    </xf>
    <xf numFmtId="49" fontId="1" fillId="0" borderId="6" xfId="0" applyNumberFormat="1" applyFont="1" applyBorder="1" applyProtection="1">
      <protection hidden="1"/>
    </xf>
    <xf numFmtId="0" fontId="1" fillId="0" borderId="1" xfId="0" applyFont="1" applyBorder="1" applyAlignment="1">
      <alignment horizontal="center"/>
    </xf>
    <xf numFmtId="1" fontId="4" fillId="0" borderId="2" xfId="0" applyNumberFormat="1" applyFont="1" applyFill="1" applyBorder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/>
      <protection hidden="1"/>
    </xf>
    <xf numFmtId="165" fontId="4" fillId="0" borderId="0" xfId="0" applyNumberFormat="1" applyFont="1" applyBorder="1"/>
    <xf numFmtId="49" fontId="4" fillId="0" borderId="8" xfId="0" applyNumberFormat="1" applyFont="1" applyBorder="1"/>
    <xf numFmtId="0" fontId="4" fillId="0" borderId="5" xfId="0" quotePrefix="1" applyFont="1" applyBorder="1" applyAlignment="1">
      <alignment horizontal="center"/>
    </xf>
    <xf numFmtId="2" fontId="4" fillId="0" borderId="16" xfId="0" applyNumberFormat="1" applyFont="1" applyFill="1" applyBorder="1" applyAlignment="1" applyProtection="1">
      <alignment horizontal="center"/>
      <protection hidden="1"/>
    </xf>
    <xf numFmtId="1" fontId="3" fillId="0" borderId="3" xfId="0" applyNumberFormat="1" applyFont="1" applyFill="1" applyBorder="1" applyAlignment="1" applyProtection="1">
      <alignment horizontal="center"/>
      <protection hidden="1"/>
    </xf>
    <xf numFmtId="1" fontId="4" fillId="0" borderId="3" xfId="0" applyNumberFormat="1" applyFont="1" applyFill="1" applyBorder="1" applyAlignment="1" applyProtection="1">
      <alignment horizontal="center"/>
      <protection hidden="1"/>
    </xf>
    <xf numFmtId="2" fontId="3" fillId="0" borderId="3" xfId="0" applyNumberFormat="1" applyFont="1" applyFill="1" applyBorder="1" applyAlignment="1" applyProtection="1">
      <alignment horizontal="center"/>
      <protection hidden="1"/>
    </xf>
    <xf numFmtId="2" fontId="4" fillId="0" borderId="3" xfId="0" applyNumberFormat="1" applyFont="1" applyFill="1" applyBorder="1" applyAlignment="1" applyProtection="1">
      <alignment horizontal="center"/>
      <protection hidden="1"/>
    </xf>
    <xf numFmtId="1" fontId="3" fillId="0" borderId="14" xfId="0" applyNumberFormat="1" applyFont="1" applyFill="1" applyBorder="1" applyAlignment="1" applyProtection="1">
      <alignment horizontal="center"/>
      <protection hidden="1"/>
    </xf>
    <xf numFmtId="1" fontId="4" fillId="0" borderId="14" xfId="0" applyNumberFormat="1" applyFont="1" applyFill="1" applyBorder="1" applyAlignment="1" applyProtection="1">
      <alignment horizontal="center"/>
      <protection hidden="1"/>
    </xf>
    <xf numFmtId="2" fontId="3" fillId="0" borderId="14" xfId="0" applyNumberFormat="1" applyFont="1" applyFill="1" applyBorder="1" applyAlignment="1" applyProtection="1">
      <alignment horizontal="center"/>
      <protection hidden="1"/>
    </xf>
    <xf numFmtId="2" fontId="4" fillId="0" borderId="14" xfId="0" applyNumberFormat="1" applyFont="1" applyFill="1" applyBorder="1" applyAlignment="1" applyProtection="1">
      <alignment horizontal="center"/>
      <protection hidden="1"/>
    </xf>
    <xf numFmtId="0" fontId="3" fillId="0" borderId="14" xfId="0" applyFont="1" applyFill="1" applyBorder="1" applyProtection="1">
      <protection hidden="1"/>
    </xf>
    <xf numFmtId="166" fontId="4" fillId="0" borderId="6" xfId="0" applyNumberFormat="1" applyFont="1" applyFill="1" applyBorder="1" applyAlignment="1" applyProtection="1">
      <alignment horizontal="center"/>
      <protection hidden="1"/>
    </xf>
    <xf numFmtId="0" fontId="3" fillId="0" borderId="6" xfId="0" applyFont="1" applyFill="1" applyBorder="1" applyProtection="1">
      <protection hidden="1"/>
    </xf>
    <xf numFmtId="49" fontId="3" fillId="0" borderId="6" xfId="0" applyNumberFormat="1" applyFont="1" applyFill="1" applyBorder="1" applyProtection="1">
      <protection hidden="1"/>
    </xf>
    <xf numFmtId="49" fontId="3" fillId="0" borderId="6" xfId="0" applyNumberFormat="1" applyFont="1" applyFill="1" applyBorder="1"/>
    <xf numFmtId="49" fontId="1" fillId="0" borderId="1" xfId="0" applyNumberFormat="1" applyFont="1" applyBorder="1" applyProtection="1">
      <protection hidden="1"/>
    </xf>
    <xf numFmtId="165" fontId="17" fillId="0" borderId="3" xfId="0" applyNumberFormat="1" applyFont="1" applyBorder="1" applyAlignment="1" applyProtection="1">
      <alignment horizontal="center"/>
      <protection hidden="1"/>
    </xf>
    <xf numFmtId="165" fontId="18" fillId="0" borderId="3" xfId="0" applyNumberFormat="1" applyFont="1" applyBorder="1" applyAlignment="1" applyProtection="1">
      <alignment horizontal="center"/>
      <protection hidden="1"/>
    </xf>
    <xf numFmtId="165" fontId="17" fillId="0" borderId="14" xfId="0" applyNumberFormat="1" applyFont="1" applyBorder="1" applyAlignment="1" applyProtection="1">
      <alignment horizontal="center"/>
      <protection hidden="1"/>
    </xf>
    <xf numFmtId="165" fontId="18" fillId="0" borderId="14" xfId="0" applyNumberFormat="1" applyFont="1" applyBorder="1" applyAlignment="1" applyProtection="1">
      <alignment horizontal="center"/>
      <protection hidden="1"/>
    </xf>
    <xf numFmtId="165" fontId="3" fillId="0" borderId="18" xfId="0" applyNumberFormat="1" applyFont="1" applyBorder="1" applyAlignment="1" applyProtection="1">
      <alignment horizontal="center"/>
      <protection hidden="1"/>
    </xf>
    <xf numFmtId="165" fontId="3" fillId="0" borderId="4" xfId="0" applyNumberFormat="1" applyFont="1" applyBorder="1" applyAlignment="1" applyProtection="1">
      <alignment horizontal="center"/>
      <protection hidden="1"/>
    </xf>
    <xf numFmtId="0" fontId="1" fillId="0" borderId="0" xfId="0" applyFont="1" applyFill="1" applyBorder="1"/>
    <xf numFmtId="0" fontId="1" fillId="0" borderId="0" xfId="0" quotePrefix="1" applyFont="1" applyBorder="1" applyAlignment="1">
      <alignment horizontal="center"/>
    </xf>
    <xf numFmtId="0" fontId="1" fillId="0" borderId="0" xfId="0" applyFont="1" applyBorder="1"/>
    <xf numFmtId="1" fontId="1" fillId="0" borderId="0" xfId="0" applyNumberFormat="1" applyFont="1" applyBorder="1" applyAlignment="1" applyProtection="1">
      <alignment horizontal="center"/>
      <protection hidden="1"/>
    </xf>
    <xf numFmtId="165" fontId="3" fillId="0" borderId="19" xfId="0" applyNumberFormat="1" applyFont="1" applyBorder="1" applyAlignment="1" applyProtection="1">
      <alignment horizontal="center"/>
      <protection hidden="1"/>
    </xf>
    <xf numFmtId="2" fontId="3" fillId="0" borderId="20" xfId="0" applyNumberFormat="1" applyFont="1" applyBorder="1" applyAlignment="1" applyProtection="1">
      <alignment horizontal="center"/>
      <protection hidden="1"/>
    </xf>
    <xf numFmtId="165" fontId="3" fillId="0" borderId="21" xfId="0" applyNumberFormat="1" applyFont="1" applyBorder="1" applyAlignment="1" applyProtection="1">
      <alignment horizontal="center"/>
      <protection hidden="1"/>
    </xf>
    <xf numFmtId="165" fontId="3" fillId="0" borderId="22" xfId="0" applyNumberFormat="1" applyFont="1" applyBorder="1" applyAlignment="1" applyProtection="1">
      <alignment horizontal="center"/>
      <protection hidden="1"/>
    </xf>
    <xf numFmtId="165" fontId="3" fillId="0" borderId="20" xfId="0" applyNumberFormat="1" applyFont="1" applyBorder="1" applyAlignment="1" applyProtection="1">
      <alignment horizontal="center"/>
      <protection hidden="1"/>
    </xf>
    <xf numFmtId="165" fontId="3" fillId="0" borderId="23" xfId="0" applyNumberFormat="1" applyFont="1" applyBorder="1" applyAlignment="1" applyProtection="1">
      <alignment horizontal="center"/>
      <protection hidden="1"/>
    </xf>
    <xf numFmtId="0" fontId="20" fillId="0" borderId="0" xfId="0" applyFont="1"/>
    <xf numFmtId="2" fontId="21" fillId="0" borderId="0" xfId="0" applyNumberFormat="1" applyFont="1"/>
    <xf numFmtId="165" fontId="20" fillId="0" borderId="0" xfId="0" applyNumberFormat="1" applyFont="1"/>
    <xf numFmtId="165" fontId="22" fillId="0" borderId="0" xfId="0" applyNumberFormat="1" applyFont="1"/>
    <xf numFmtId="165" fontId="21" fillId="0" borderId="0" xfId="0" applyNumberFormat="1" applyFont="1" applyBorder="1"/>
    <xf numFmtId="1" fontId="20" fillId="0" borderId="24" xfId="0" applyNumberFormat="1" applyFont="1" applyFill="1" applyBorder="1" applyAlignment="1" applyProtection="1">
      <alignment horizontal="center"/>
      <protection hidden="1"/>
    </xf>
    <xf numFmtId="0" fontId="4" fillId="0" borderId="7" xfId="0" applyFont="1" applyBorder="1"/>
    <xf numFmtId="0" fontId="4" fillId="0" borderId="9" xfId="0" applyFont="1" applyBorder="1" applyAlignment="1">
      <alignment horizontal="center"/>
    </xf>
    <xf numFmtId="1" fontId="4" fillId="0" borderId="7" xfId="0" applyNumberFormat="1" applyFont="1" applyFill="1" applyBorder="1" applyAlignment="1" applyProtection="1">
      <alignment horizontal="center"/>
      <protection hidden="1"/>
    </xf>
    <xf numFmtId="1" fontId="4" fillId="0" borderId="9" xfId="0" applyNumberFormat="1" applyFont="1" applyBorder="1" applyAlignment="1" applyProtection="1">
      <alignment horizontal="center"/>
      <protection hidden="1"/>
    </xf>
    <xf numFmtId="1" fontId="4" fillId="0" borderId="7" xfId="0" applyNumberFormat="1" applyFont="1" applyBorder="1" applyAlignment="1" applyProtection="1">
      <alignment horizontal="center"/>
      <protection hidden="1"/>
    </xf>
    <xf numFmtId="0" fontId="3" fillId="0" borderId="19" xfId="0" applyFont="1" applyFill="1" applyBorder="1" applyProtection="1">
      <protection hidden="1"/>
    </xf>
    <xf numFmtId="0" fontId="3" fillId="0" borderId="21" xfId="0" applyFont="1" applyBorder="1" applyProtection="1">
      <protection hidden="1"/>
    </xf>
    <xf numFmtId="2" fontId="3" fillId="0" borderId="19" xfId="0" applyNumberFormat="1" applyFont="1" applyBorder="1" applyAlignment="1" applyProtection="1">
      <alignment horizontal="center"/>
      <protection hidden="1"/>
    </xf>
    <xf numFmtId="165" fontId="9" fillId="0" borderId="21" xfId="0" applyNumberFormat="1" applyFont="1" applyBorder="1" applyAlignment="1" applyProtection="1">
      <alignment horizontal="center"/>
      <protection hidden="1"/>
    </xf>
    <xf numFmtId="0" fontId="4" fillId="0" borderId="8" xfId="0" applyFont="1" applyBorder="1"/>
    <xf numFmtId="0" fontId="3" fillId="0" borderId="19" xfId="0" applyFont="1" applyBorder="1" applyProtection="1">
      <protection hidden="1"/>
    </xf>
    <xf numFmtId="0" fontId="3" fillId="0" borderId="25" xfId="0" applyFont="1" applyBorder="1" applyProtection="1">
      <protection hidden="1"/>
    </xf>
    <xf numFmtId="165" fontId="3" fillId="0" borderId="17" xfId="0" applyNumberFormat="1" applyFont="1" applyBorder="1" applyAlignment="1" applyProtection="1">
      <alignment horizontal="center"/>
      <protection hidden="1"/>
    </xf>
    <xf numFmtId="2" fontId="4" fillId="0" borderId="0" xfId="0" applyNumberFormat="1" applyFont="1" applyFill="1"/>
    <xf numFmtId="165" fontId="9" fillId="0" borderId="25" xfId="0" applyNumberFormat="1" applyFont="1" applyBorder="1" applyAlignment="1" applyProtection="1">
      <alignment horizontal="center"/>
      <protection hidden="1"/>
    </xf>
    <xf numFmtId="0" fontId="1" fillId="0" borderId="6" xfId="0" applyFont="1" applyFill="1" applyBorder="1"/>
    <xf numFmtId="0" fontId="1" fillId="0" borderId="14" xfId="0" quotePrefix="1" applyFont="1" applyBorder="1" applyAlignment="1">
      <alignment horizontal="center"/>
    </xf>
    <xf numFmtId="0" fontId="1" fillId="0" borderId="6" xfId="0" applyFont="1" applyBorder="1"/>
    <xf numFmtId="0" fontId="1" fillId="0" borderId="8" xfId="0" applyFont="1" applyFill="1" applyBorder="1"/>
    <xf numFmtId="0" fontId="1" fillId="0" borderId="18" xfId="0" quotePrefix="1" applyFont="1" applyBorder="1" applyAlignment="1">
      <alignment horizontal="center"/>
    </xf>
    <xf numFmtId="165" fontId="4" fillId="0" borderId="16" xfId="0" applyNumberFormat="1" applyFont="1" applyBorder="1" applyAlignment="1" applyProtection="1">
      <alignment horizontal="center"/>
      <protection hidden="1"/>
    </xf>
    <xf numFmtId="0" fontId="13" fillId="0" borderId="0" xfId="0" applyFont="1" applyFill="1"/>
    <xf numFmtId="0" fontId="1" fillId="0" borderId="1" xfId="0" applyFont="1" applyBorder="1"/>
    <xf numFmtId="0" fontId="1" fillId="0" borderId="1" xfId="0" quotePrefix="1" applyFont="1" applyBorder="1" applyAlignment="1">
      <alignment horizontal="center"/>
    </xf>
    <xf numFmtId="1" fontId="1" fillId="0" borderId="1" xfId="0" applyNumberFormat="1" applyFont="1" applyBorder="1" applyAlignment="1" applyProtection="1">
      <alignment horizontal="center"/>
      <protection hidden="1"/>
    </xf>
    <xf numFmtId="0" fontId="1" fillId="0" borderId="1" xfId="0" applyFont="1" applyFill="1" applyBorder="1"/>
    <xf numFmtId="49" fontId="4" fillId="0" borderId="26" xfId="0" applyNumberFormat="1" applyFont="1" applyBorder="1" applyProtection="1">
      <protection hidden="1"/>
    </xf>
    <xf numFmtId="0" fontId="4" fillId="0" borderId="19" xfId="0" applyFont="1" applyFill="1" applyBorder="1" applyAlignment="1">
      <alignment wrapText="1"/>
    </xf>
    <xf numFmtId="0" fontId="0" fillId="0" borderId="3" xfId="0" applyBorder="1"/>
    <xf numFmtId="0" fontId="0" fillId="0" borderId="4" xfId="0" applyBorder="1"/>
    <xf numFmtId="0" fontId="0" fillId="0" borderId="18" xfId="0" applyBorder="1"/>
    <xf numFmtId="0" fontId="4" fillId="0" borderId="7" xfId="0" applyFont="1" applyFill="1" applyBorder="1" applyAlignment="1">
      <alignment wrapText="1"/>
    </xf>
    <xf numFmtId="0" fontId="0" fillId="0" borderId="9" xfId="0" applyBorder="1"/>
    <xf numFmtId="0" fontId="4" fillId="0" borderId="27" xfId="0" applyFont="1" applyFill="1" applyBorder="1"/>
    <xf numFmtId="165" fontId="4" fillId="0" borderId="2" xfId="0" applyNumberFormat="1" applyFont="1" applyFill="1" applyBorder="1" applyAlignment="1" applyProtection="1">
      <alignment horizontal="center"/>
      <protection hidden="1"/>
    </xf>
    <xf numFmtId="165" fontId="9" fillId="0" borderId="9" xfId="0" applyNumberFormat="1" applyFont="1" applyFill="1" applyBorder="1" applyAlignment="1" applyProtection="1">
      <alignment horizontal="center"/>
      <protection hidden="1"/>
    </xf>
    <xf numFmtId="165" fontId="0" fillId="0" borderId="20" xfId="0" applyNumberFormat="1" applyBorder="1"/>
    <xf numFmtId="165" fontId="0" fillId="0" borderId="6" xfId="0" applyNumberFormat="1" applyBorder="1"/>
    <xf numFmtId="165" fontId="0" fillId="0" borderId="1" xfId="0" applyNumberFormat="1" applyBorder="1"/>
    <xf numFmtId="165" fontId="0" fillId="0" borderId="28" xfId="0" applyNumberFormat="1" applyBorder="1"/>
    <xf numFmtId="165" fontId="0" fillId="0" borderId="2" xfId="0" applyNumberFormat="1" applyBorder="1"/>
    <xf numFmtId="165" fontId="0" fillId="0" borderId="16" xfId="0" applyNumberFormat="1" applyBorder="1"/>
    <xf numFmtId="165" fontId="0" fillId="0" borderId="29" xfId="0" applyNumberFormat="1" applyBorder="1"/>
    <xf numFmtId="165" fontId="9" fillId="0" borderId="21" xfId="0" applyNumberFormat="1" applyFont="1" applyFill="1" applyBorder="1" applyAlignment="1" applyProtection="1">
      <alignment horizontal="center"/>
      <protection hidden="1"/>
    </xf>
    <xf numFmtId="165" fontId="4" fillId="0" borderId="20" xfId="0" applyNumberFormat="1" applyFont="1" applyFill="1" applyBorder="1" applyAlignment="1" applyProtection="1">
      <alignment horizontal="center"/>
      <protection hidden="1"/>
    </xf>
    <xf numFmtId="165" fontId="10" fillId="0" borderId="30" xfId="0" applyNumberFormat="1" applyFont="1" applyFill="1" applyBorder="1" applyAlignment="1" applyProtection="1">
      <alignment horizontal="center"/>
      <protection hidden="1"/>
    </xf>
    <xf numFmtId="165" fontId="0" fillId="0" borderId="23" xfId="0" applyNumberFormat="1" applyBorder="1"/>
    <xf numFmtId="0" fontId="0" fillId="0" borderId="21" xfId="0" applyBorder="1"/>
    <xf numFmtId="165" fontId="0" fillId="0" borderId="29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165" fontId="0" fillId="0" borderId="17" xfId="0" applyNumberFormat="1" applyBorder="1"/>
    <xf numFmtId="165" fontId="0" fillId="0" borderId="5" xfId="0" applyNumberFormat="1" applyBorder="1"/>
    <xf numFmtId="165" fontId="0" fillId="0" borderId="17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2" fontId="0" fillId="0" borderId="1" xfId="0" applyNumberFormat="1" applyBorder="1"/>
    <xf numFmtId="2" fontId="0" fillId="0" borderId="16" xfId="0" applyNumberFormat="1" applyBorder="1"/>
    <xf numFmtId="165" fontId="9" fillId="0" borderId="15" xfId="0" applyNumberFormat="1" applyFont="1" applyFill="1" applyBorder="1" applyAlignment="1" applyProtection="1">
      <alignment horizontal="center"/>
      <protection hidden="1"/>
    </xf>
    <xf numFmtId="165" fontId="0" fillId="0" borderId="22" xfId="0" applyNumberFormat="1" applyBorder="1"/>
    <xf numFmtId="164" fontId="19" fillId="0" borderId="10" xfId="0" applyNumberFormat="1" applyFont="1" applyBorder="1" applyAlignment="1">
      <alignment horizontal="center"/>
    </xf>
    <xf numFmtId="165" fontId="0" fillId="0" borderId="19" xfId="0" applyNumberFormat="1" applyBorder="1"/>
    <xf numFmtId="165" fontId="0" fillId="0" borderId="7" xfId="0" applyNumberFormat="1" applyBorder="1"/>
    <xf numFmtId="165" fontId="0" fillId="0" borderId="8" xfId="0" applyNumberFormat="1" applyBorder="1"/>
    <xf numFmtId="0" fontId="3" fillId="0" borderId="9" xfId="0" applyFont="1" applyBorder="1" applyAlignment="1">
      <alignment horizontal="center"/>
    </xf>
    <xf numFmtId="1" fontId="3" fillId="0" borderId="7" xfId="0" applyNumberFormat="1" applyFont="1" applyFill="1" applyBorder="1" applyAlignment="1" applyProtection="1">
      <alignment horizontal="center"/>
      <protection hidden="1"/>
    </xf>
    <xf numFmtId="1" fontId="0" fillId="0" borderId="8" xfId="0" applyNumberFormat="1" applyFill="1" applyBorder="1" applyAlignment="1" applyProtection="1">
      <alignment horizontal="center"/>
      <protection hidden="1"/>
    </xf>
    <xf numFmtId="1" fontId="0" fillId="0" borderId="5" xfId="0" applyNumberFormat="1" applyFill="1" applyBorder="1" applyAlignment="1" applyProtection="1">
      <alignment horizontal="center"/>
      <protection hidden="1"/>
    </xf>
    <xf numFmtId="0" fontId="7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64" fontId="23" fillId="0" borderId="13" xfId="0" applyNumberFormat="1" applyFont="1" applyBorder="1" applyAlignment="1">
      <alignment horizontal="center"/>
    </xf>
    <xf numFmtId="164" fontId="23" fillId="0" borderId="11" xfId="0" applyNumberFormat="1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6" fillId="0" borderId="19" xfId="0" applyFont="1" applyFill="1" applyBorder="1" applyProtection="1">
      <protection hidden="1"/>
    </xf>
    <xf numFmtId="0" fontId="6" fillId="0" borderId="21" xfId="0" applyFont="1" applyBorder="1" applyProtection="1">
      <protection hidden="1"/>
    </xf>
    <xf numFmtId="165" fontId="6" fillId="0" borderId="19" xfId="0" applyNumberFormat="1" applyFont="1" applyBorder="1" applyAlignment="1" applyProtection="1">
      <alignment horizontal="center"/>
      <protection hidden="1"/>
    </xf>
    <xf numFmtId="165" fontId="6" fillId="0" borderId="20" xfId="0" applyNumberFormat="1" applyFont="1" applyBorder="1" applyAlignment="1" applyProtection="1">
      <alignment horizontal="center"/>
      <protection hidden="1"/>
    </xf>
    <xf numFmtId="165" fontId="24" fillId="0" borderId="21" xfId="0" applyNumberFormat="1" applyFont="1" applyBorder="1" applyAlignment="1" applyProtection="1">
      <alignment horizontal="center"/>
      <protection hidden="1"/>
    </xf>
    <xf numFmtId="49" fontId="6" fillId="0" borderId="6" xfId="0" applyNumberFormat="1" applyFont="1" applyBorder="1" applyProtection="1">
      <protection hidden="1"/>
    </xf>
    <xf numFmtId="0" fontId="7" fillId="0" borderId="3" xfId="0" quotePrefix="1" applyFont="1" applyBorder="1" applyAlignment="1" applyProtection="1">
      <alignment horizontal="center"/>
      <protection hidden="1"/>
    </xf>
    <xf numFmtId="165" fontId="6" fillId="0" borderId="6" xfId="0" applyNumberFormat="1" applyFont="1" applyBorder="1" applyAlignment="1" applyProtection="1">
      <alignment horizontal="center"/>
      <protection hidden="1"/>
    </xf>
    <xf numFmtId="165" fontId="6" fillId="0" borderId="1" xfId="0" applyNumberFormat="1" applyFont="1" applyBorder="1" applyAlignment="1" applyProtection="1">
      <alignment horizontal="center"/>
      <protection hidden="1"/>
    </xf>
    <xf numFmtId="165" fontId="24" fillId="0" borderId="3" xfId="0" applyNumberFormat="1" applyFont="1" applyBorder="1" applyAlignment="1" applyProtection="1">
      <alignment horizontal="center"/>
      <protection hidden="1"/>
    </xf>
    <xf numFmtId="49" fontId="12" fillId="0" borderId="6" xfId="0" applyNumberFormat="1" applyFont="1" applyBorder="1" applyProtection="1">
      <protection hidden="1"/>
    </xf>
    <xf numFmtId="165" fontId="12" fillId="0" borderId="6" xfId="0" applyNumberFormat="1" applyFont="1" applyFill="1" applyBorder="1" applyAlignment="1" applyProtection="1">
      <alignment horizontal="center"/>
      <protection hidden="1"/>
    </xf>
    <xf numFmtId="165" fontId="12" fillId="0" borderId="1" xfId="0" applyNumberFormat="1" applyFont="1" applyFill="1" applyBorder="1" applyAlignment="1" applyProtection="1">
      <alignment horizontal="center"/>
      <protection hidden="1"/>
    </xf>
    <xf numFmtId="165" fontId="25" fillId="0" borderId="3" xfId="0" applyNumberFormat="1" applyFont="1" applyBorder="1" applyAlignment="1" applyProtection="1">
      <alignment horizontal="center"/>
      <protection hidden="1"/>
    </xf>
    <xf numFmtId="165" fontId="7" fillId="0" borderId="6" xfId="0" applyNumberFormat="1" applyFont="1" applyFill="1" applyBorder="1" applyAlignment="1" applyProtection="1">
      <alignment horizontal="center"/>
      <protection hidden="1"/>
    </xf>
    <xf numFmtId="165" fontId="7" fillId="0" borderId="1" xfId="0" applyNumberFormat="1" applyFont="1" applyFill="1" applyBorder="1" applyAlignment="1" applyProtection="1">
      <alignment horizontal="center"/>
      <protection hidden="1"/>
    </xf>
    <xf numFmtId="165" fontId="7" fillId="0" borderId="6" xfId="0" applyNumberFormat="1" applyFont="1" applyBorder="1" applyAlignment="1" applyProtection="1">
      <alignment horizontal="center"/>
      <protection hidden="1"/>
    </xf>
    <xf numFmtId="165" fontId="7" fillId="0" borderId="1" xfId="0" applyNumberFormat="1" applyFont="1" applyBorder="1" applyAlignment="1" applyProtection="1">
      <alignment horizontal="center"/>
      <protection hidden="1"/>
    </xf>
    <xf numFmtId="165" fontId="6" fillId="0" borderId="6" xfId="0" applyNumberFormat="1" applyFont="1" applyFill="1" applyBorder="1" applyAlignment="1" applyProtection="1">
      <alignment horizontal="center"/>
      <protection hidden="1"/>
    </xf>
    <xf numFmtId="165" fontId="6" fillId="0" borderId="1" xfId="0" applyNumberFormat="1" applyFont="1" applyFill="1" applyBorder="1" applyAlignment="1" applyProtection="1">
      <alignment horizontal="center"/>
      <protection hidden="1"/>
    </xf>
    <xf numFmtId="0" fontId="6" fillId="0" borderId="6" xfId="0" applyFont="1" applyBorder="1"/>
    <xf numFmtId="0" fontId="6" fillId="0" borderId="3" xfId="0" applyFont="1" applyBorder="1" applyAlignment="1">
      <alignment horizontal="center"/>
    </xf>
    <xf numFmtId="0" fontId="7" fillId="0" borderId="3" xfId="0" quotePrefix="1" applyFont="1" applyBorder="1" applyAlignment="1">
      <alignment horizontal="center"/>
    </xf>
    <xf numFmtId="165" fontId="25" fillId="0" borderId="3" xfId="0" applyNumberFormat="1" applyFont="1" applyFill="1" applyBorder="1" applyAlignment="1" applyProtection="1">
      <alignment horizontal="center"/>
      <protection hidden="1"/>
    </xf>
    <xf numFmtId="49" fontId="7" fillId="0" borderId="6" xfId="0" applyNumberFormat="1" applyFont="1" applyBorder="1"/>
    <xf numFmtId="1" fontId="6" fillId="0" borderId="6" xfId="0" applyNumberFormat="1" applyFont="1" applyBorder="1" applyAlignment="1" applyProtection="1">
      <alignment horizontal="center"/>
      <protection hidden="1"/>
    </xf>
    <xf numFmtId="1" fontId="6" fillId="0" borderId="1" xfId="0" applyNumberFormat="1" applyFont="1" applyBorder="1" applyAlignment="1" applyProtection="1">
      <alignment horizontal="center"/>
      <protection hidden="1"/>
    </xf>
    <xf numFmtId="1" fontId="6" fillId="0" borderId="3" xfId="0" applyNumberFormat="1" applyFont="1" applyBorder="1" applyAlignment="1" applyProtection="1">
      <alignment horizontal="center"/>
      <protection hidden="1"/>
    </xf>
    <xf numFmtId="1" fontId="7" fillId="0" borderId="6" xfId="0" applyNumberFormat="1" applyFont="1" applyBorder="1" applyAlignment="1" applyProtection="1">
      <alignment horizontal="center"/>
      <protection hidden="1"/>
    </xf>
    <xf numFmtId="1" fontId="7" fillId="0" borderId="1" xfId="0" applyNumberFormat="1" applyFont="1" applyBorder="1" applyAlignment="1" applyProtection="1">
      <alignment horizontal="center"/>
      <protection hidden="1"/>
    </xf>
    <xf numFmtId="1" fontId="7" fillId="0" borderId="3" xfId="0" applyNumberFormat="1" applyFont="1" applyBorder="1" applyAlignment="1" applyProtection="1">
      <alignment horizontal="center"/>
      <protection hidden="1"/>
    </xf>
    <xf numFmtId="49" fontId="6" fillId="0" borderId="6" xfId="0" applyNumberFormat="1" applyFont="1" applyBorder="1"/>
    <xf numFmtId="2" fontId="6" fillId="0" borderId="6" xfId="0" applyNumberFormat="1" applyFont="1" applyBorder="1" applyAlignment="1" applyProtection="1">
      <alignment horizontal="center"/>
      <protection hidden="1"/>
    </xf>
    <xf numFmtId="2" fontId="6" fillId="0" borderId="1" xfId="0" applyNumberFormat="1" applyFont="1" applyBorder="1" applyAlignment="1" applyProtection="1">
      <alignment horizontal="center"/>
      <protection hidden="1"/>
    </xf>
    <xf numFmtId="2" fontId="6" fillId="0" borderId="3" xfId="0" applyNumberFormat="1" applyFont="1" applyBorder="1" applyAlignment="1" applyProtection="1">
      <alignment horizontal="center"/>
      <protection hidden="1"/>
    </xf>
    <xf numFmtId="2" fontId="12" fillId="0" borderId="6" xfId="0" applyNumberFormat="1" applyFont="1" applyBorder="1" applyAlignment="1" applyProtection="1">
      <alignment horizontal="center"/>
      <protection hidden="1"/>
    </xf>
    <xf numFmtId="2" fontId="12" fillId="0" borderId="1" xfId="0" applyNumberFormat="1" applyFont="1" applyBorder="1" applyAlignment="1" applyProtection="1">
      <alignment horizontal="center"/>
      <protection hidden="1"/>
    </xf>
    <xf numFmtId="2" fontId="7" fillId="0" borderId="3" xfId="0" applyNumberFormat="1" applyFont="1" applyBorder="1" applyAlignment="1" applyProtection="1">
      <alignment horizontal="center"/>
      <protection hidden="1"/>
    </xf>
    <xf numFmtId="2" fontId="7" fillId="0" borderId="6" xfId="0" applyNumberFormat="1" applyFont="1" applyBorder="1" applyAlignment="1" applyProtection="1">
      <alignment horizontal="center"/>
      <protection hidden="1"/>
    </xf>
    <xf numFmtId="2" fontId="7" fillId="0" borderId="1" xfId="0" applyNumberFormat="1" applyFont="1" applyBorder="1" applyAlignment="1" applyProtection="1">
      <alignment horizontal="center"/>
      <protection hidden="1"/>
    </xf>
    <xf numFmtId="1" fontId="6" fillId="0" borderId="6" xfId="0" applyNumberFormat="1" applyFont="1" applyFill="1" applyBorder="1" applyAlignment="1" applyProtection="1">
      <alignment horizontal="center"/>
      <protection hidden="1"/>
    </xf>
    <xf numFmtId="1" fontId="6" fillId="0" borderId="1" xfId="0" applyNumberFormat="1" applyFont="1" applyFill="1" applyBorder="1" applyAlignment="1" applyProtection="1">
      <alignment horizontal="center"/>
      <protection hidden="1"/>
    </xf>
    <xf numFmtId="1" fontId="12" fillId="0" borderId="6" xfId="0" applyNumberFormat="1" applyFont="1" applyBorder="1" applyAlignment="1" applyProtection="1">
      <alignment horizontal="center"/>
      <protection hidden="1"/>
    </xf>
    <xf numFmtId="1" fontId="12" fillId="0" borderId="1" xfId="0" applyNumberFormat="1" applyFont="1" applyBorder="1" applyAlignment="1" applyProtection="1">
      <alignment horizontal="center"/>
      <protection hidden="1"/>
    </xf>
    <xf numFmtId="1" fontId="12" fillId="0" borderId="6" xfId="0" applyNumberFormat="1" applyFont="1" applyFill="1" applyBorder="1" applyAlignment="1" applyProtection="1">
      <alignment horizontal="center"/>
      <protection hidden="1"/>
    </xf>
    <xf numFmtId="1" fontId="12" fillId="0" borderId="1" xfId="0" applyNumberFormat="1" applyFont="1" applyFill="1" applyBorder="1" applyAlignment="1" applyProtection="1">
      <alignment horizontal="center"/>
      <protection hidden="1"/>
    </xf>
    <xf numFmtId="1" fontId="7" fillId="0" borderId="6" xfId="0" applyNumberFormat="1" applyFont="1" applyFill="1" applyBorder="1" applyAlignment="1" applyProtection="1">
      <alignment horizontal="center"/>
      <protection hidden="1"/>
    </xf>
    <xf numFmtId="1" fontId="7" fillId="0" borderId="1" xfId="0" applyNumberFormat="1" applyFont="1" applyFill="1" applyBorder="1" applyAlignment="1" applyProtection="1">
      <alignment horizontal="center"/>
      <protection hidden="1"/>
    </xf>
    <xf numFmtId="0" fontId="7" fillId="0" borderId="3" xfId="0" applyFont="1" applyBorder="1" applyAlignment="1">
      <alignment horizontal="center"/>
    </xf>
    <xf numFmtId="0" fontId="7" fillId="0" borderId="4" xfId="0" quotePrefix="1" applyFont="1" applyBorder="1" applyAlignment="1">
      <alignment horizontal="center"/>
    </xf>
    <xf numFmtId="1" fontId="12" fillId="0" borderId="8" xfId="0" applyNumberFormat="1" applyFont="1" applyFill="1" applyBorder="1" applyAlignment="1" applyProtection="1">
      <alignment horizontal="center"/>
      <protection hidden="1"/>
    </xf>
    <xf numFmtId="1" fontId="12" fillId="0" borderId="5" xfId="0" applyNumberFormat="1" applyFont="1" applyFill="1" applyBorder="1" applyAlignment="1" applyProtection="1">
      <alignment horizontal="center"/>
      <protection hidden="1"/>
    </xf>
    <xf numFmtId="1" fontId="7" fillId="0" borderId="4" xfId="0" applyNumberFormat="1" applyFont="1" applyBorder="1" applyAlignment="1" applyProtection="1">
      <alignment horizontal="center"/>
      <protection hidden="1"/>
    </xf>
    <xf numFmtId="1" fontId="7" fillId="0" borderId="8" xfId="0" applyNumberFormat="1" applyFont="1" applyFill="1" applyBorder="1" applyAlignment="1" applyProtection="1">
      <alignment horizontal="center"/>
      <protection hidden="1"/>
    </xf>
    <xf numFmtId="1" fontId="7" fillId="0" borderId="5" xfId="0" applyNumberFormat="1" applyFont="1" applyFill="1" applyBorder="1" applyAlignment="1" applyProtection="1">
      <alignment horizontal="center"/>
      <protection hidden="1"/>
    </xf>
    <xf numFmtId="1" fontId="7" fillId="0" borderId="8" xfId="0" applyNumberFormat="1" applyFont="1" applyBorder="1" applyAlignment="1" applyProtection="1">
      <alignment horizontal="center"/>
      <protection hidden="1"/>
    </xf>
    <xf numFmtId="1" fontId="7" fillId="0" borderId="5" xfId="0" applyNumberFormat="1" applyFont="1" applyBorder="1" applyAlignment="1" applyProtection="1">
      <alignment horizontal="center"/>
      <protection hidden="1"/>
    </xf>
    <xf numFmtId="0" fontId="26" fillId="0" borderId="0" xfId="0" applyFont="1"/>
    <xf numFmtId="2" fontId="0" fillId="0" borderId="17" xfId="0" applyNumberFormat="1" applyBorder="1"/>
    <xf numFmtId="0" fontId="4" fillId="0" borderId="6" xfId="0" applyFont="1" applyFill="1" applyBorder="1" applyAlignment="1">
      <alignment horizontal="center"/>
    </xf>
    <xf numFmtId="165" fontId="3" fillId="0" borderId="21" xfId="0" applyNumberFormat="1" applyFont="1" applyFill="1" applyBorder="1" applyAlignment="1" applyProtection="1">
      <alignment horizontal="center"/>
      <protection hidden="1"/>
    </xf>
    <xf numFmtId="165" fontId="3" fillId="0" borderId="9" xfId="0" applyNumberFormat="1" applyFont="1" applyFill="1" applyBorder="1" applyAlignment="1" applyProtection="1">
      <alignment horizontal="center"/>
      <protection hidden="1"/>
    </xf>
    <xf numFmtId="0" fontId="14" fillId="0" borderId="0" xfId="0" applyFont="1"/>
    <xf numFmtId="165" fontId="14" fillId="0" borderId="3" xfId="0" applyNumberFormat="1" applyFont="1" applyFill="1" applyBorder="1" applyAlignment="1" applyProtection="1">
      <alignment horizontal="center"/>
      <protection hidden="1"/>
    </xf>
    <xf numFmtId="165" fontId="4" fillId="0" borderId="30" xfId="0" applyNumberFormat="1" applyFont="1" applyFill="1" applyBorder="1" applyAlignment="1" applyProtection="1">
      <alignment horizontal="center"/>
      <protection hidden="1"/>
    </xf>
    <xf numFmtId="165" fontId="3" fillId="0" borderId="32" xfId="0" applyNumberFormat="1" applyFont="1" applyFill="1" applyBorder="1" applyAlignment="1" applyProtection="1">
      <alignment horizontal="center"/>
      <protection hidden="1"/>
    </xf>
    <xf numFmtId="0" fontId="3" fillId="0" borderId="3" xfId="0" applyFont="1" applyBorder="1" applyProtection="1">
      <protection hidden="1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18" xfId="0" applyFont="1" applyBorder="1" applyAlignment="1">
      <alignment horizontal="center"/>
    </xf>
    <xf numFmtId="165" fontId="0" fillId="0" borderId="25" xfId="0" applyNumberFormat="1" applyBorder="1"/>
    <xf numFmtId="165" fontId="0" fillId="0" borderId="35" xfId="0" applyNumberFormat="1" applyBorder="1"/>
    <xf numFmtId="165" fontId="0" fillId="0" borderId="14" xfId="0" applyNumberFormat="1" applyBorder="1"/>
    <xf numFmtId="165" fontId="0" fillId="0" borderId="31" xfId="0" applyNumberFormat="1" applyBorder="1"/>
    <xf numFmtId="165" fontId="0" fillId="0" borderId="15" xfId="0" applyNumberFormat="1" applyBorder="1"/>
    <xf numFmtId="165" fontId="0" fillId="0" borderId="36" xfId="0" applyNumberFormat="1" applyBorder="1"/>
    <xf numFmtId="0" fontId="4" fillId="0" borderId="14" xfId="0" applyFont="1" applyFill="1" applyBorder="1" applyAlignment="1" applyProtection="1">
      <alignment horizontal="center"/>
      <protection hidden="1"/>
    </xf>
    <xf numFmtId="165" fontId="4" fillId="0" borderId="25" xfId="0" applyNumberFormat="1" applyFont="1" applyFill="1" applyBorder="1" applyAlignment="1" applyProtection="1">
      <alignment horizontal="center"/>
      <protection hidden="1"/>
    </xf>
    <xf numFmtId="165" fontId="4" fillId="0" borderId="15" xfId="0" applyNumberFormat="1" applyFont="1" applyFill="1" applyBorder="1" applyAlignment="1" applyProtection="1">
      <alignment horizontal="center"/>
      <protection hidden="1"/>
    </xf>
    <xf numFmtId="165" fontId="0" fillId="0" borderId="31" xfId="0" applyNumberFormat="1" applyBorder="1" applyAlignment="1">
      <alignment horizontal="center"/>
    </xf>
    <xf numFmtId="2" fontId="0" fillId="0" borderId="14" xfId="0" applyNumberFormat="1" applyBorder="1"/>
    <xf numFmtId="1" fontId="3" fillId="0" borderId="15" xfId="0" applyNumberFormat="1" applyFont="1" applyFill="1" applyBorder="1" applyAlignment="1" applyProtection="1">
      <alignment horizontal="center"/>
      <protection hidden="1"/>
    </xf>
    <xf numFmtId="1" fontId="3" fillId="0" borderId="18" xfId="0" applyNumberFormat="1" applyFont="1" applyFill="1" applyBorder="1" applyAlignment="1" applyProtection="1">
      <alignment horizontal="center"/>
      <protection hidden="1"/>
    </xf>
    <xf numFmtId="1" fontId="4" fillId="0" borderId="4" xfId="0" applyNumberFormat="1" applyFont="1" applyFill="1" applyBorder="1" applyAlignment="1" applyProtection="1">
      <alignment horizontal="center"/>
      <protection hidden="1"/>
    </xf>
    <xf numFmtId="1" fontId="3" fillId="0" borderId="9" xfId="0" applyNumberFormat="1" applyFont="1" applyFill="1" applyBorder="1" applyAlignment="1" applyProtection="1">
      <alignment horizontal="center"/>
      <protection hidden="1"/>
    </xf>
    <xf numFmtId="0" fontId="3" fillId="0" borderId="7" xfId="0" applyFont="1" applyFill="1" applyBorder="1"/>
    <xf numFmtId="0" fontId="3" fillId="0" borderId="15" xfId="0" applyFont="1" applyFill="1" applyBorder="1" applyAlignment="1">
      <alignment horizontal="center"/>
    </xf>
    <xf numFmtId="49" fontId="4" fillId="0" borderId="8" xfId="0" applyNumberFormat="1" applyFont="1" applyFill="1" applyBorder="1"/>
    <xf numFmtId="0" fontId="4" fillId="0" borderId="18" xfId="0" quotePrefix="1" applyFont="1" applyFill="1" applyBorder="1" applyAlignment="1">
      <alignment horizontal="center"/>
    </xf>
    <xf numFmtId="1" fontId="4" fillId="0" borderId="18" xfId="0" applyNumberFormat="1" applyFont="1" applyFill="1" applyBorder="1" applyAlignment="1" applyProtection="1">
      <alignment horizontal="center"/>
      <protection hidden="1"/>
    </xf>
    <xf numFmtId="166" fontId="4" fillId="0" borderId="16" xfId="0" applyNumberFormat="1" applyFont="1" applyFill="1" applyBorder="1" applyAlignment="1" applyProtection="1">
      <alignment horizontal="center"/>
      <protection hidden="1"/>
    </xf>
    <xf numFmtId="165" fontId="3" fillId="0" borderId="19" xfId="0" applyNumberFormat="1" applyFont="1" applyFill="1" applyBorder="1" applyAlignment="1" applyProtection="1">
      <alignment horizontal="center"/>
      <protection hidden="1"/>
    </xf>
    <xf numFmtId="165" fontId="6" fillId="0" borderId="21" xfId="0" applyNumberFormat="1" applyFont="1" applyBorder="1" applyAlignment="1" applyProtection="1">
      <alignment horizontal="center"/>
      <protection hidden="1"/>
    </xf>
    <xf numFmtId="165" fontId="6" fillId="0" borderId="3" xfId="0" applyNumberFormat="1" applyFont="1" applyBorder="1" applyAlignment="1" applyProtection="1">
      <alignment horizontal="center"/>
      <protection hidden="1"/>
    </xf>
    <xf numFmtId="165" fontId="7" fillId="0" borderId="3" xfId="0" applyNumberFormat="1" applyFont="1" applyBorder="1" applyAlignment="1" applyProtection="1">
      <alignment horizontal="center"/>
      <protection hidden="1"/>
    </xf>
    <xf numFmtId="165" fontId="14" fillId="0" borderId="21" xfId="0" applyNumberFormat="1" applyFont="1" applyFill="1" applyBorder="1" applyAlignment="1" applyProtection="1">
      <alignment horizontal="center"/>
      <protection hidden="1"/>
    </xf>
    <xf numFmtId="165" fontId="14" fillId="0" borderId="9" xfId="0" applyNumberFormat="1" applyFont="1" applyFill="1" applyBorder="1" applyAlignment="1" applyProtection="1">
      <alignment horizontal="center"/>
      <protection hidden="1"/>
    </xf>
    <xf numFmtId="164" fontId="19" fillId="0" borderId="11" xfId="0" applyNumberFormat="1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165" fontId="14" fillId="0" borderId="14" xfId="0" applyNumberFormat="1" applyFont="1" applyFill="1" applyBorder="1" applyAlignment="1" applyProtection="1">
      <alignment horizontal="center"/>
      <protection hidden="1"/>
    </xf>
    <xf numFmtId="165" fontId="14" fillId="0" borderId="15" xfId="0" applyNumberFormat="1" applyFont="1" applyFill="1" applyBorder="1" applyAlignment="1" applyProtection="1">
      <alignment horizontal="center"/>
      <protection hidden="1"/>
    </xf>
    <xf numFmtId="165" fontId="4" fillId="0" borderId="23" xfId="0" applyNumberFormat="1" applyFont="1" applyBorder="1"/>
    <xf numFmtId="165" fontId="4" fillId="0" borderId="20" xfId="0" applyNumberFormat="1" applyFont="1" applyBorder="1"/>
    <xf numFmtId="165" fontId="4" fillId="0" borderId="16" xfId="0" applyNumberFormat="1" applyFont="1" applyBorder="1"/>
    <xf numFmtId="165" fontId="4" fillId="0" borderId="29" xfId="0" applyNumberFormat="1" applyFont="1" applyBorder="1"/>
    <xf numFmtId="165" fontId="4" fillId="0" borderId="28" xfId="0" applyNumberFormat="1" applyFont="1" applyBorder="1"/>
    <xf numFmtId="165" fontId="4" fillId="0" borderId="29" xfId="0" applyNumberFormat="1" applyFont="1" applyBorder="1" applyAlignment="1">
      <alignment horizontal="center"/>
    </xf>
    <xf numFmtId="165" fontId="4" fillId="0" borderId="28" xfId="0" applyNumberFormat="1" applyFont="1" applyBorder="1" applyAlignment="1">
      <alignment horizontal="center"/>
    </xf>
    <xf numFmtId="165" fontId="4" fillId="0" borderId="2" xfId="0" applyNumberFormat="1" applyFont="1" applyBorder="1"/>
    <xf numFmtId="165" fontId="4" fillId="0" borderId="17" xfId="0" applyNumberFormat="1" applyFont="1" applyBorder="1"/>
    <xf numFmtId="0" fontId="4" fillId="0" borderId="18" xfId="0" applyFont="1" applyBorder="1"/>
    <xf numFmtId="0" fontId="4" fillId="0" borderId="4" xfId="0" applyFont="1" applyBorder="1"/>
    <xf numFmtId="165" fontId="4" fillId="0" borderId="17" xfId="0" applyNumberFormat="1" applyFont="1" applyBorder="1" applyAlignment="1">
      <alignment horizontal="center"/>
    </xf>
    <xf numFmtId="165" fontId="13" fillId="0" borderId="0" xfId="0" applyNumberFormat="1" applyFont="1" applyFill="1"/>
    <xf numFmtId="164" fontId="19" fillId="0" borderId="10" xfId="0" applyNumberFormat="1" applyFont="1" applyFill="1" applyBorder="1" applyAlignment="1">
      <alignment horizontal="center"/>
    </xf>
    <xf numFmtId="165" fontId="13" fillId="0" borderId="0" xfId="0" applyNumberFormat="1" applyFont="1" applyBorder="1"/>
    <xf numFmtId="165" fontId="13" fillId="0" borderId="0" xfId="0" applyNumberFormat="1" applyFont="1" applyFill="1" applyBorder="1"/>
    <xf numFmtId="0" fontId="28" fillId="0" borderId="0" xfId="0" applyFont="1"/>
    <xf numFmtId="165" fontId="28" fillId="0" borderId="0" xfId="0" applyNumberFormat="1" applyFont="1"/>
    <xf numFmtId="0" fontId="29" fillId="0" borderId="0" xfId="0" applyFont="1"/>
    <xf numFmtId="0" fontId="4" fillId="0" borderId="21" xfId="0" applyFont="1" applyBorder="1"/>
    <xf numFmtId="0" fontId="4" fillId="0" borderId="3" xfId="0" applyFont="1" applyBorder="1"/>
    <xf numFmtId="0" fontId="4" fillId="0" borderId="9" xfId="0" applyFont="1" applyBorder="1"/>
    <xf numFmtId="165" fontId="4" fillId="0" borderId="5" xfId="0" applyNumberFormat="1" applyFont="1" applyBorder="1"/>
    <xf numFmtId="165" fontId="4" fillId="0" borderId="5" xfId="0" applyNumberFormat="1" applyFont="1" applyBorder="1" applyAlignment="1">
      <alignment horizontal="center"/>
    </xf>
    <xf numFmtId="165" fontId="3" fillId="0" borderId="38" xfId="0" applyNumberFormat="1" applyFont="1" applyBorder="1" applyAlignment="1" applyProtection="1">
      <alignment horizontal="center"/>
      <protection hidden="1"/>
    </xf>
    <xf numFmtId="165" fontId="0" fillId="0" borderId="3" xfId="0" applyNumberFormat="1" applyFont="1" applyFill="1" applyBorder="1" applyAlignment="1" applyProtection="1">
      <alignment horizontal="center"/>
      <protection hidden="1"/>
    </xf>
    <xf numFmtId="165" fontId="0" fillId="0" borderId="30" xfId="0" applyNumberFormat="1" applyFont="1" applyFill="1" applyBorder="1" applyAlignment="1" applyProtection="1">
      <alignment horizontal="center"/>
      <protection hidden="1"/>
    </xf>
    <xf numFmtId="165" fontId="0" fillId="0" borderId="9" xfId="0" applyNumberFormat="1" applyFont="1" applyFill="1" applyBorder="1" applyAlignment="1" applyProtection="1">
      <alignment horizontal="center"/>
      <protection hidden="1"/>
    </xf>
    <xf numFmtId="0" fontId="14" fillId="0" borderId="9" xfId="0" applyFont="1" applyFill="1" applyBorder="1"/>
    <xf numFmtId="0" fontId="0" fillId="0" borderId="9" xfId="0" applyFont="1" applyFill="1" applyBorder="1"/>
    <xf numFmtId="165" fontId="0" fillId="0" borderId="15" xfId="0" applyNumberFormat="1" applyFont="1" applyFill="1" applyBorder="1" applyAlignment="1" applyProtection="1">
      <alignment horizontal="center"/>
      <protection hidden="1"/>
    </xf>
    <xf numFmtId="0" fontId="0" fillId="0" borderId="0" xfId="0" applyFont="1"/>
    <xf numFmtId="0" fontId="0" fillId="0" borderId="3" xfId="0" applyFont="1" applyFill="1" applyBorder="1"/>
    <xf numFmtId="165" fontId="0" fillId="0" borderId="14" xfId="0" applyNumberFormat="1" applyFont="1" applyFill="1" applyBorder="1" applyAlignment="1" applyProtection="1">
      <alignment horizontal="center"/>
      <protection hidden="1"/>
    </xf>
    <xf numFmtId="0" fontId="0" fillId="0" borderId="4" xfId="0" applyFont="1" applyFill="1" applyBorder="1"/>
    <xf numFmtId="0" fontId="0" fillId="0" borderId="4" xfId="0" applyFont="1" applyBorder="1"/>
    <xf numFmtId="165" fontId="0" fillId="0" borderId="17" xfId="0" applyNumberFormat="1" applyFont="1" applyBorder="1" applyAlignment="1">
      <alignment horizontal="center"/>
    </xf>
    <xf numFmtId="49" fontId="14" fillId="0" borderId="6" xfId="0" applyNumberFormat="1" applyFont="1" applyBorder="1"/>
    <xf numFmtId="0" fontId="14" fillId="0" borderId="14" xfId="0" quotePrefix="1" applyFont="1" applyBorder="1" applyAlignment="1">
      <alignment horizontal="center"/>
    </xf>
    <xf numFmtId="1" fontId="14" fillId="0" borderId="6" xfId="0" applyNumberFormat="1" applyFont="1" applyBorder="1" applyAlignment="1" applyProtection="1">
      <alignment horizontal="center"/>
      <protection hidden="1"/>
    </xf>
    <xf numFmtId="2" fontId="4" fillId="0" borderId="32" xfId="0" applyNumberFormat="1" applyFont="1" applyFill="1" applyBorder="1" applyAlignment="1" applyProtection="1">
      <alignment horizontal="center"/>
      <protection hidden="1"/>
    </xf>
    <xf numFmtId="2" fontId="4" fillId="0" borderId="26" xfId="0" applyNumberFormat="1" applyFont="1" applyFill="1" applyBorder="1" applyAlignment="1" applyProtection="1">
      <alignment horizontal="center"/>
      <protection hidden="1"/>
    </xf>
    <xf numFmtId="0" fontId="32" fillId="0" borderId="0" xfId="0" applyFont="1" applyFill="1"/>
    <xf numFmtId="0" fontId="3" fillId="0" borderId="26" xfId="0" applyFont="1" applyFill="1" applyBorder="1"/>
    <xf numFmtId="0" fontId="4" fillId="0" borderId="26" xfId="0" applyFont="1" applyFill="1" applyBorder="1"/>
    <xf numFmtId="0" fontId="5" fillId="0" borderId="41" xfId="0" quotePrefix="1" applyFont="1" applyFill="1" applyBorder="1" applyAlignment="1" applyProtection="1">
      <alignment horizontal="center"/>
      <protection hidden="1"/>
    </xf>
    <xf numFmtId="0" fontId="3" fillId="0" borderId="41" xfId="0" applyFont="1" applyFill="1" applyBorder="1" applyAlignment="1">
      <alignment horizontal="center"/>
    </xf>
    <xf numFmtId="0" fontId="4" fillId="0" borderId="41" xfId="0" quotePrefix="1" applyFont="1" applyFill="1" applyBorder="1" applyAlignment="1">
      <alignment horizontal="center"/>
    </xf>
    <xf numFmtId="0" fontId="3" fillId="0" borderId="42" xfId="0" applyFont="1" applyFill="1" applyBorder="1" applyProtection="1">
      <protection hidden="1"/>
    </xf>
    <xf numFmtId="0" fontId="3" fillId="0" borderId="43" xfId="0" applyFont="1" applyFill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14" fillId="0" borderId="41" xfId="0" applyFont="1" applyFill="1" applyBorder="1" applyAlignment="1">
      <alignment horizontal="center"/>
    </xf>
    <xf numFmtId="0" fontId="14" fillId="0" borderId="41" xfId="0" applyFont="1" applyFill="1" applyBorder="1"/>
    <xf numFmtId="0" fontId="14" fillId="0" borderId="0" xfId="0" applyFont="1" applyFill="1"/>
    <xf numFmtId="0" fontId="0" fillId="0" borderId="0" xfId="0" applyFont="1" applyFill="1"/>
    <xf numFmtId="0" fontId="3" fillId="0" borderId="39" xfId="0" applyFont="1" applyFill="1" applyBorder="1" applyProtection="1">
      <protection hidden="1"/>
    </xf>
    <xf numFmtId="49" fontId="3" fillId="0" borderId="26" xfId="0" applyNumberFormat="1" applyFont="1" applyFill="1" applyBorder="1" applyProtection="1">
      <protection hidden="1"/>
    </xf>
    <xf numFmtId="49" fontId="4" fillId="0" borderId="26" xfId="0" applyNumberFormat="1" applyFont="1" applyFill="1" applyBorder="1" applyProtection="1">
      <protection hidden="1"/>
    </xf>
    <xf numFmtId="49" fontId="4" fillId="0" borderId="26" xfId="0" applyNumberFormat="1" applyFont="1" applyFill="1" applyBorder="1"/>
    <xf numFmtId="49" fontId="3" fillId="0" borderId="26" xfId="0" applyNumberFormat="1" applyFont="1" applyFill="1" applyBorder="1"/>
    <xf numFmtId="0" fontId="3" fillId="0" borderId="19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1" fontId="4" fillId="0" borderId="0" xfId="0" applyNumberFormat="1" applyFont="1" applyFill="1" applyBorder="1" applyAlignment="1" applyProtection="1">
      <alignment horizontal="center"/>
      <protection hidden="1"/>
    </xf>
    <xf numFmtId="0" fontId="34" fillId="0" borderId="0" xfId="0" applyFont="1"/>
    <xf numFmtId="0" fontId="3" fillId="0" borderId="45" xfId="0" applyFont="1" applyBorder="1" applyProtection="1">
      <protection hidden="1"/>
    </xf>
    <xf numFmtId="0" fontId="5" fillId="0" borderId="46" xfId="0" quotePrefix="1" applyFont="1" applyBorder="1" applyAlignment="1" applyProtection="1">
      <alignment horizontal="center"/>
      <protection hidden="1"/>
    </xf>
    <xf numFmtId="0" fontId="3" fillId="0" borderId="46" xfId="0" applyFont="1" applyBorder="1" applyAlignment="1">
      <alignment horizontal="center"/>
    </xf>
    <xf numFmtId="0" fontId="4" fillId="0" borderId="46" xfId="0" quotePrefix="1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quotePrefix="1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3" fillId="0" borderId="46" xfId="0" quotePrefix="1" applyFont="1" applyBorder="1" applyAlignment="1">
      <alignment horizontal="center"/>
    </xf>
    <xf numFmtId="0" fontId="4" fillId="0" borderId="46" xfId="0" applyFont="1" applyFill="1" applyBorder="1"/>
    <xf numFmtId="0" fontId="3" fillId="0" borderId="47" xfId="0" quotePrefix="1" applyFont="1" applyBorder="1" applyAlignment="1">
      <alignment horizontal="center"/>
    </xf>
    <xf numFmtId="0" fontId="14" fillId="0" borderId="48" xfId="0" applyFont="1" applyBorder="1"/>
    <xf numFmtId="0" fontId="0" fillId="0" borderId="45" xfId="0" applyFont="1" applyBorder="1"/>
    <xf numFmtId="0" fontId="0" fillId="0" borderId="46" xfId="0" applyFont="1" applyBorder="1"/>
    <xf numFmtId="0" fontId="0" fillId="0" borderId="47" xfId="0" applyFont="1" applyBorder="1"/>
    <xf numFmtId="0" fontId="14" fillId="0" borderId="45" xfId="0" applyFont="1" applyBorder="1"/>
    <xf numFmtId="0" fontId="3" fillId="0" borderId="49" xfId="0" applyFont="1" applyFill="1" applyBorder="1" applyProtection="1">
      <protection hidden="1"/>
    </xf>
    <xf numFmtId="49" fontId="3" fillId="0" borderId="41" xfId="0" applyNumberFormat="1" applyFont="1" applyBorder="1" applyProtection="1">
      <protection hidden="1"/>
    </xf>
    <xf numFmtId="49" fontId="4" fillId="0" borderId="41" xfId="0" applyNumberFormat="1" applyFont="1" applyBorder="1" applyProtection="1">
      <protection hidden="1"/>
    </xf>
    <xf numFmtId="0" fontId="3" fillId="0" borderId="41" xfId="0" applyFont="1" applyBorder="1"/>
    <xf numFmtId="49" fontId="4" fillId="0" borderId="41" xfId="0" applyNumberFormat="1" applyFont="1" applyBorder="1"/>
    <xf numFmtId="49" fontId="14" fillId="0" borderId="41" xfId="0" applyNumberFormat="1" applyFont="1" applyBorder="1" applyProtection="1">
      <protection hidden="1"/>
    </xf>
    <xf numFmtId="49" fontId="3" fillId="0" borderId="41" xfId="0" applyNumberFormat="1" applyFont="1" applyBorder="1"/>
    <xf numFmtId="49" fontId="4" fillId="0" borderId="44" xfId="0" applyNumberFormat="1" applyFont="1" applyBorder="1"/>
    <xf numFmtId="0" fontId="3" fillId="0" borderId="42" xfId="0" applyFont="1" applyBorder="1"/>
    <xf numFmtId="0" fontId="4" fillId="0" borderId="41" xfId="0" applyFont="1" applyBorder="1"/>
    <xf numFmtId="0" fontId="4" fillId="0" borderId="44" xfId="0" applyFont="1" applyBorder="1"/>
    <xf numFmtId="0" fontId="4" fillId="0" borderId="42" xfId="0" applyFont="1" applyBorder="1"/>
    <xf numFmtId="0" fontId="3" fillId="0" borderId="41" xfId="0" applyFont="1" applyFill="1" applyBorder="1"/>
    <xf numFmtId="0" fontId="3" fillId="0" borderId="44" xfId="0" applyFont="1" applyFill="1" applyBorder="1"/>
    <xf numFmtId="0" fontId="14" fillId="0" borderId="49" xfId="0" applyFont="1" applyFill="1" applyBorder="1" applyAlignment="1">
      <alignment wrapText="1"/>
    </xf>
    <xf numFmtId="0" fontId="0" fillId="0" borderId="42" xfId="0" applyFont="1" applyFill="1" applyBorder="1" applyAlignment="1">
      <alignment wrapText="1"/>
    </xf>
    <xf numFmtId="0" fontId="0" fillId="0" borderId="41" xfId="0" applyFont="1" applyFill="1" applyBorder="1"/>
    <xf numFmtId="0" fontId="0" fillId="0" borderId="43" xfId="0" applyFont="1" applyFill="1" applyBorder="1"/>
    <xf numFmtId="0" fontId="14" fillId="0" borderId="42" xfId="0" applyFont="1" applyFill="1" applyBorder="1" applyAlignment="1">
      <alignment wrapText="1"/>
    </xf>
    <xf numFmtId="0" fontId="3" fillId="0" borderId="32" xfId="0" applyFont="1" applyBorder="1" applyAlignment="1">
      <alignment horizontal="center"/>
    </xf>
    <xf numFmtId="0" fontId="4" fillId="0" borderId="32" xfId="0" quotePrefix="1" applyFont="1" applyBorder="1" applyAlignment="1">
      <alignment horizontal="center"/>
    </xf>
    <xf numFmtId="0" fontId="14" fillId="0" borderId="32" xfId="0" quotePrefix="1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14" fillId="0" borderId="50" xfId="0" applyFont="1" applyBorder="1"/>
    <xf numFmtId="0" fontId="14" fillId="0" borderId="35" xfId="0" applyFont="1" applyBorder="1"/>
    <xf numFmtId="49" fontId="14" fillId="0" borderId="41" xfId="0" applyNumberFormat="1" applyFont="1" applyBorder="1"/>
    <xf numFmtId="0" fontId="14" fillId="0" borderId="44" xfId="0" applyFont="1" applyFill="1" applyBorder="1"/>
    <xf numFmtId="167" fontId="3" fillId="0" borderId="6" xfId="0" applyNumberFormat="1" applyFont="1" applyBorder="1" applyAlignment="1" applyProtection="1">
      <alignment horizontal="center"/>
      <protection hidden="1"/>
    </xf>
    <xf numFmtId="167" fontId="3" fillId="0" borderId="1" xfId="0" applyNumberFormat="1" applyFont="1" applyBorder="1" applyAlignment="1" applyProtection="1">
      <alignment horizontal="center"/>
      <protection hidden="1"/>
    </xf>
    <xf numFmtId="167" fontId="4" fillId="0" borderId="6" xfId="0" applyNumberFormat="1" applyFont="1" applyFill="1" applyBorder="1" applyAlignment="1" applyProtection="1">
      <alignment horizontal="center"/>
      <protection hidden="1"/>
    </xf>
    <xf numFmtId="167" fontId="4" fillId="0" borderId="1" xfId="0" applyNumberFormat="1" applyFont="1" applyFill="1" applyBorder="1" applyAlignment="1" applyProtection="1">
      <alignment horizontal="center"/>
      <protection hidden="1"/>
    </xf>
    <xf numFmtId="167" fontId="3" fillId="0" borderId="6" xfId="0" applyNumberFormat="1" applyFont="1" applyFill="1" applyBorder="1" applyAlignment="1" applyProtection="1">
      <alignment horizontal="center"/>
      <protection hidden="1"/>
    </xf>
    <xf numFmtId="167" fontId="3" fillId="0" borderId="1" xfId="0" applyNumberFormat="1" applyFont="1" applyFill="1" applyBorder="1" applyAlignment="1" applyProtection="1">
      <alignment horizontal="center"/>
      <protection hidden="1"/>
    </xf>
    <xf numFmtId="167" fontId="14" fillId="0" borderId="1" xfId="0" applyNumberFormat="1" applyFont="1" applyFill="1" applyBorder="1" applyAlignment="1" applyProtection="1">
      <alignment horizontal="center"/>
      <protection hidden="1"/>
    </xf>
    <xf numFmtId="167" fontId="14" fillId="0" borderId="6" xfId="0" applyNumberFormat="1" applyFont="1" applyBorder="1" applyAlignment="1" applyProtection="1">
      <alignment horizontal="center"/>
      <protection hidden="1"/>
    </xf>
    <xf numFmtId="167" fontId="14" fillId="0" borderId="1" xfId="0" applyNumberFormat="1" applyFont="1" applyBorder="1" applyAlignment="1" applyProtection="1">
      <alignment horizontal="center"/>
      <protection hidden="1"/>
    </xf>
    <xf numFmtId="167" fontId="0" fillId="0" borderId="6" xfId="0" applyNumberFormat="1" applyFont="1" applyFill="1" applyBorder="1" applyAlignment="1" applyProtection="1">
      <alignment horizontal="center"/>
      <protection hidden="1"/>
    </xf>
    <xf numFmtId="167" fontId="0" fillId="0" borderId="1" xfId="0" applyNumberFormat="1" applyFont="1" applyFill="1" applyBorder="1" applyAlignment="1" applyProtection="1">
      <alignment horizontal="center"/>
      <protection hidden="1"/>
    </xf>
    <xf numFmtId="167" fontId="0" fillId="0" borderId="6" xfId="0" applyNumberFormat="1" applyFont="1" applyBorder="1" applyAlignment="1" applyProtection="1">
      <alignment horizontal="center"/>
      <protection hidden="1"/>
    </xf>
    <xf numFmtId="167" fontId="0" fillId="0" borderId="1" xfId="0" applyNumberFormat="1" applyFont="1" applyBorder="1" applyAlignment="1" applyProtection="1">
      <alignment horizontal="center"/>
      <protection hidden="1"/>
    </xf>
    <xf numFmtId="167" fontId="4" fillId="0" borderId="6" xfId="0" applyNumberFormat="1" applyFont="1" applyBorder="1" applyAlignment="1" applyProtection="1">
      <alignment horizontal="center"/>
      <protection hidden="1"/>
    </xf>
    <xf numFmtId="167" fontId="4" fillId="0" borderId="1" xfId="0" applyNumberFormat="1" applyFont="1" applyBorder="1" applyAlignment="1" applyProtection="1">
      <alignment horizontal="center"/>
      <protection hidden="1"/>
    </xf>
    <xf numFmtId="167" fontId="4" fillId="0" borderId="26" xfId="0" applyNumberFormat="1" applyFont="1" applyBorder="1" applyAlignment="1" applyProtection="1">
      <alignment horizontal="center"/>
      <protection hidden="1"/>
    </xf>
    <xf numFmtId="3" fontId="3" fillId="0" borderId="6" xfId="0" applyNumberFormat="1" applyFont="1" applyFill="1" applyBorder="1" applyAlignment="1" applyProtection="1">
      <alignment horizontal="center"/>
      <protection hidden="1"/>
    </xf>
    <xf numFmtId="3" fontId="3" fillId="0" borderId="1" xfId="0" applyNumberFormat="1" applyFont="1" applyFill="1" applyBorder="1" applyAlignment="1" applyProtection="1">
      <alignment horizontal="center"/>
      <protection hidden="1"/>
    </xf>
    <xf numFmtId="3" fontId="4" fillId="0" borderId="6" xfId="0" applyNumberFormat="1" applyFont="1" applyBorder="1" applyAlignment="1" applyProtection="1">
      <alignment horizontal="center"/>
      <protection hidden="1"/>
    </xf>
    <xf numFmtId="3" fontId="4" fillId="0" borderId="1" xfId="0" applyNumberFormat="1" applyFont="1" applyBorder="1" applyAlignment="1" applyProtection="1">
      <alignment horizontal="center"/>
      <protection hidden="1"/>
    </xf>
    <xf numFmtId="3" fontId="4" fillId="0" borderId="6" xfId="0" applyNumberFormat="1" applyFont="1" applyFill="1" applyBorder="1" applyAlignment="1" applyProtection="1">
      <alignment horizontal="center"/>
      <protection hidden="1"/>
    </xf>
    <xf numFmtId="3" fontId="4" fillId="0" borderId="1" xfId="0" applyNumberFormat="1" applyFont="1" applyFill="1" applyBorder="1" applyAlignment="1" applyProtection="1">
      <alignment horizontal="center"/>
      <protection hidden="1"/>
    </xf>
    <xf numFmtId="3" fontId="3" fillId="0" borderId="6" xfId="0" applyNumberFormat="1" applyFont="1" applyBorder="1" applyAlignment="1" applyProtection="1">
      <alignment horizontal="center"/>
      <protection hidden="1"/>
    </xf>
    <xf numFmtId="3" fontId="3" fillId="0" borderId="1" xfId="0" applyNumberFormat="1" applyFont="1" applyBorder="1" applyAlignment="1" applyProtection="1">
      <alignment horizontal="center"/>
      <protection hidden="1"/>
    </xf>
    <xf numFmtId="3" fontId="4" fillId="0" borderId="3" xfId="0" applyNumberFormat="1" applyFont="1" applyBorder="1" applyAlignment="1" applyProtection="1">
      <alignment horizontal="center"/>
      <protection hidden="1"/>
    </xf>
    <xf numFmtId="3" fontId="3" fillId="0" borderId="3" xfId="0" applyNumberFormat="1" applyFont="1" applyBorder="1" applyAlignment="1" applyProtection="1">
      <alignment horizontal="center"/>
      <protection hidden="1"/>
    </xf>
    <xf numFmtId="167" fontId="3" fillId="0" borderId="19" xfId="0" applyNumberFormat="1" applyFont="1" applyBorder="1" applyAlignment="1" applyProtection="1">
      <alignment horizontal="center"/>
      <protection hidden="1"/>
    </xf>
    <xf numFmtId="167" fontId="3" fillId="0" borderId="20" xfId="0" applyNumberFormat="1" applyFont="1" applyBorder="1" applyAlignment="1" applyProtection="1">
      <alignment horizontal="center"/>
      <protection hidden="1"/>
    </xf>
    <xf numFmtId="167" fontId="3" fillId="0" borderId="21" xfId="0" applyNumberFormat="1" applyFont="1" applyBorder="1" applyAlignment="1" applyProtection="1">
      <alignment horizontal="center"/>
      <protection hidden="1"/>
    </xf>
    <xf numFmtId="167" fontId="3" fillId="0" borderId="3" xfId="0" applyNumberFormat="1" applyFont="1" applyBorder="1" applyAlignment="1" applyProtection="1">
      <alignment horizontal="center"/>
      <protection hidden="1"/>
    </xf>
    <xf numFmtId="167" fontId="4" fillId="0" borderId="3" xfId="0" applyNumberFormat="1" applyFont="1" applyBorder="1" applyAlignment="1" applyProtection="1">
      <alignment horizontal="center"/>
      <protection hidden="1"/>
    </xf>
    <xf numFmtId="167" fontId="3" fillId="0" borderId="26" xfId="0" applyNumberFormat="1" applyFont="1" applyBorder="1" applyAlignment="1" applyProtection="1">
      <alignment horizontal="center"/>
      <protection hidden="1"/>
    </xf>
    <xf numFmtId="167" fontId="4" fillId="0" borderId="3" xfId="0" applyNumberFormat="1" applyFont="1" applyFill="1" applyBorder="1" applyAlignment="1" applyProtection="1">
      <alignment horizontal="center"/>
      <protection hidden="1"/>
    </xf>
    <xf numFmtId="167" fontId="14" fillId="0" borderId="21" xfId="0" applyNumberFormat="1" applyFont="1" applyFill="1" applyBorder="1" applyAlignment="1" applyProtection="1">
      <alignment horizontal="center"/>
      <protection hidden="1"/>
    </xf>
    <xf numFmtId="167" fontId="14" fillId="0" borderId="20" xfId="0" applyNumberFormat="1" applyFont="1" applyFill="1" applyBorder="1" applyAlignment="1" applyProtection="1">
      <alignment horizontal="center"/>
      <protection hidden="1"/>
    </xf>
    <xf numFmtId="167" fontId="0" fillId="0" borderId="9" xfId="0" applyNumberFormat="1" applyFont="1" applyFill="1" applyBorder="1" applyAlignment="1" applyProtection="1">
      <alignment horizontal="center"/>
      <protection hidden="1"/>
    </xf>
    <xf numFmtId="167" fontId="0" fillId="0" borderId="2" xfId="0" applyNumberFormat="1" applyFont="1" applyFill="1" applyBorder="1" applyAlignment="1" applyProtection="1">
      <alignment horizontal="center"/>
      <protection hidden="1"/>
    </xf>
    <xf numFmtId="167" fontId="0" fillId="0" borderId="3" xfId="0" applyNumberFormat="1" applyFont="1" applyFill="1" applyBorder="1" applyAlignment="1" applyProtection="1">
      <alignment horizontal="center"/>
      <protection hidden="1"/>
    </xf>
    <xf numFmtId="167" fontId="0" fillId="0" borderId="30" xfId="0" applyNumberFormat="1" applyFont="1" applyFill="1" applyBorder="1" applyAlignment="1" applyProtection="1">
      <alignment horizontal="center"/>
      <protection hidden="1"/>
    </xf>
    <xf numFmtId="167" fontId="14" fillId="0" borderId="9" xfId="0" applyNumberFormat="1" applyFont="1" applyFill="1" applyBorder="1" applyAlignment="1" applyProtection="1">
      <alignment horizontal="center"/>
      <protection hidden="1"/>
    </xf>
    <xf numFmtId="167" fontId="14" fillId="0" borderId="2" xfId="0" applyNumberFormat="1" applyFont="1" applyFill="1" applyBorder="1" applyAlignment="1" applyProtection="1">
      <alignment horizontal="center"/>
      <protection hidden="1"/>
    </xf>
    <xf numFmtId="167" fontId="0" fillId="0" borderId="15" xfId="0" applyNumberFormat="1" applyFont="1" applyFill="1" applyBorder="1" applyAlignment="1" applyProtection="1">
      <alignment horizontal="center"/>
      <protection hidden="1"/>
    </xf>
    <xf numFmtId="167" fontId="0" fillId="0" borderId="22" xfId="0" applyNumberFormat="1" applyFont="1" applyBorder="1" applyAlignment="1">
      <alignment horizontal="center"/>
    </xf>
    <xf numFmtId="167" fontId="0" fillId="0" borderId="14" xfId="0" applyNumberFormat="1" applyFont="1" applyFill="1" applyBorder="1" applyAlignment="1" applyProtection="1">
      <alignment horizontal="center"/>
      <protection hidden="1"/>
    </xf>
    <xf numFmtId="167" fontId="0" fillId="0" borderId="4" xfId="0" applyNumberFormat="1" applyFont="1" applyBorder="1"/>
    <xf numFmtId="3" fontId="4" fillId="0" borderId="8" xfId="0" applyNumberFormat="1" applyFont="1" applyFill="1" applyBorder="1" applyAlignment="1" applyProtection="1">
      <alignment horizontal="center"/>
      <protection hidden="1"/>
    </xf>
    <xf numFmtId="3" fontId="4" fillId="0" borderId="5" xfId="0" applyNumberFormat="1" applyFont="1" applyFill="1" applyBorder="1" applyAlignment="1" applyProtection="1">
      <alignment horizontal="center"/>
      <protection hidden="1"/>
    </xf>
    <xf numFmtId="3" fontId="4" fillId="0" borderId="4" xfId="0" applyNumberFormat="1" applyFont="1" applyBorder="1" applyAlignment="1" applyProtection="1">
      <alignment horizontal="center"/>
      <protection hidden="1"/>
    </xf>
    <xf numFmtId="3" fontId="4" fillId="0" borderId="8" xfId="0" applyNumberFormat="1" applyFont="1" applyBorder="1" applyAlignment="1" applyProtection="1">
      <alignment horizontal="center"/>
      <protection hidden="1"/>
    </xf>
    <xf numFmtId="3" fontId="4" fillId="0" borderId="5" xfId="0" applyNumberFormat="1" applyFont="1" applyBorder="1" applyAlignment="1" applyProtection="1">
      <alignment horizontal="center"/>
      <protection hidden="1"/>
    </xf>
    <xf numFmtId="3" fontId="3" fillId="0" borderId="9" xfId="0" applyNumberFormat="1" applyFont="1" applyBorder="1" applyAlignment="1" applyProtection="1">
      <alignment horizontal="center"/>
      <protection hidden="1"/>
    </xf>
    <xf numFmtId="3" fontId="4" fillId="0" borderId="9" xfId="0" applyNumberFormat="1" applyFont="1" applyBorder="1" applyAlignment="1" applyProtection="1">
      <alignment horizontal="center"/>
      <protection hidden="1"/>
    </xf>
    <xf numFmtId="3" fontId="3" fillId="0" borderId="1" xfId="0" applyNumberFormat="1" applyFont="1" applyBorder="1" applyAlignment="1">
      <alignment horizontal="center"/>
    </xf>
    <xf numFmtId="3" fontId="3" fillId="0" borderId="5" xfId="0" applyNumberFormat="1" applyFont="1" applyFill="1" applyBorder="1" applyAlignment="1" applyProtection="1">
      <alignment horizontal="center"/>
      <protection hidden="1"/>
    </xf>
    <xf numFmtId="3" fontId="3" fillId="0" borderId="4" xfId="0" applyNumberFormat="1" applyFont="1" applyBorder="1" applyAlignment="1" applyProtection="1">
      <alignment horizontal="center"/>
      <protection hidden="1"/>
    </xf>
    <xf numFmtId="3" fontId="3" fillId="0" borderId="5" xfId="0" applyNumberFormat="1" applyFont="1" applyBorder="1" applyAlignment="1">
      <alignment horizontal="center"/>
    </xf>
    <xf numFmtId="3" fontId="3" fillId="0" borderId="8" xfId="0" applyNumberFormat="1" applyFont="1" applyBorder="1" applyAlignment="1" applyProtection="1">
      <alignment horizontal="center"/>
      <protection hidden="1"/>
    </xf>
    <xf numFmtId="3" fontId="3" fillId="0" borderId="5" xfId="0" applyNumberFormat="1" applyFont="1" applyBorder="1" applyAlignment="1" applyProtection="1">
      <alignment horizontal="center"/>
      <protection hidden="1"/>
    </xf>
    <xf numFmtId="3" fontId="4" fillId="0" borderId="6" xfId="0" applyNumberFormat="1" applyFont="1" applyFill="1" applyBorder="1" applyAlignment="1" applyProtection="1">
      <alignment horizontal="center"/>
      <protection locked="0"/>
    </xf>
    <xf numFmtId="3" fontId="4" fillId="0" borderId="1" xfId="0" applyNumberFormat="1" applyFont="1" applyFill="1" applyBorder="1" applyAlignment="1" applyProtection="1">
      <alignment horizontal="center"/>
      <protection locked="0"/>
    </xf>
    <xf numFmtId="3" fontId="0" fillId="0" borderId="3" xfId="0" applyNumberFormat="1" applyFont="1" applyBorder="1" applyAlignment="1" applyProtection="1">
      <alignment horizontal="center"/>
      <protection hidden="1"/>
    </xf>
    <xf numFmtId="167" fontId="14" fillId="0" borderId="6" xfId="0" applyNumberFormat="1" applyFont="1" applyFill="1" applyBorder="1" applyAlignment="1" applyProtection="1">
      <alignment horizontal="center"/>
      <protection hidden="1"/>
    </xf>
    <xf numFmtId="167" fontId="14" fillId="0" borderId="3" xfId="0" applyNumberFormat="1" applyFont="1" applyFill="1" applyBorder="1" applyAlignment="1" applyProtection="1">
      <alignment horizontal="center"/>
      <protection hidden="1"/>
    </xf>
    <xf numFmtId="167" fontId="14" fillId="0" borderId="3" xfId="0" applyNumberFormat="1" applyFont="1" applyBorder="1" applyAlignment="1" applyProtection="1">
      <alignment horizontal="center"/>
      <protection hidden="1"/>
    </xf>
    <xf numFmtId="167" fontId="14" fillId="0" borderId="26" xfId="0" applyNumberFormat="1" applyFont="1" applyBorder="1" applyAlignment="1" applyProtection="1">
      <alignment horizontal="center"/>
      <protection hidden="1"/>
    </xf>
    <xf numFmtId="165" fontId="14" fillId="0" borderId="25" xfId="0" applyNumberFormat="1" applyFont="1" applyFill="1" applyBorder="1" applyAlignment="1" applyProtection="1">
      <alignment horizontal="center"/>
      <protection hidden="1"/>
    </xf>
    <xf numFmtId="165" fontId="0" fillId="0" borderId="37" xfId="0" applyNumberFormat="1" applyFont="1" applyFill="1" applyBorder="1" applyAlignment="1" applyProtection="1">
      <alignment horizontal="center"/>
      <protection hidden="1"/>
    </xf>
    <xf numFmtId="0" fontId="14" fillId="0" borderId="32" xfId="0" applyFont="1" applyBorder="1" applyAlignment="1">
      <alignment horizontal="center"/>
    </xf>
    <xf numFmtId="0" fontId="0" fillId="0" borderId="32" xfId="0" quotePrefix="1" applyFont="1" applyBorder="1" applyAlignment="1">
      <alignment horizontal="center"/>
    </xf>
    <xf numFmtId="0" fontId="14" fillId="0" borderId="32" xfId="0" applyFont="1" applyFill="1" applyBorder="1"/>
    <xf numFmtId="49" fontId="3" fillId="0" borderId="41" xfId="0" applyNumberFormat="1" applyFont="1" applyFill="1" applyBorder="1" applyProtection="1">
      <protection hidden="1"/>
    </xf>
    <xf numFmtId="49" fontId="14" fillId="0" borderId="41" xfId="0" applyNumberFormat="1" applyFont="1" applyFill="1" applyBorder="1" applyProtection="1">
      <protection hidden="1"/>
    </xf>
    <xf numFmtId="49" fontId="14" fillId="0" borderId="41" xfId="0" applyNumberFormat="1" applyFont="1" applyFill="1" applyBorder="1"/>
    <xf numFmtId="49" fontId="3" fillId="0" borderId="41" xfId="0" applyNumberFormat="1" applyFont="1" applyFill="1" applyBorder="1"/>
    <xf numFmtId="0" fontId="0" fillId="0" borderId="41" xfId="0" applyFont="1" applyBorder="1"/>
    <xf numFmtId="0" fontId="4" fillId="0" borderId="43" xfId="0" applyFont="1" applyFill="1" applyBorder="1"/>
    <xf numFmtId="49" fontId="4" fillId="0" borderId="41" xfId="0" applyNumberFormat="1" applyFont="1" applyFill="1" applyBorder="1"/>
    <xf numFmtId="49" fontId="13" fillId="0" borderId="41" xfId="0" applyNumberFormat="1" applyFont="1" applyFill="1" applyBorder="1" applyProtection="1">
      <protection hidden="1"/>
    </xf>
    <xf numFmtId="49" fontId="13" fillId="0" borderId="41" xfId="0" applyNumberFormat="1" applyFont="1" applyFill="1" applyBorder="1"/>
    <xf numFmtId="0" fontId="4" fillId="0" borderId="41" xfId="0" applyFont="1" applyFill="1" applyBorder="1"/>
    <xf numFmtId="0" fontId="13" fillId="0" borderId="41" xfId="0" applyFont="1" applyFill="1" applyBorder="1"/>
    <xf numFmtId="0" fontId="13" fillId="0" borderId="44" xfId="0" applyFont="1" applyFill="1" applyBorder="1"/>
    <xf numFmtId="0" fontId="0" fillId="0" borderId="42" xfId="0" applyFont="1" applyFill="1" applyBorder="1"/>
    <xf numFmtId="0" fontId="14" fillId="0" borderId="49" xfId="0" applyFont="1" applyFill="1" applyBorder="1"/>
    <xf numFmtId="49" fontId="4" fillId="0" borderId="26" xfId="0" applyNumberFormat="1" applyFont="1" applyBorder="1"/>
    <xf numFmtId="0" fontId="4" fillId="0" borderId="26" xfId="0" applyFont="1" applyBorder="1"/>
    <xf numFmtId="0" fontId="0" fillId="0" borderId="26" xfId="0" applyFont="1" applyBorder="1"/>
    <xf numFmtId="0" fontId="0" fillId="0" borderId="26" xfId="0" applyFont="1" applyFill="1" applyBorder="1"/>
    <xf numFmtId="0" fontId="14" fillId="0" borderId="33" xfId="0" applyFont="1" applyFill="1" applyBorder="1" applyAlignment="1">
      <alignment wrapText="1"/>
    </xf>
    <xf numFmtId="0" fontId="0" fillId="0" borderId="39" xfId="0" applyFont="1" applyFill="1" applyBorder="1" applyAlignment="1">
      <alignment wrapText="1"/>
    </xf>
    <xf numFmtId="0" fontId="4" fillId="0" borderId="40" xfId="0" applyFont="1" applyFill="1" applyBorder="1"/>
    <xf numFmtId="167" fontId="4" fillId="0" borderId="16" xfId="0" applyNumberFormat="1" applyFont="1" applyFill="1" applyBorder="1" applyAlignment="1" applyProtection="1">
      <alignment horizontal="center"/>
      <protection hidden="1"/>
    </xf>
    <xf numFmtId="167" fontId="3" fillId="0" borderId="16" xfId="0" applyNumberFormat="1" applyFont="1" applyFill="1" applyBorder="1" applyAlignment="1" applyProtection="1">
      <alignment horizontal="center"/>
      <protection hidden="1"/>
    </xf>
    <xf numFmtId="0" fontId="4" fillId="0" borderId="44" xfId="0" applyFont="1" applyFill="1" applyBorder="1"/>
    <xf numFmtId="167" fontId="3" fillId="0" borderId="19" xfId="0" applyNumberFormat="1" applyFont="1" applyFill="1" applyBorder="1" applyAlignment="1" applyProtection="1">
      <alignment horizontal="center"/>
      <protection hidden="1"/>
    </xf>
    <xf numFmtId="167" fontId="3" fillId="0" borderId="21" xfId="0" applyNumberFormat="1" applyFont="1" applyFill="1" applyBorder="1" applyAlignment="1" applyProtection="1">
      <alignment horizontal="center"/>
      <protection hidden="1"/>
    </xf>
    <xf numFmtId="167" fontId="3" fillId="0" borderId="3" xfId="0" applyNumberFormat="1" applyFont="1" applyFill="1" applyBorder="1" applyAlignment="1" applyProtection="1">
      <alignment horizontal="center"/>
      <protection hidden="1"/>
    </xf>
    <xf numFmtId="167" fontId="3" fillId="0" borderId="20" xfId="0" applyNumberFormat="1" applyFont="1" applyFill="1" applyBorder="1" applyAlignment="1" applyProtection="1">
      <alignment horizontal="center"/>
      <protection hidden="1"/>
    </xf>
    <xf numFmtId="167" fontId="14" fillId="0" borderId="19" xfId="0" applyNumberFormat="1" applyFont="1" applyFill="1" applyBorder="1" applyAlignment="1" applyProtection="1">
      <alignment horizontal="center"/>
      <protection hidden="1"/>
    </xf>
    <xf numFmtId="167" fontId="14" fillId="0" borderId="16" xfId="0" applyNumberFormat="1" applyFont="1" applyFill="1" applyBorder="1" applyAlignment="1" applyProtection="1">
      <alignment horizontal="center"/>
      <protection hidden="1"/>
    </xf>
    <xf numFmtId="3" fontId="4" fillId="0" borderId="16" xfId="0" applyNumberFormat="1" applyFont="1" applyFill="1" applyBorder="1" applyAlignment="1" applyProtection="1">
      <alignment horizontal="center"/>
      <protection hidden="1"/>
    </xf>
    <xf numFmtId="167" fontId="14" fillId="0" borderId="20" xfId="0" applyNumberFormat="1" applyFont="1" applyFill="1" applyBorder="1" applyAlignment="1">
      <alignment horizontal="center"/>
    </xf>
    <xf numFmtId="167" fontId="0" fillId="0" borderId="22" xfId="0" applyNumberFormat="1" applyFont="1" applyFill="1" applyBorder="1" applyAlignment="1">
      <alignment horizontal="center"/>
    </xf>
    <xf numFmtId="167" fontId="0" fillId="0" borderId="1" xfId="0" applyNumberFormat="1" applyFont="1" applyFill="1" applyBorder="1" applyAlignment="1">
      <alignment horizontal="center"/>
    </xf>
    <xf numFmtId="167" fontId="0" fillId="0" borderId="29" xfId="0" applyNumberFormat="1" applyFont="1" applyFill="1" applyBorder="1" applyAlignment="1">
      <alignment horizontal="center"/>
    </xf>
    <xf numFmtId="167" fontId="0" fillId="0" borderId="17" xfId="0" applyNumberFormat="1" applyFont="1" applyFill="1" applyBorder="1" applyAlignment="1">
      <alignment horizontal="center"/>
    </xf>
    <xf numFmtId="167" fontId="14" fillId="0" borderId="19" xfId="0" applyNumberFormat="1" applyFont="1" applyFill="1" applyBorder="1" applyAlignment="1">
      <alignment horizontal="center"/>
    </xf>
    <xf numFmtId="167" fontId="0" fillId="0" borderId="7" xfId="0" applyNumberFormat="1" applyFont="1" applyFill="1" applyBorder="1" applyAlignment="1">
      <alignment horizontal="center"/>
    </xf>
    <xf numFmtId="167" fontId="0" fillId="0" borderId="6" xfId="0" applyNumberFormat="1" applyFont="1" applyFill="1" applyBorder="1" applyAlignment="1">
      <alignment horizontal="center"/>
    </xf>
    <xf numFmtId="167" fontId="0" fillId="0" borderId="8" xfId="0" applyNumberFormat="1" applyFont="1" applyFill="1" applyBorder="1" applyAlignment="1">
      <alignment horizontal="center"/>
    </xf>
    <xf numFmtId="167" fontId="14" fillId="0" borderId="23" xfId="0" applyNumberFormat="1" applyFont="1" applyFill="1" applyBorder="1" applyAlignment="1">
      <alignment horizontal="center"/>
    </xf>
    <xf numFmtId="167" fontId="0" fillId="0" borderId="16" xfId="0" applyNumberFormat="1" applyFont="1" applyFill="1" applyBorder="1" applyAlignment="1">
      <alignment horizontal="center"/>
    </xf>
    <xf numFmtId="167" fontId="0" fillId="0" borderId="7" xfId="0" applyNumberFormat="1" applyFont="1" applyFill="1" applyBorder="1" applyAlignment="1" applyProtection="1">
      <alignment horizontal="center"/>
      <protection hidden="1"/>
    </xf>
    <xf numFmtId="167" fontId="4" fillId="0" borderId="9" xfId="0" applyNumberFormat="1" applyFont="1" applyFill="1" applyBorder="1" applyAlignment="1" applyProtection="1">
      <alignment horizontal="center"/>
      <protection hidden="1"/>
    </xf>
    <xf numFmtId="167" fontId="4" fillId="0" borderId="30" xfId="0" applyNumberFormat="1" applyFont="1" applyFill="1" applyBorder="1" applyAlignment="1" applyProtection="1">
      <alignment horizontal="center"/>
      <protection hidden="1"/>
    </xf>
    <xf numFmtId="167" fontId="3" fillId="0" borderId="19" xfId="0" applyNumberFormat="1" applyFont="1" applyBorder="1" applyAlignment="1">
      <alignment horizontal="center"/>
    </xf>
    <xf numFmtId="167" fontId="3" fillId="0" borderId="20" xfId="0" applyNumberFormat="1" applyFont="1" applyBorder="1" applyAlignment="1">
      <alignment horizontal="center"/>
    </xf>
    <xf numFmtId="167" fontId="4" fillId="0" borderId="7" xfId="0" applyNumberFormat="1" applyFont="1" applyBorder="1" applyAlignment="1">
      <alignment horizontal="center"/>
    </xf>
    <xf numFmtId="167" fontId="4" fillId="0" borderId="22" xfId="0" applyNumberFormat="1" applyFont="1" applyBorder="1" applyAlignment="1">
      <alignment horizontal="center"/>
    </xf>
    <xf numFmtId="167" fontId="4" fillId="0" borderId="6" xfId="0" applyNumberFormat="1" applyFont="1" applyBorder="1" applyAlignment="1">
      <alignment horizontal="center"/>
    </xf>
    <xf numFmtId="167" fontId="4" fillId="0" borderId="1" xfId="0" applyNumberFormat="1" applyFont="1" applyBorder="1" applyAlignment="1">
      <alignment horizontal="center"/>
    </xf>
    <xf numFmtId="167" fontId="4" fillId="0" borderId="8" xfId="0" applyNumberFormat="1" applyFont="1" applyBorder="1" applyAlignment="1">
      <alignment horizontal="center"/>
    </xf>
    <xf numFmtId="167" fontId="4" fillId="0" borderId="17" xfId="0" applyNumberFormat="1" applyFont="1" applyBorder="1" applyAlignment="1">
      <alignment horizontal="center"/>
    </xf>
    <xf numFmtId="167" fontId="4" fillId="0" borderId="4" xfId="0" applyNumberFormat="1" applyFont="1" applyBorder="1" applyAlignment="1">
      <alignment horizontal="center"/>
    </xf>
    <xf numFmtId="167" fontId="4" fillId="0" borderId="2" xfId="0" applyNumberFormat="1" applyFont="1" applyFill="1" applyBorder="1" applyAlignment="1" applyProtection="1">
      <alignment horizontal="center"/>
      <protection hidden="1"/>
    </xf>
    <xf numFmtId="3" fontId="0" fillId="0" borderId="1" xfId="0" applyNumberFormat="1" applyFont="1" applyFill="1" applyBorder="1" applyAlignment="1">
      <alignment horizontal="center"/>
    </xf>
    <xf numFmtId="3" fontId="14" fillId="0" borderId="5" xfId="0" applyNumberFormat="1" applyFont="1" applyFill="1" applyBorder="1" applyAlignment="1">
      <alignment horizontal="center"/>
    </xf>
    <xf numFmtId="3" fontId="14" fillId="0" borderId="4" xfId="0" applyNumberFormat="1" applyFont="1" applyBorder="1" applyAlignment="1" applyProtection="1">
      <alignment horizontal="center"/>
      <protection hidden="1"/>
    </xf>
    <xf numFmtId="3" fontId="14" fillId="0" borderId="5" xfId="0" applyNumberFormat="1" applyFont="1" applyBorder="1" applyAlignment="1" applyProtection="1">
      <alignment horizontal="center"/>
      <protection hidden="1"/>
    </xf>
    <xf numFmtId="3" fontId="14" fillId="0" borderId="5" xfId="0" applyNumberFormat="1" applyFont="1" applyBorder="1" applyAlignment="1">
      <alignment horizontal="center"/>
    </xf>
    <xf numFmtId="3" fontId="0" fillId="0" borderId="6" xfId="0" applyNumberFormat="1" applyFont="1" applyFill="1" applyBorder="1" applyAlignment="1">
      <alignment horizontal="center"/>
    </xf>
    <xf numFmtId="3" fontId="14" fillId="0" borderId="8" xfId="0" applyNumberFormat="1" applyFont="1" applyFill="1" applyBorder="1" applyAlignment="1">
      <alignment horizontal="center"/>
    </xf>
    <xf numFmtId="3" fontId="0" fillId="0" borderId="6" xfId="0" applyNumberFormat="1" applyFont="1" applyFill="1" applyBorder="1" applyAlignment="1" applyProtection="1">
      <alignment horizontal="center"/>
      <protection hidden="1"/>
    </xf>
    <xf numFmtId="3" fontId="14" fillId="0" borderId="8" xfId="0" applyNumberFormat="1" applyFont="1" applyFill="1" applyBorder="1" applyAlignment="1" applyProtection="1">
      <alignment horizontal="center"/>
      <protection hidden="1"/>
    </xf>
    <xf numFmtId="3" fontId="3" fillId="0" borderId="8" xfId="0" applyNumberFormat="1" applyFont="1" applyBorder="1" applyAlignment="1">
      <alignment horizontal="center"/>
    </xf>
    <xf numFmtId="167" fontId="0" fillId="0" borderId="3" xfId="0" applyNumberFormat="1" applyFont="1" applyBorder="1" applyAlignment="1" applyProtection="1">
      <alignment horizontal="center"/>
      <protection hidden="1"/>
    </xf>
    <xf numFmtId="164" fontId="19" fillId="0" borderId="53" xfId="0" applyNumberFormat="1" applyFont="1" applyBorder="1" applyAlignment="1">
      <alignment horizontal="center"/>
    </xf>
    <xf numFmtId="0" fontId="19" fillId="0" borderId="54" xfId="0" applyFont="1" applyBorder="1" applyAlignment="1">
      <alignment horizontal="center"/>
    </xf>
    <xf numFmtId="0" fontId="3" fillId="0" borderId="42" xfId="0" applyFont="1" applyBorder="1" applyProtection="1">
      <protection hidden="1"/>
    </xf>
    <xf numFmtId="3" fontId="3" fillId="0" borderId="3" xfId="0" applyNumberFormat="1" applyFont="1" applyFill="1" applyBorder="1" applyAlignment="1" applyProtection="1">
      <alignment horizontal="center"/>
      <protection hidden="1"/>
    </xf>
    <xf numFmtId="3" fontId="4" fillId="0" borderId="3" xfId="0" applyNumberFormat="1" applyFont="1" applyFill="1" applyBorder="1" applyAlignment="1" applyProtection="1">
      <alignment horizontal="center"/>
      <protection hidden="1"/>
    </xf>
    <xf numFmtId="3" fontId="0" fillId="0" borderId="3" xfId="0" applyNumberFormat="1" applyFont="1" applyFill="1" applyBorder="1" applyAlignment="1" applyProtection="1">
      <alignment horizontal="center"/>
      <protection hidden="1"/>
    </xf>
    <xf numFmtId="3" fontId="14" fillId="0" borderId="3" xfId="0" applyNumberFormat="1" applyFont="1" applyFill="1" applyBorder="1" applyAlignment="1" applyProtection="1">
      <alignment horizontal="center"/>
      <protection hidden="1"/>
    </xf>
    <xf numFmtId="3" fontId="14" fillId="0" borderId="4" xfId="0" applyNumberFormat="1" applyFont="1" applyFill="1" applyBorder="1" applyAlignment="1" applyProtection="1">
      <alignment horizontal="center"/>
      <protection hidden="1"/>
    </xf>
    <xf numFmtId="167" fontId="14" fillId="0" borderId="20" xfId="0" applyNumberFormat="1" applyFont="1" applyBorder="1" applyAlignment="1">
      <alignment horizontal="center"/>
    </xf>
    <xf numFmtId="167" fontId="0" fillId="0" borderId="1" xfId="0" applyNumberFormat="1" applyFont="1" applyBorder="1" applyAlignment="1">
      <alignment horizontal="center"/>
    </xf>
    <xf numFmtId="167" fontId="0" fillId="0" borderId="29" xfId="0" applyNumberFormat="1" applyFont="1" applyBorder="1" applyAlignment="1">
      <alignment horizontal="center"/>
    </xf>
    <xf numFmtId="167" fontId="14" fillId="0" borderId="2" xfId="0" applyNumberFormat="1" applyFont="1" applyBorder="1" applyAlignment="1">
      <alignment horizontal="center"/>
    </xf>
    <xf numFmtId="167" fontId="0" fillId="0" borderId="17" xfId="0" applyNumberFormat="1" applyFont="1" applyBorder="1" applyAlignment="1">
      <alignment horizontal="center"/>
    </xf>
    <xf numFmtId="167" fontId="3" fillId="0" borderId="16" xfId="0" applyNumberFormat="1" applyFont="1" applyBorder="1" applyAlignment="1" applyProtection="1">
      <alignment horizontal="center"/>
      <protection hidden="1"/>
    </xf>
    <xf numFmtId="3" fontId="14" fillId="0" borderId="6" xfId="0" applyNumberFormat="1" applyFont="1" applyFill="1" applyBorder="1" applyAlignment="1">
      <alignment horizontal="center"/>
    </xf>
    <xf numFmtId="3" fontId="14" fillId="0" borderId="6" xfId="0" applyNumberFormat="1" applyFont="1" applyFill="1" applyBorder="1" applyAlignment="1" applyProtection="1">
      <alignment horizontal="center"/>
      <protection hidden="1"/>
    </xf>
    <xf numFmtId="167" fontId="14" fillId="0" borderId="19" xfId="0" applyNumberFormat="1" applyFont="1" applyBorder="1" applyAlignment="1">
      <alignment horizontal="center"/>
    </xf>
    <xf numFmtId="167" fontId="0" fillId="0" borderId="7" xfId="0" applyNumberFormat="1" applyFont="1" applyBorder="1" applyAlignment="1">
      <alignment horizontal="center"/>
    </xf>
    <xf numFmtId="167" fontId="0" fillId="0" borderId="6" xfId="0" applyNumberFormat="1" applyFont="1" applyBorder="1" applyAlignment="1">
      <alignment horizontal="center"/>
    </xf>
    <xf numFmtId="167" fontId="0" fillId="0" borderId="27" xfId="0" applyNumberFormat="1" applyFont="1" applyBorder="1" applyAlignment="1">
      <alignment horizontal="center"/>
    </xf>
    <xf numFmtId="167" fontId="14" fillId="0" borderId="7" xfId="0" applyNumberFormat="1" applyFont="1" applyBorder="1" applyAlignment="1">
      <alignment horizontal="center"/>
    </xf>
    <xf numFmtId="167" fontId="0" fillId="0" borderId="8" xfId="0" applyNumberFormat="1" applyFont="1" applyBorder="1" applyAlignment="1">
      <alignment horizontal="center"/>
    </xf>
    <xf numFmtId="167" fontId="14" fillId="0" borderId="7" xfId="0" applyNumberFormat="1" applyFont="1" applyFill="1" applyBorder="1" applyAlignment="1" applyProtection="1">
      <alignment horizontal="center"/>
      <protection hidden="1"/>
    </xf>
    <xf numFmtId="0" fontId="30" fillId="0" borderId="41" xfId="0" quotePrefix="1" applyFont="1" applyBorder="1" applyAlignment="1" applyProtection="1">
      <alignment horizontal="center"/>
      <protection hidden="1"/>
    </xf>
    <xf numFmtId="0" fontId="14" fillId="0" borderId="41" xfId="0" applyFont="1" applyBorder="1" applyAlignment="1">
      <alignment horizontal="center"/>
    </xf>
    <xf numFmtId="0" fontId="14" fillId="0" borderId="41" xfId="0" quotePrefix="1" applyFont="1" applyBorder="1" applyAlignment="1">
      <alignment horizontal="center"/>
    </xf>
    <xf numFmtId="3" fontId="0" fillId="0" borderId="1" xfId="0" applyNumberFormat="1" applyFont="1" applyFill="1" applyBorder="1" applyAlignment="1" applyProtection="1">
      <alignment horizontal="center"/>
      <protection hidden="1"/>
    </xf>
    <xf numFmtId="3" fontId="14" fillId="0" borderId="1" xfId="0" applyNumberFormat="1" applyFont="1" applyFill="1" applyBorder="1" applyAlignment="1">
      <alignment horizontal="center"/>
    </xf>
    <xf numFmtId="3" fontId="14" fillId="0" borderId="1" xfId="0" applyNumberFormat="1" applyFont="1" applyFill="1" applyBorder="1" applyAlignment="1" applyProtection="1">
      <alignment horizontal="center"/>
      <protection hidden="1"/>
    </xf>
    <xf numFmtId="3" fontId="14" fillId="0" borderId="5" xfId="0" applyNumberFormat="1" applyFont="1" applyFill="1" applyBorder="1" applyAlignment="1" applyProtection="1">
      <alignment horizontal="center"/>
      <protection hidden="1"/>
    </xf>
    <xf numFmtId="0" fontId="3" fillId="0" borderId="41" xfId="0" applyFont="1" applyBorder="1" applyAlignment="1">
      <alignment horizontal="center"/>
    </xf>
    <xf numFmtId="0" fontId="3" fillId="0" borderId="41" xfId="0" quotePrefix="1" applyFont="1" applyBorder="1" applyAlignment="1">
      <alignment horizontal="center"/>
    </xf>
    <xf numFmtId="0" fontId="14" fillId="0" borderId="49" xfId="0" applyFont="1" applyBorder="1"/>
    <xf numFmtId="0" fontId="0" fillId="0" borderId="42" xfId="0" applyFont="1" applyBorder="1"/>
    <xf numFmtId="0" fontId="0" fillId="0" borderId="44" xfId="0" applyFont="1" applyBorder="1"/>
    <xf numFmtId="0" fontId="14" fillId="0" borderId="42" xfId="0" applyFont="1" applyBorder="1"/>
    <xf numFmtId="167" fontId="0" fillId="0" borderId="4" xfId="0" applyNumberFormat="1" applyFont="1" applyBorder="1" applyAlignment="1">
      <alignment horizontal="center"/>
    </xf>
    <xf numFmtId="0" fontId="3" fillId="0" borderId="49" xfId="0" applyFont="1" applyBorder="1" applyProtection="1">
      <protection hidden="1"/>
    </xf>
    <xf numFmtId="3" fontId="3" fillId="0" borderId="8" xfId="0" applyNumberFormat="1" applyFont="1" applyFill="1" applyBorder="1" applyAlignment="1" applyProtection="1">
      <alignment horizontal="center"/>
      <protection hidden="1"/>
    </xf>
    <xf numFmtId="0" fontId="4" fillId="0" borderId="41" xfId="0" quotePrefix="1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5" fillId="0" borderId="41" xfId="0" quotePrefix="1" applyFont="1" applyBorder="1" applyAlignment="1" applyProtection="1">
      <alignment horizontal="center"/>
      <protection hidden="1"/>
    </xf>
    <xf numFmtId="165" fontId="3" fillId="0" borderId="0" xfId="0" applyNumberFormat="1" applyFont="1"/>
    <xf numFmtId="0" fontId="14" fillId="0" borderId="42" xfId="0" applyFont="1" applyFill="1" applyBorder="1"/>
    <xf numFmtId="0" fontId="14" fillId="0" borderId="14" xfId="0" quotePrefix="1" applyFont="1" applyFill="1" applyBorder="1" applyAlignment="1">
      <alignment horizontal="center"/>
    </xf>
    <xf numFmtId="0" fontId="0" fillId="0" borderId="14" xfId="0" quotePrefix="1" applyFont="1" applyFill="1" applyBorder="1" applyAlignment="1">
      <alignment horizontal="center"/>
    </xf>
    <xf numFmtId="0" fontId="30" fillId="0" borderId="14" xfId="0" quotePrefix="1" applyFont="1" applyFill="1" applyBorder="1" applyAlignment="1" applyProtection="1">
      <alignment horizontal="center"/>
      <protection hidden="1"/>
    </xf>
    <xf numFmtId="0" fontId="14" fillId="0" borderId="18" xfId="0" quotePrefix="1" applyFont="1" applyFill="1" applyBorder="1" applyAlignment="1">
      <alignment horizontal="center"/>
    </xf>
    <xf numFmtId="0" fontId="0" fillId="0" borderId="14" xfId="0" applyFont="1" applyFill="1" applyBorder="1"/>
    <xf numFmtId="0" fontId="14" fillId="0" borderId="21" xfId="0" applyFont="1" applyFill="1" applyBorder="1"/>
    <xf numFmtId="167" fontId="14" fillId="0" borderId="2" xfId="0" applyNumberFormat="1" applyFont="1" applyFill="1" applyBorder="1" applyAlignment="1">
      <alignment horizontal="center"/>
    </xf>
    <xf numFmtId="167" fontId="0" fillId="0" borderId="18" xfId="0" applyNumberFormat="1" applyFont="1" applyFill="1" applyBorder="1" applyAlignment="1">
      <alignment horizontal="center"/>
    </xf>
    <xf numFmtId="167" fontId="0" fillId="0" borderId="4" xfId="0" applyNumberFormat="1" applyFont="1" applyFill="1" applyBorder="1" applyAlignment="1">
      <alignment horizontal="center"/>
    </xf>
    <xf numFmtId="3" fontId="3" fillId="0" borderId="16" xfId="0" applyNumberFormat="1" applyFont="1" applyFill="1" applyBorder="1" applyAlignment="1" applyProtection="1">
      <alignment horizontal="center"/>
      <protection hidden="1"/>
    </xf>
    <xf numFmtId="3" fontId="3" fillId="0" borderId="14" xfId="0" applyNumberFormat="1" applyFont="1" applyFill="1" applyBorder="1" applyAlignment="1" applyProtection="1">
      <alignment horizontal="center"/>
      <protection hidden="1"/>
    </xf>
    <xf numFmtId="3" fontId="4" fillId="0" borderId="14" xfId="0" applyNumberFormat="1" applyFont="1" applyFill="1" applyBorder="1" applyAlignment="1" applyProtection="1">
      <alignment horizontal="center"/>
      <protection hidden="1"/>
    </xf>
    <xf numFmtId="3" fontId="0" fillId="0" borderId="16" xfId="0" applyNumberFormat="1" applyFont="1" applyFill="1" applyBorder="1" applyAlignment="1" applyProtection="1">
      <alignment horizontal="center"/>
      <protection hidden="1"/>
    </xf>
    <xf numFmtId="3" fontId="0" fillId="0" borderId="14" xfId="0" applyNumberFormat="1" applyFont="1" applyFill="1" applyBorder="1" applyAlignment="1" applyProtection="1">
      <alignment horizontal="center"/>
      <protection hidden="1"/>
    </xf>
    <xf numFmtId="3" fontId="14" fillId="0" borderId="16" xfId="0" applyNumberFormat="1" applyFont="1" applyFill="1" applyBorder="1" applyAlignment="1" applyProtection="1">
      <alignment horizontal="center"/>
      <protection hidden="1"/>
    </xf>
    <xf numFmtId="3" fontId="14" fillId="0" borderId="14" xfId="0" applyNumberFormat="1" applyFont="1" applyFill="1" applyBorder="1" applyAlignment="1" applyProtection="1">
      <alignment horizontal="center"/>
      <protection hidden="1"/>
    </xf>
    <xf numFmtId="3" fontId="14" fillId="0" borderId="17" xfId="0" applyNumberFormat="1" applyFont="1" applyFill="1" applyBorder="1" applyAlignment="1" applyProtection="1">
      <alignment horizontal="center"/>
      <protection hidden="1"/>
    </xf>
    <xf numFmtId="3" fontId="14" fillId="0" borderId="18" xfId="0" applyNumberFormat="1" applyFont="1" applyFill="1" applyBorder="1" applyAlignment="1" applyProtection="1">
      <alignment horizontal="center"/>
      <protection hidden="1"/>
    </xf>
    <xf numFmtId="167" fontId="3" fillId="0" borderId="14" xfId="0" applyNumberFormat="1" applyFont="1" applyFill="1" applyBorder="1" applyAlignment="1" applyProtection="1">
      <alignment horizontal="center"/>
      <protection hidden="1"/>
    </xf>
    <xf numFmtId="167" fontId="4" fillId="0" borderId="14" xfId="0" applyNumberFormat="1" applyFont="1" applyFill="1" applyBorder="1" applyAlignment="1" applyProtection="1">
      <alignment horizontal="center"/>
      <protection hidden="1"/>
    </xf>
    <xf numFmtId="167" fontId="14" fillId="0" borderId="14" xfId="0" applyNumberFormat="1" applyFont="1" applyFill="1" applyBorder="1" applyAlignment="1" applyProtection="1">
      <alignment horizontal="center"/>
      <protection hidden="1"/>
    </xf>
    <xf numFmtId="167" fontId="0" fillId="0" borderId="32" xfId="0" applyNumberFormat="1" applyFont="1" applyFill="1" applyBorder="1" applyAlignment="1" applyProtection="1">
      <alignment horizontal="center"/>
      <protection hidden="1"/>
    </xf>
    <xf numFmtId="0" fontId="32" fillId="0" borderId="0" xfId="0" applyFont="1" applyFill="1" applyBorder="1"/>
    <xf numFmtId="167" fontId="14" fillId="0" borderId="22" xfId="0" applyNumberFormat="1" applyFont="1" applyFill="1" applyBorder="1" applyAlignment="1">
      <alignment horizontal="center"/>
    </xf>
    <xf numFmtId="167" fontId="14" fillId="0" borderId="26" xfId="0" applyNumberFormat="1" applyFont="1" applyFill="1" applyBorder="1" applyAlignment="1" applyProtection="1">
      <alignment horizontal="center"/>
      <protection hidden="1"/>
    </xf>
    <xf numFmtId="167" fontId="4" fillId="0" borderId="26" xfId="0" applyNumberFormat="1" applyFont="1" applyFill="1" applyBorder="1" applyAlignment="1" applyProtection="1">
      <alignment horizontal="center"/>
      <protection hidden="1"/>
    </xf>
    <xf numFmtId="167" fontId="3" fillId="0" borderId="26" xfId="0" applyNumberFormat="1" applyFont="1" applyFill="1" applyBorder="1" applyAlignment="1" applyProtection="1">
      <alignment horizontal="center"/>
      <protection hidden="1"/>
    </xf>
    <xf numFmtId="167" fontId="4" fillId="0" borderId="32" xfId="0" applyNumberFormat="1" applyFont="1" applyFill="1" applyBorder="1" applyAlignment="1" applyProtection="1">
      <alignment horizontal="center"/>
      <protection hidden="1"/>
    </xf>
    <xf numFmtId="167" fontId="14" fillId="0" borderId="32" xfId="0" applyNumberFormat="1" applyFont="1" applyFill="1" applyBorder="1" applyAlignment="1" applyProtection="1">
      <alignment horizontal="center"/>
      <protection hidden="1"/>
    </xf>
    <xf numFmtId="167" fontId="3" fillId="0" borderId="32" xfId="0" applyNumberFormat="1" applyFont="1" applyFill="1" applyBorder="1" applyAlignment="1" applyProtection="1">
      <alignment horizontal="center"/>
      <protection hidden="1"/>
    </xf>
    <xf numFmtId="164" fontId="19" fillId="0" borderId="13" xfId="0" applyNumberFormat="1" applyFont="1" applyFill="1" applyBorder="1" applyAlignment="1">
      <alignment horizontal="center"/>
    </xf>
    <xf numFmtId="0" fontId="3" fillId="0" borderId="14" xfId="0" quotePrefix="1" applyFont="1" applyFill="1" applyBorder="1" applyAlignment="1">
      <alignment horizontal="center"/>
    </xf>
    <xf numFmtId="0" fontId="3" fillId="0" borderId="8" xfId="0" applyFont="1" applyFill="1" applyBorder="1"/>
    <xf numFmtId="0" fontId="0" fillId="0" borderId="0" xfId="0" applyFont="1" applyBorder="1"/>
    <xf numFmtId="0" fontId="0" fillId="0" borderId="0" xfId="0" applyFont="1" applyFill="1" applyBorder="1"/>
    <xf numFmtId="3" fontId="3" fillId="0" borderId="14" xfId="0" applyNumberFormat="1" applyFont="1" applyBorder="1" applyAlignment="1" applyProtection="1">
      <alignment horizontal="center"/>
      <protection hidden="1"/>
    </xf>
    <xf numFmtId="3" fontId="4" fillId="0" borderId="14" xfId="0" applyNumberFormat="1" applyFont="1" applyBorder="1" applyAlignment="1" applyProtection="1">
      <alignment horizontal="center"/>
      <protection hidden="1"/>
    </xf>
    <xf numFmtId="4" fontId="3" fillId="0" borderId="3" xfId="0" applyNumberFormat="1" applyFont="1" applyBorder="1" applyAlignment="1" applyProtection="1">
      <alignment horizontal="center"/>
      <protection hidden="1"/>
    </xf>
    <xf numFmtId="4" fontId="4" fillId="0" borderId="3" xfId="0" applyNumberFormat="1" applyFont="1" applyBorder="1" applyAlignment="1" applyProtection="1">
      <alignment horizontal="center"/>
      <protection hidden="1"/>
    </xf>
    <xf numFmtId="4" fontId="3" fillId="0" borderId="1" xfId="0" applyNumberFormat="1" applyFont="1" applyBorder="1" applyAlignment="1" applyProtection="1">
      <alignment horizontal="center"/>
      <protection hidden="1"/>
    </xf>
    <xf numFmtId="4" fontId="4" fillId="0" borderId="1" xfId="0" applyNumberFormat="1" applyFont="1" applyBorder="1" applyAlignment="1" applyProtection="1">
      <alignment horizontal="center"/>
      <protection hidden="1"/>
    </xf>
    <xf numFmtId="167" fontId="3" fillId="0" borderId="14" xfId="0" applyNumberFormat="1" applyFont="1" applyBorder="1" applyAlignment="1" applyProtection="1">
      <alignment horizontal="center"/>
      <protection hidden="1"/>
    </xf>
    <xf numFmtId="3" fontId="14" fillId="0" borderId="3" xfId="0" applyNumberFormat="1" applyFont="1" applyBorder="1" applyAlignment="1" applyProtection="1">
      <alignment horizontal="center"/>
      <protection hidden="1"/>
    </xf>
    <xf numFmtId="3" fontId="14" fillId="0" borderId="14" xfId="0" applyNumberFormat="1" applyFont="1" applyBorder="1" applyAlignment="1" applyProtection="1">
      <alignment horizontal="center"/>
      <protection hidden="1"/>
    </xf>
    <xf numFmtId="3" fontId="14" fillId="0" borderId="1" xfId="0" applyNumberFormat="1" applyFont="1" applyBorder="1" applyAlignment="1" applyProtection="1">
      <alignment horizontal="center"/>
      <protection hidden="1"/>
    </xf>
    <xf numFmtId="4" fontId="3" fillId="0" borderId="6" xfId="0" applyNumberFormat="1" applyFont="1" applyBorder="1" applyAlignment="1" applyProtection="1">
      <alignment horizontal="center"/>
      <protection hidden="1"/>
    </xf>
    <xf numFmtId="4" fontId="4" fillId="0" borderId="6" xfId="0" applyNumberFormat="1" applyFont="1" applyBorder="1" applyAlignment="1" applyProtection="1">
      <alignment horizontal="center"/>
      <protection hidden="1"/>
    </xf>
    <xf numFmtId="3" fontId="4" fillId="0" borderId="6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14" fillId="0" borderId="6" xfId="0" applyNumberFormat="1" applyFont="1" applyBorder="1" applyAlignment="1">
      <alignment horizontal="center"/>
    </xf>
    <xf numFmtId="3" fontId="14" fillId="0" borderId="1" xfId="0" applyNumberFormat="1" applyFont="1" applyBorder="1" applyAlignment="1">
      <alignment horizontal="center"/>
    </xf>
    <xf numFmtId="3" fontId="14" fillId="0" borderId="6" xfId="0" applyNumberFormat="1" applyFont="1" applyBorder="1" applyAlignment="1" applyProtection="1">
      <alignment horizontal="center"/>
      <protection hidden="1"/>
    </xf>
    <xf numFmtId="3" fontId="0" fillId="0" borderId="6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0" fillId="0" borderId="14" xfId="0" applyNumberFormat="1" applyFont="1" applyBorder="1" applyAlignment="1" applyProtection="1">
      <alignment horizontal="center"/>
      <protection hidden="1"/>
    </xf>
    <xf numFmtId="3" fontId="0" fillId="0" borderId="6" xfId="0" applyNumberFormat="1" applyFont="1" applyBorder="1" applyAlignment="1" applyProtection="1">
      <alignment horizontal="center"/>
      <protection hidden="1"/>
    </xf>
    <xf numFmtId="3" fontId="0" fillId="0" borderId="1" xfId="0" applyNumberFormat="1" applyFont="1" applyBorder="1" applyAlignment="1" applyProtection="1">
      <alignment horizontal="center"/>
      <protection hidden="1"/>
    </xf>
    <xf numFmtId="3" fontId="14" fillId="0" borderId="8" xfId="0" applyNumberFormat="1" applyFont="1" applyBorder="1" applyAlignment="1">
      <alignment horizontal="center"/>
    </xf>
    <xf numFmtId="3" fontId="14" fillId="0" borderId="8" xfId="0" applyNumberFormat="1" applyFont="1" applyBorder="1" applyAlignment="1" applyProtection="1">
      <alignment horizontal="center"/>
      <protection hidden="1"/>
    </xf>
    <xf numFmtId="0" fontId="4" fillId="0" borderId="57" xfId="0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167" fontId="0" fillId="0" borderId="5" xfId="0" applyNumberFormat="1" applyFont="1" applyFill="1" applyBorder="1" applyAlignment="1">
      <alignment horizontal="center"/>
    </xf>
    <xf numFmtId="167" fontId="4" fillId="0" borderId="4" xfId="0" applyNumberFormat="1" applyFont="1" applyFill="1" applyBorder="1" applyAlignment="1" applyProtection="1">
      <alignment horizontal="center"/>
      <protection hidden="1"/>
    </xf>
    <xf numFmtId="0" fontId="0" fillId="0" borderId="41" xfId="0" quotePrefix="1" applyFont="1" applyBorder="1" applyAlignment="1">
      <alignment horizontal="center"/>
    </xf>
    <xf numFmtId="0" fontId="13" fillId="0" borderId="41" xfId="0" applyFont="1" applyBorder="1"/>
    <xf numFmtId="49" fontId="0" fillId="0" borderId="41" xfId="0" applyNumberFormat="1" applyFont="1" applyBorder="1"/>
    <xf numFmtId="49" fontId="13" fillId="0" borderId="41" xfId="0" applyNumberFormat="1" applyFont="1" applyBorder="1"/>
    <xf numFmtId="0" fontId="0" fillId="0" borderId="41" xfId="0" applyFont="1" applyFill="1" applyBorder="1" applyAlignment="1">
      <alignment wrapText="1"/>
    </xf>
    <xf numFmtId="0" fontId="14" fillId="0" borderId="61" xfId="0" applyFont="1" applyFill="1" applyBorder="1"/>
    <xf numFmtId="0" fontId="0" fillId="0" borderId="61" xfId="0" quotePrefix="1" applyFont="1" applyBorder="1" applyAlignment="1">
      <alignment horizontal="center"/>
    </xf>
    <xf numFmtId="3" fontId="14" fillId="0" borderId="38" xfId="0" applyNumberFormat="1" applyFont="1" applyBorder="1" applyAlignment="1" applyProtection="1">
      <alignment horizontal="center"/>
      <protection hidden="1"/>
    </xf>
    <xf numFmtId="3" fontId="14" fillId="0" borderId="38" xfId="0" applyNumberFormat="1" applyFont="1" applyFill="1" applyBorder="1" applyAlignment="1" applyProtection="1">
      <alignment horizontal="center"/>
      <protection hidden="1"/>
    </xf>
    <xf numFmtId="3" fontId="14" fillId="0" borderId="57" xfId="0" applyNumberFormat="1" applyFont="1" applyFill="1" applyBorder="1" applyAlignment="1" applyProtection="1">
      <alignment horizontal="center"/>
      <protection hidden="1"/>
    </xf>
    <xf numFmtId="3" fontId="14" fillId="0" borderId="58" xfId="0" applyNumberFormat="1" applyFont="1" applyFill="1" applyBorder="1" applyAlignment="1" applyProtection="1">
      <alignment horizontal="center"/>
      <protection hidden="1"/>
    </xf>
    <xf numFmtId="167" fontId="14" fillId="0" borderId="25" xfId="0" applyNumberFormat="1" applyFont="1" applyFill="1" applyBorder="1" applyAlignment="1" applyProtection="1">
      <alignment horizontal="center"/>
      <protection hidden="1"/>
    </xf>
    <xf numFmtId="0" fontId="13" fillId="0" borderId="44" xfId="0" applyFont="1" applyBorder="1"/>
    <xf numFmtId="0" fontId="15" fillId="0" borderId="41" xfId="0" applyFont="1" applyBorder="1"/>
    <xf numFmtId="0" fontId="4" fillId="0" borderId="42" xfId="0" applyFont="1" applyFill="1" applyBorder="1" applyAlignment="1">
      <alignment wrapText="1"/>
    </xf>
    <xf numFmtId="0" fontId="13" fillId="0" borderId="41" xfId="0" applyFont="1" applyBorder="1" applyAlignment="1">
      <alignment horizontal="center"/>
    </xf>
    <xf numFmtId="0" fontId="15" fillId="0" borderId="41" xfId="0" quotePrefix="1" applyFont="1" applyBorder="1" applyAlignment="1">
      <alignment horizontal="center"/>
    </xf>
    <xf numFmtId="0" fontId="14" fillId="0" borderId="44" xfId="0" quotePrefix="1" applyFont="1" applyBorder="1" applyAlignment="1">
      <alignment horizontal="center"/>
    </xf>
    <xf numFmtId="0" fontId="13" fillId="0" borderId="42" xfId="0" applyFont="1" applyBorder="1"/>
    <xf numFmtId="0" fontId="3" fillId="0" borderId="4" xfId="0" applyFont="1" applyFill="1" applyBorder="1" applyAlignment="1">
      <alignment horizontal="center"/>
    </xf>
    <xf numFmtId="3" fontId="3" fillId="0" borderId="1" xfId="0" applyNumberFormat="1" applyFont="1" applyFill="1" applyBorder="1" applyAlignment="1" applyProtection="1">
      <alignment horizontal="center"/>
      <protection locked="0"/>
    </xf>
    <xf numFmtId="3" fontId="4" fillId="0" borderId="1" xfId="0" applyNumberFormat="1" applyFont="1" applyBorder="1" applyAlignment="1" applyProtection="1">
      <alignment horizontal="center"/>
      <protection locked="0"/>
    </xf>
    <xf numFmtId="3" fontId="3" fillId="0" borderId="3" xfId="0" applyNumberFormat="1" applyFont="1" applyBorder="1" applyAlignment="1" applyProtection="1">
      <alignment horizontal="center"/>
      <protection locked="0"/>
    </xf>
    <xf numFmtId="3" fontId="4" fillId="0" borderId="3" xfId="0" applyNumberFormat="1" applyFont="1" applyBorder="1" applyAlignment="1" applyProtection="1">
      <alignment horizontal="center"/>
      <protection locked="0"/>
    </xf>
    <xf numFmtId="3" fontId="3" fillId="0" borderId="6" xfId="0" applyNumberFormat="1" applyFont="1" applyFill="1" applyBorder="1" applyAlignment="1" applyProtection="1">
      <alignment horizontal="center"/>
      <protection locked="0"/>
    </xf>
    <xf numFmtId="3" fontId="4" fillId="0" borderId="6" xfId="0" applyNumberFormat="1" applyFont="1" applyBorder="1" applyAlignment="1" applyProtection="1">
      <alignment horizontal="center"/>
      <protection locked="0"/>
    </xf>
    <xf numFmtId="3" fontId="3" fillId="0" borderId="6" xfId="0" applyNumberFormat="1" applyFont="1" applyBorder="1" applyAlignment="1" applyProtection="1">
      <alignment horizontal="center"/>
      <protection locked="0"/>
    </xf>
    <xf numFmtId="167" fontId="35" fillId="0" borderId="6" xfId="0" applyNumberFormat="1" applyFont="1" applyBorder="1" applyAlignment="1" applyProtection="1">
      <alignment horizontal="center"/>
      <protection hidden="1"/>
    </xf>
    <xf numFmtId="167" fontId="35" fillId="0" borderId="1" xfId="0" applyNumberFormat="1" applyFont="1" applyBorder="1" applyAlignment="1" applyProtection="1">
      <alignment horizontal="center"/>
      <protection hidden="1"/>
    </xf>
    <xf numFmtId="167" fontId="32" fillId="0" borderId="6" xfId="0" applyNumberFormat="1" applyFont="1" applyFill="1" applyBorder="1" applyAlignment="1" applyProtection="1">
      <alignment horizontal="center"/>
      <protection hidden="1"/>
    </xf>
    <xf numFmtId="167" fontId="35" fillId="0" borderId="6" xfId="0" applyNumberFormat="1" applyFont="1" applyFill="1" applyBorder="1" applyAlignment="1" applyProtection="1">
      <alignment horizontal="center"/>
      <protection hidden="1"/>
    </xf>
    <xf numFmtId="167" fontId="35" fillId="0" borderId="1" xfId="0" applyNumberFormat="1" applyFont="1" applyFill="1" applyBorder="1" applyAlignment="1" applyProtection="1">
      <alignment horizontal="center"/>
      <protection hidden="1"/>
    </xf>
    <xf numFmtId="167" fontId="32" fillId="0" borderId="16" xfId="0" applyNumberFormat="1" applyFont="1" applyFill="1" applyBorder="1" applyAlignment="1" applyProtection="1">
      <alignment horizontal="center"/>
      <protection hidden="1"/>
    </xf>
    <xf numFmtId="167" fontId="35" fillId="0" borderId="16" xfId="0" applyNumberFormat="1" applyFont="1" applyFill="1" applyBorder="1" applyAlignment="1" applyProtection="1">
      <alignment horizontal="center"/>
      <protection hidden="1"/>
    </xf>
    <xf numFmtId="167" fontId="35" fillId="0" borderId="16" xfId="0" applyNumberFormat="1" applyFont="1" applyBorder="1" applyAlignment="1" applyProtection="1">
      <alignment horizontal="center"/>
      <protection hidden="1"/>
    </xf>
    <xf numFmtId="167" fontId="32" fillId="0" borderId="16" xfId="0" applyNumberFormat="1" applyFont="1" applyBorder="1" applyAlignment="1" applyProtection="1">
      <alignment horizontal="center"/>
      <protection hidden="1"/>
    </xf>
    <xf numFmtId="167" fontId="32" fillId="0" borderId="1" xfId="0" applyNumberFormat="1" applyFont="1" applyBorder="1" applyAlignment="1" applyProtection="1">
      <alignment horizontal="center"/>
      <protection hidden="1"/>
    </xf>
    <xf numFmtId="3" fontId="35" fillId="0" borderId="1" xfId="0" applyNumberFormat="1" applyFont="1" applyBorder="1" applyAlignment="1" applyProtection="1">
      <alignment horizontal="center"/>
      <protection hidden="1"/>
    </xf>
    <xf numFmtId="3" fontId="35" fillId="0" borderId="16" xfId="0" applyNumberFormat="1" applyFont="1" applyBorder="1" applyAlignment="1" applyProtection="1">
      <alignment horizontal="center"/>
      <protection hidden="1"/>
    </xf>
    <xf numFmtId="3" fontId="32" fillId="0" borderId="1" xfId="0" applyNumberFormat="1" applyFont="1" applyBorder="1" applyAlignment="1" applyProtection="1">
      <alignment horizontal="center"/>
      <protection hidden="1"/>
    </xf>
    <xf numFmtId="3" fontId="32" fillId="0" borderId="16" xfId="0" applyNumberFormat="1" applyFont="1" applyBorder="1" applyAlignment="1" applyProtection="1">
      <alignment horizontal="center"/>
      <protection hidden="1"/>
    </xf>
    <xf numFmtId="4" fontId="35" fillId="0" borderId="1" xfId="0" applyNumberFormat="1" applyFont="1" applyBorder="1" applyAlignment="1" applyProtection="1">
      <alignment horizontal="center"/>
      <protection hidden="1"/>
    </xf>
    <xf numFmtId="4" fontId="35" fillId="0" borderId="16" xfId="0" applyNumberFormat="1" applyFont="1" applyBorder="1" applyAlignment="1" applyProtection="1">
      <alignment horizontal="center"/>
      <protection hidden="1"/>
    </xf>
    <xf numFmtId="4" fontId="32" fillId="0" borderId="1" xfId="0" applyNumberFormat="1" applyFont="1" applyBorder="1" applyAlignment="1" applyProtection="1">
      <alignment horizontal="center"/>
      <protection hidden="1"/>
    </xf>
    <xf numFmtId="4" fontId="32" fillId="0" borderId="16" xfId="0" applyNumberFormat="1" applyFont="1" applyBorder="1" applyAlignment="1" applyProtection="1">
      <alignment horizontal="center"/>
      <protection hidden="1"/>
    </xf>
    <xf numFmtId="3" fontId="35" fillId="0" borderId="1" xfId="0" applyNumberFormat="1" applyFont="1" applyFill="1" applyBorder="1" applyAlignment="1" applyProtection="1">
      <alignment horizontal="center"/>
      <protection hidden="1"/>
    </xf>
    <xf numFmtId="3" fontId="35" fillId="0" borderId="1" xfId="0" applyNumberFormat="1" applyFont="1" applyFill="1" applyBorder="1" applyAlignment="1" applyProtection="1">
      <alignment horizontal="center"/>
      <protection locked="0"/>
    </xf>
    <xf numFmtId="3" fontId="35" fillId="0" borderId="16" xfId="0" applyNumberFormat="1" applyFont="1" applyBorder="1" applyAlignment="1" applyProtection="1">
      <alignment horizontal="center"/>
      <protection locked="0"/>
    </xf>
    <xf numFmtId="3" fontId="35" fillId="0" borderId="1" xfId="0" applyNumberFormat="1" applyFont="1" applyBorder="1" applyAlignment="1" applyProtection="1">
      <alignment horizontal="center"/>
      <protection locked="0"/>
    </xf>
    <xf numFmtId="3" fontId="32" fillId="0" borderId="1" xfId="0" applyNumberFormat="1" applyFont="1" applyFill="1" applyBorder="1" applyAlignment="1" applyProtection="1">
      <alignment horizontal="center"/>
      <protection locked="0"/>
    </xf>
    <xf numFmtId="3" fontId="32" fillId="0" borderId="16" xfId="0" applyNumberFormat="1" applyFont="1" applyBorder="1" applyAlignment="1" applyProtection="1">
      <alignment horizontal="center"/>
      <protection locked="0"/>
    </xf>
    <xf numFmtId="3" fontId="32" fillId="0" borderId="1" xfId="0" applyNumberFormat="1" applyFont="1" applyBorder="1" applyAlignment="1" applyProtection="1">
      <alignment horizontal="center"/>
      <protection locked="0"/>
    </xf>
    <xf numFmtId="3" fontId="32" fillId="0" borderId="8" xfId="0" applyNumberFormat="1" applyFont="1" applyBorder="1" applyAlignment="1">
      <alignment horizontal="center"/>
    </xf>
    <xf numFmtId="3" fontId="32" fillId="0" borderId="5" xfId="0" applyNumberFormat="1" applyFont="1" applyBorder="1" applyAlignment="1">
      <alignment horizontal="center"/>
    </xf>
    <xf numFmtId="3" fontId="32" fillId="0" borderId="17" xfId="0" applyNumberFormat="1" applyFont="1" applyBorder="1" applyAlignment="1">
      <alignment horizontal="center"/>
    </xf>
    <xf numFmtId="3" fontId="32" fillId="0" borderId="17" xfId="0" applyNumberFormat="1" applyFont="1" applyBorder="1" applyAlignment="1" applyProtection="1">
      <alignment horizontal="center"/>
      <protection hidden="1"/>
    </xf>
    <xf numFmtId="3" fontId="32" fillId="0" borderId="5" xfId="0" applyNumberFormat="1" applyFont="1" applyBorder="1" applyAlignment="1" applyProtection="1">
      <alignment horizontal="center"/>
      <protection hidden="1"/>
    </xf>
    <xf numFmtId="3" fontId="35" fillId="0" borderId="32" xfId="0" applyNumberFormat="1" applyFont="1" applyFill="1" applyBorder="1" applyAlignment="1" applyProtection="1">
      <alignment horizontal="center"/>
      <protection hidden="1"/>
    </xf>
    <xf numFmtId="3" fontId="32" fillId="0" borderId="32" xfId="0" applyNumberFormat="1" applyFont="1" applyBorder="1" applyAlignment="1" applyProtection="1">
      <alignment horizontal="center"/>
      <protection hidden="1"/>
    </xf>
    <xf numFmtId="3" fontId="32" fillId="0" borderId="32" xfId="0" applyNumberFormat="1" applyFont="1" applyFill="1" applyBorder="1" applyAlignment="1" applyProtection="1">
      <alignment horizontal="center"/>
      <protection hidden="1"/>
    </xf>
    <xf numFmtId="3" fontId="35" fillId="0" borderId="32" xfId="0" applyNumberFormat="1" applyFont="1" applyFill="1" applyBorder="1" applyAlignment="1" applyProtection="1">
      <alignment horizontal="center"/>
      <protection locked="0"/>
    </xf>
    <xf numFmtId="3" fontId="32" fillId="0" borderId="32" xfId="0" applyNumberFormat="1" applyFont="1" applyFill="1" applyBorder="1" applyAlignment="1" applyProtection="1">
      <alignment horizontal="center"/>
      <protection locked="0"/>
    </xf>
    <xf numFmtId="3" fontId="32" fillId="0" borderId="32" xfId="0" applyNumberFormat="1" applyFont="1" applyBorder="1" applyAlignment="1" applyProtection="1">
      <alignment horizontal="center"/>
      <protection locked="0"/>
    </xf>
    <xf numFmtId="3" fontId="32" fillId="0" borderId="32" xfId="0" applyNumberFormat="1" applyFont="1" applyBorder="1" applyAlignment="1">
      <alignment horizontal="center"/>
    </xf>
    <xf numFmtId="3" fontId="35" fillId="0" borderId="32" xfId="0" applyNumberFormat="1" applyFont="1" applyBorder="1" applyAlignment="1">
      <alignment horizontal="center"/>
    </xf>
    <xf numFmtId="3" fontId="32" fillId="0" borderId="1" xfId="0" applyNumberFormat="1" applyFont="1" applyFill="1" applyBorder="1" applyAlignment="1" applyProtection="1">
      <alignment horizontal="center"/>
      <protection hidden="1"/>
    </xf>
    <xf numFmtId="3" fontId="32" fillId="0" borderId="1" xfId="0" applyNumberFormat="1" applyFont="1" applyBorder="1" applyAlignment="1">
      <alignment horizontal="center"/>
    </xf>
    <xf numFmtId="3" fontId="35" fillId="0" borderId="1" xfId="0" applyNumberFormat="1" applyFont="1" applyBorder="1" applyAlignment="1">
      <alignment horizontal="center"/>
    </xf>
    <xf numFmtId="167" fontId="32" fillId="0" borderId="26" xfId="0" applyNumberFormat="1" applyFont="1" applyFill="1" applyBorder="1" applyAlignment="1" applyProtection="1">
      <alignment horizontal="center"/>
      <protection hidden="1"/>
    </xf>
    <xf numFmtId="3" fontId="35" fillId="0" borderId="26" xfId="0" applyNumberFormat="1" applyFont="1" applyBorder="1" applyAlignment="1" applyProtection="1">
      <alignment horizontal="center"/>
      <protection hidden="1"/>
    </xf>
    <xf numFmtId="3" fontId="32" fillId="0" borderId="26" xfId="0" applyNumberFormat="1" applyFont="1" applyBorder="1" applyAlignment="1" applyProtection="1">
      <alignment horizontal="center"/>
      <protection hidden="1"/>
    </xf>
    <xf numFmtId="4" fontId="35" fillId="0" borderId="26" xfId="0" applyNumberFormat="1" applyFont="1" applyBorder="1" applyAlignment="1" applyProtection="1">
      <alignment horizontal="center"/>
      <protection hidden="1"/>
    </xf>
    <xf numFmtId="4" fontId="32" fillId="0" borderId="26" xfId="0" applyNumberFormat="1" applyFont="1" applyBorder="1" applyAlignment="1" applyProtection="1">
      <alignment horizontal="center"/>
      <protection hidden="1"/>
    </xf>
    <xf numFmtId="3" fontId="35" fillId="0" borderId="26" xfId="0" applyNumberFormat="1" applyFont="1" applyFill="1" applyBorder="1" applyAlignment="1" applyProtection="1">
      <alignment horizontal="center"/>
      <protection hidden="1"/>
    </xf>
    <xf numFmtId="3" fontId="32" fillId="0" borderId="26" xfId="0" applyNumberFormat="1" applyFont="1" applyFill="1" applyBorder="1" applyAlignment="1" applyProtection="1">
      <alignment horizontal="center"/>
      <protection hidden="1"/>
    </xf>
    <xf numFmtId="3" fontId="35" fillId="0" borderId="26" xfId="0" applyNumberFormat="1" applyFont="1" applyFill="1" applyBorder="1" applyAlignment="1" applyProtection="1">
      <alignment horizontal="center"/>
      <protection locked="0"/>
    </xf>
    <xf numFmtId="3" fontId="32" fillId="0" borderId="26" xfId="0" applyNumberFormat="1" applyFont="1" applyFill="1" applyBorder="1" applyAlignment="1" applyProtection="1">
      <alignment horizontal="center"/>
      <protection locked="0"/>
    </xf>
    <xf numFmtId="3" fontId="32" fillId="0" borderId="26" xfId="0" applyNumberFormat="1" applyFont="1" applyBorder="1" applyAlignment="1" applyProtection="1">
      <alignment horizontal="center"/>
      <protection locked="0"/>
    </xf>
    <xf numFmtId="3" fontId="32" fillId="0" borderId="26" xfId="0" applyNumberFormat="1" applyFont="1" applyBorder="1" applyAlignment="1">
      <alignment horizontal="center"/>
    </xf>
    <xf numFmtId="3" fontId="35" fillId="0" borderId="26" xfId="0" applyNumberFormat="1" applyFont="1" applyBorder="1" applyAlignment="1">
      <alignment horizontal="center"/>
    </xf>
    <xf numFmtId="167" fontId="32" fillId="0" borderId="1" xfId="0" applyNumberFormat="1" applyFont="1" applyFill="1" applyBorder="1" applyAlignment="1" applyProtection="1">
      <alignment horizontal="center"/>
      <protection hidden="1"/>
    </xf>
    <xf numFmtId="167" fontId="35" fillId="0" borderId="32" xfId="0" applyNumberFormat="1" applyFont="1" applyFill="1" applyBorder="1" applyAlignment="1" applyProtection="1">
      <alignment horizontal="center"/>
      <protection hidden="1"/>
    </xf>
    <xf numFmtId="167" fontId="32" fillId="0" borderId="32" xfId="0" applyNumberFormat="1" applyFont="1" applyFill="1" applyBorder="1" applyAlignment="1" applyProtection="1">
      <alignment horizontal="center"/>
      <protection hidden="1"/>
    </xf>
    <xf numFmtId="167" fontId="35" fillId="0" borderId="32" xfId="0" applyNumberFormat="1" applyFont="1" applyBorder="1" applyAlignment="1" applyProtection="1">
      <alignment horizontal="center"/>
      <protection hidden="1"/>
    </xf>
    <xf numFmtId="3" fontId="35" fillId="0" borderId="32" xfId="0" applyNumberFormat="1" applyFont="1" applyBorder="1" applyAlignment="1" applyProtection="1">
      <alignment horizontal="center"/>
      <protection hidden="1"/>
    </xf>
    <xf numFmtId="4" fontId="35" fillId="0" borderId="32" xfId="0" applyNumberFormat="1" applyFont="1" applyBorder="1" applyAlignment="1" applyProtection="1">
      <alignment horizontal="center"/>
      <protection hidden="1"/>
    </xf>
    <xf numFmtId="4" fontId="32" fillId="0" borderId="32" xfId="0" applyNumberFormat="1" applyFont="1" applyBorder="1" applyAlignment="1" applyProtection="1">
      <alignment horizontal="center"/>
      <protection hidden="1"/>
    </xf>
    <xf numFmtId="167" fontId="35" fillId="0" borderId="26" xfId="0" applyNumberFormat="1" applyFont="1" applyFill="1" applyBorder="1" applyAlignment="1" applyProtection="1">
      <alignment horizontal="center"/>
      <protection hidden="1"/>
    </xf>
    <xf numFmtId="167" fontId="35" fillId="0" borderId="26" xfId="0" applyNumberFormat="1" applyFont="1" applyBorder="1" applyAlignment="1" applyProtection="1">
      <alignment horizontal="center"/>
      <protection hidden="1"/>
    </xf>
    <xf numFmtId="49" fontId="14" fillId="0" borderId="6" xfId="0" applyNumberFormat="1" applyFont="1" applyFill="1" applyBorder="1"/>
    <xf numFmtId="167" fontId="4" fillId="0" borderId="46" xfId="0" applyNumberFormat="1" applyFont="1" applyBorder="1" applyAlignment="1" applyProtection="1">
      <alignment horizontal="center"/>
      <protection hidden="1"/>
    </xf>
    <xf numFmtId="167" fontId="3" fillId="0" borderId="46" xfId="0" applyNumberFormat="1" applyFont="1" applyBorder="1" applyAlignment="1" applyProtection="1">
      <alignment horizontal="center"/>
      <protection hidden="1"/>
    </xf>
    <xf numFmtId="167" fontId="3" fillId="0" borderId="46" xfId="0" applyNumberFormat="1" applyFont="1" applyFill="1" applyBorder="1" applyAlignment="1" applyProtection="1">
      <alignment horizontal="center"/>
      <protection hidden="1"/>
    </xf>
    <xf numFmtId="167" fontId="4" fillId="0" borderId="46" xfId="0" applyNumberFormat="1" applyFont="1" applyFill="1" applyBorder="1" applyAlignment="1" applyProtection="1">
      <alignment horizontal="center"/>
      <protection hidden="1"/>
    </xf>
    <xf numFmtId="3" fontId="3" fillId="0" borderId="46" xfId="0" applyNumberFormat="1" applyFont="1" applyBorder="1" applyAlignment="1" applyProtection="1">
      <alignment horizontal="center"/>
      <protection hidden="1"/>
    </xf>
    <xf numFmtId="3" fontId="4" fillId="0" borderId="46" xfId="0" applyNumberFormat="1" applyFont="1" applyBorder="1" applyAlignment="1" applyProtection="1">
      <alignment horizontal="center"/>
      <protection hidden="1"/>
    </xf>
    <xf numFmtId="4" fontId="3" fillId="0" borderId="46" xfId="0" applyNumberFormat="1" applyFont="1" applyBorder="1" applyAlignment="1" applyProtection="1">
      <alignment horizontal="center"/>
      <protection hidden="1"/>
    </xf>
    <xf numFmtId="4" fontId="4" fillId="0" borderId="46" xfId="0" applyNumberFormat="1" applyFont="1" applyBorder="1" applyAlignment="1" applyProtection="1">
      <alignment horizontal="center"/>
      <protection hidden="1"/>
    </xf>
    <xf numFmtId="3" fontId="3" fillId="0" borderId="46" xfId="0" applyNumberFormat="1" applyFont="1" applyBorder="1" applyAlignment="1" applyProtection="1">
      <alignment horizontal="center"/>
      <protection locked="0"/>
    </xf>
    <xf numFmtId="3" fontId="4" fillId="0" borderId="46" xfId="0" applyNumberFormat="1" applyFont="1" applyBorder="1" applyAlignment="1" applyProtection="1">
      <alignment horizontal="center"/>
      <protection locked="0"/>
    </xf>
    <xf numFmtId="167" fontId="33" fillId="0" borderId="26" xfId="0" applyNumberFormat="1" applyFont="1" applyFill="1" applyBorder="1" applyAlignment="1" applyProtection="1">
      <alignment horizontal="center"/>
      <protection hidden="1"/>
    </xf>
    <xf numFmtId="167" fontId="33" fillId="0" borderId="1" xfId="0" applyNumberFormat="1" applyFont="1" applyFill="1" applyBorder="1" applyAlignment="1" applyProtection="1">
      <alignment horizontal="center"/>
      <protection hidden="1"/>
    </xf>
    <xf numFmtId="167" fontId="14" fillId="0" borderId="46" xfId="0" applyNumberFormat="1" applyFont="1" applyFill="1" applyBorder="1" applyAlignment="1" applyProtection="1">
      <alignment horizontal="center"/>
      <protection hidden="1"/>
    </xf>
    <xf numFmtId="167" fontId="33" fillId="0" borderId="6" xfId="0" applyNumberFormat="1" applyFont="1" applyFill="1" applyBorder="1" applyAlignment="1" applyProtection="1">
      <alignment horizontal="center"/>
      <protection hidden="1"/>
    </xf>
    <xf numFmtId="167" fontId="33" fillId="0" borderId="16" xfId="0" applyNumberFormat="1" applyFont="1" applyFill="1" applyBorder="1" applyAlignment="1" applyProtection="1">
      <alignment horizontal="center"/>
      <protection hidden="1"/>
    </xf>
    <xf numFmtId="167" fontId="33" fillId="0" borderId="32" xfId="0" applyNumberFormat="1" applyFont="1" applyFill="1" applyBorder="1" applyAlignment="1" applyProtection="1">
      <alignment horizontal="center"/>
      <protection hidden="1"/>
    </xf>
    <xf numFmtId="0" fontId="30" fillId="0" borderId="14" xfId="0" quotePrefix="1" applyFont="1" applyBorder="1" applyAlignment="1" applyProtection="1">
      <alignment horizontal="center"/>
      <protection hidden="1"/>
    </xf>
    <xf numFmtId="167" fontId="14" fillId="0" borderId="46" xfId="0" applyNumberFormat="1" applyFont="1" applyBorder="1" applyAlignment="1" applyProtection="1">
      <alignment horizontal="center"/>
      <protection hidden="1"/>
    </xf>
    <xf numFmtId="167" fontId="33" fillId="0" borderId="16" xfId="0" applyNumberFormat="1" applyFont="1" applyBorder="1" applyAlignment="1" applyProtection="1">
      <alignment horizontal="center"/>
      <protection hidden="1"/>
    </xf>
    <xf numFmtId="167" fontId="33" fillId="0" borderId="1" xfId="0" applyNumberFormat="1" applyFont="1" applyBorder="1" applyAlignment="1" applyProtection="1">
      <alignment horizontal="center"/>
      <protection hidden="1"/>
    </xf>
    <xf numFmtId="3" fontId="33" fillId="0" borderId="26" xfId="0" applyNumberFormat="1" applyFont="1" applyBorder="1" applyAlignment="1" applyProtection="1">
      <alignment horizontal="center"/>
      <protection hidden="1"/>
    </xf>
    <xf numFmtId="3" fontId="33" fillId="0" borderId="1" xfId="0" applyNumberFormat="1" applyFont="1" applyBorder="1" applyAlignment="1" applyProtection="1">
      <alignment horizontal="center"/>
      <protection hidden="1"/>
    </xf>
    <xf numFmtId="3" fontId="14" fillId="0" borderId="46" xfId="0" applyNumberFormat="1" applyFont="1" applyBorder="1" applyAlignment="1" applyProtection="1">
      <alignment horizontal="center"/>
      <protection hidden="1"/>
    </xf>
    <xf numFmtId="3" fontId="33" fillId="0" borderId="32" xfId="0" applyNumberFormat="1" applyFont="1" applyBorder="1" applyAlignment="1" applyProtection="1">
      <alignment horizontal="center"/>
      <protection hidden="1"/>
    </xf>
    <xf numFmtId="3" fontId="33" fillId="0" borderId="16" xfId="0" applyNumberFormat="1" applyFont="1" applyBorder="1" applyAlignment="1" applyProtection="1">
      <alignment horizontal="center"/>
      <protection hidden="1"/>
    </xf>
    <xf numFmtId="167" fontId="0" fillId="0" borderId="37" xfId="0" applyNumberFormat="1" applyFont="1" applyFill="1" applyBorder="1" applyAlignment="1" applyProtection="1">
      <alignment horizontal="center"/>
      <protection hidden="1"/>
    </xf>
    <xf numFmtId="0" fontId="4" fillId="0" borderId="8" xfId="0" applyFont="1" applyFill="1" applyBorder="1" applyAlignment="1">
      <alignment horizontal="center"/>
    </xf>
    <xf numFmtId="0" fontId="5" fillId="0" borderId="26" xfId="0" quotePrefix="1" applyFont="1" applyFill="1" applyBorder="1" applyAlignment="1" applyProtection="1">
      <alignment horizontal="center"/>
      <protection hidden="1"/>
    </xf>
    <xf numFmtId="0" fontId="3" fillId="0" borderId="26" xfId="0" applyFont="1" applyFill="1" applyBorder="1" applyAlignment="1">
      <alignment horizontal="center"/>
    </xf>
    <xf numFmtId="0" fontId="4" fillId="0" borderId="26" xfId="0" quotePrefix="1" applyFont="1" applyFill="1" applyBorder="1" applyAlignment="1">
      <alignment horizontal="center"/>
    </xf>
    <xf numFmtId="0" fontId="3" fillId="0" borderId="33" xfId="0" applyFont="1" applyFill="1" applyBorder="1" applyProtection="1">
      <protection hidden="1"/>
    </xf>
    <xf numFmtId="0" fontId="4" fillId="0" borderId="26" xfId="0" applyFont="1" applyFill="1" applyBorder="1" applyAlignment="1">
      <alignment horizontal="center"/>
    </xf>
    <xf numFmtId="3" fontId="3" fillId="0" borderId="3" xfId="0" applyNumberFormat="1" applyFont="1" applyFill="1" applyBorder="1" applyAlignment="1" applyProtection="1">
      <alignment horizontal="center"/>
      <protection locked="0"/>
    </xf>
    <xf numFmtId="3" fontId="4" fillId="0" borderId="3" xfId="0" applyNumberFormat="1" applyFont="1" applyFill="1" applyBorder="1" applyAlignment="1" applyProtection="1">
      <alignment horizontal="center"/>
      <protection locked="0"/>
    </xf>
    <xf numFmtId="0" fontId="14" fillId="0" borderId="34" xfId="0" quotePrefix="1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0" fontId="14" fillId="0" borderId="26" xfId="0" quotePrefix="1" applyFont="1" applyFill="1" applyBorder="1" applyAlignment="1">
      <alignment horizontal="center"/>
    </xf>
    <xf numFmtId="0" fontId="14" fillId="0" borderId="26" xfId="0" applyFont="1" applyFill="1" applyBorder="1"/>
    <xf numFmtId="3" fontId="3" fillId="0" borderId="26" xfId="0" applyNumberFormat="1" applyFont="1" applyFill="1" applyBorder="1" applyAlignment="1" applyProtection="1">
      <alignment horizontal="center"/>
      <protection hidden="1"/>
    </xf>
    <xf numFmtId="3" fontId="4" fillId="0" borderId="26" xfId="0" applyNumberFormat="1" applyFont="1" applyBorder="1" applyAlignment="1" applyProtection="1">
      <alignment horizontal="center"/>
      <protection hidden="1"/>
    </xf>
    <xf numFmtId="3" fontId="4" fillId="0" borderId="26" xfId="0" applyNumberFormat="1" applyFont="1" applyFill="1" applyBorder="1" applyAlignment="1" applyProtection="1">
      <alignment horizontal="center"/>
      <protection hidden="1"/>
    </xf>
    <xf numFmtId="3" fontId="3" fillId="0" borderId="32" xfId="0" applyNumberFormat="1" applyFont="1" applyFill="1" applyBorder="1" applyAlignment="1" applyProtection="1">
      <alignment horizontal="center"/>
      <protection hidden="1"/>
    </xf>
    <xf numFmtId="3" fontId="4" fillId="0" borderId="32" xfId="0" applyNumberFormat="1" applyFont="1" applyBorder="1" applyAlignment="1" applyProtection="1">
      <alignment horizontal="center"/>
      <protection hidden="1"/>
    </xf>
    <xf numFmtId="3" fontId="4" fillId="0" borderId="32" xfId="0" applyNumberFormat="1" applyFont="1" applyFill="1" applyBorder="1" applyAlignment="1" applyProtection="1">
      <alignment horizontal="center"/>
      <protection hidden="1"/>
    </xf>
    <xf numFmtId="3" fontId="3" fillId="0" borderId="16" xfId="0" applyNumberFormat="1" applyFont="1" applyBorder="1" applyAlignment="1" applyProtection="1">
      <alignment horizontal="center"/>
      <protection hidden="1"/>
    </xf>
    <xf numFmtId="3" fontId="4" fillId="0" borderId="16" xfId="0" applyNumberFormat="1" applyFont="1" applyBorder="1" applyAlignment="1" applyProtection="1">
      <alignment horizontal="center"/>
      <protection hidden="1"/>
    </xf>
    <xf numFmtId="167" fontId="0" fillId="0" borderId="26" xfId="0" applyNumberFormat="1" applyFont="1" applyFill="1" applyBorder="1" applyAlignment="1" applyProtection="1">
      <alignment horizontal="center"/>
      <protection hidden="1"/>
    </xf>
    <xf numFmtId="3" fontId="0" fillId="0" borderId="26" xfId="0" applyNumberFormat="1" applyFont="1" applyFill="1" applyBorder="1" applyAlignment="1">
      <alignment horizontal="center"/>
    </xf>
    <xf numFmtId="167" fontId="0" fillId="0" borderId="4" xfId="0" applyNumberFormat="1" applyFont="1" applyFill="1" applyBorder="1"/>
    <xf numFmtId="167" fontId="0" fillId="0" borderId="17" xfId="0" applyNumberFormat="1" applyFont="1" applyFill="1" applyBorder="1"/>
    <xf numFmtId="167" fontId="0" fillId="0" borderId="26" xfId="0" applyNumberFormat="1" applyFont="1" applyFill="1" applyBorder="1" applyAlignment="1">
      <alignment horizontal="center"/>
    </xf>
    <xf numFmtId="167" fontId="0" fillId="0" borderId="4" xfId="0" applyNumberFormat="1" applyFont="1" applyFill="1" applyBorder="1" applyAlignment="1" applyProtection="1">
      <alignment horizontal="center"/>
      <protection hidden="1"/>
    </xf>
    <xf numFmtId="0" fontId="0" fillId="0" borderId="41" xfId="0" applyBorder="1"/>
    <xf numFmtId="0" fontId="0" fillId="0" borderId="44" xfId="0" applyBorder="1"/>
    <xf numFmtId="0" fontId="14" fillId="0" borderId="39" xfId="0" applyFont="1" applyFill="1" applyBorder="1" applyAlignment="1">
      <alignment wrapText="1"/>
    </xf>
    <xf numFmtId="0" fontId="31" fillId="0" borderId="0" xfId="0" applyFont="1"/>
    <xf numFmtId="167" fontId="3" fillId="0" borderId="9" xfId="0" applyNumberFormat="1" applyFont="1" applyFill="1" applyBorder="1" applyAlignment="1" applyProtection="1">
      <alignment horizontal="center"/>
      <protection hidden="1"/>
    </xf>
    <xf numFmtId="167" fontId="3" fillId="0" borderId="15" xfId="0" applyNumberFormat="1" applyFont="1" applyFill="1" applyBorder="1" applyAlignment="1" applyProtection="1">
      <alignment horizontal="center"/>
      <protection hidden="1"/>
    </xf>
    <xf numFmtId="167" fontId="3" fillId="0" borderId="9" xfId="0" applyNumberFormat="1" applyFont="1" applyBorder="1" applyAlignment="1" applyProtection="1">
      <alignment horizontal="center"/>
      <protection hidden="1"/>
    </xf>
    <xf numFmtId="167" fontId="14" fillId="0" borderId="23" xfId="0" applyNumberFormat="1" applyFont="1" applyBorder="1" applyAlignment="1">
      <alignment horizontal="center"/>
    </xf>
    <xf numFmtId="167" fontId="0" fillId="0" borderId="16" xfId="0" applyNumberFormat="1" applyFont="1" applyBorder="1" applyAlignment="1">
      <alignment horizontal="center"/>
    </xf>
    <xf numFmtId="167" fontId="14" fillId="0" borderId="22" xfId="0" applyNumberFormat="1" applyFont="1" applyBorder="1" applyAlignment="1">
      <alignment horizontal="center"/>
    </xf>
    <xf numFmtId="3" fontId="14" fillId="0" borderId="16" xfId="0" applyNumberFormat="1" applyFont="1" applyBorder="1" applyAlignment="1">
      <alignment horizontal="center"/>
    </xf>
    <xf numFmtId="3" fontId="14" fillId="0" borderId="57" xfId="0" applyNumberFormat="1" applyFont="1" applyBorder="1" applyAlignment="1">
      <alignment horizontal="center"/>
    </xf>
    <xf numFmtId="3" fontId="14" fillId="0" borderId="57" xfId="0" applyNumberFormat="1" applyFont="1" applyBorder="1" applyAlignment="1" applyProtection="1">
      <alignment horizontal="center"/>
      <protection hidden="1"/>
    </xf>
    <xf numFmtId="167" fontId="3" fillId="0" borderId="2" xfId="0" applyNumberFormat="1" applyFont="1" applyFill="1" applyBorder="1" applyAlignment="1" applyProtection="1">
      <alignment horizontal="center"/>
      <protection hidden="1"/>
    </xf>
    <xf numFmtId="167" fontId="3" fillId="0" borderId="7" xfId="0" applyNumberFormat="1" applyFont="1" applyBorder="1" applyAlignment="1" applyProtection="1">
      <alignment horizontal="center"/>
      <protection hidden="1"/>
    </xf>
    <xf numFmtId="167" fontId="3" fillId="0" borderId="2" xfId="0" applyNumberFormat="1" applyFont="1" applyBorder="1" applyAlignment="1" applyProtection="1">
      <alignment horizontal="center"/>
      <protection hidden="1"/>
    </xf>
    <xf numFmtId="167" fontId="0" fillId="0" borderId="5" xfId="0" applyNumberFormat="1" applyFont="1" applyBorder="1" applyAlignment="1">
      <alignment horizontal="center"/>
    </xf>
    <xf numFmtId="167" fontId="14" fillId="0" borderId="6" xfId="0" applyNumberFormat="1" applyFont="1" applyBorder="1" applyAlignment="1">
      <alignment horizontal="center"/>
    </xf>
    <xf numFmtId="167" fontId="0" fillId="0" borderId="58" xfId="0" applyNumberFormat="1" applyFont="1" applyBorder="1" applyAlignment="1">
      <alignment horizontal="center"/>
    </xf>
    <xf numFmtId="167" fontId="0" fillId="0" borderId="57" xfId="0" applyNumberFormat="1" applyFont="1" applyBorder="1" applyAlignment="1">
      <alignment horizontal="center"/>
    </xf>
    <xf numFmtId="167" fontId="4" fillId="0" borderId="38" xfId="0" applyNumberFormat="1" applyFont="1" applyFill="1" applyBorder="1" applyAlignment="1" applyProtection="1">
      <alignment horizontal="center"/>
      <protection hidden="1"/>
    </xf>
    <xf numFmtId="167" fontId="14" fillId="0" borderId="33" xfId="0" applyNumberFormat="1" applyFont="1" applyBorder="1" applyAlignment="1">
      <alignment horizontal="center"/>
    </xf>
    <xf numFmtId="167" fontId="14" fillId="0" borderId="1" xfId="0" applyNumberFormat="1" applyFont="1" applyBorder="1" applyAlignment="1">
      <alignment horizontal="center"/>
    </xf>
    <xf numFmtId="0" fontId="31" fillId="0" borderId="0" xfId="0" applyFont="1" applyFill="1"/>
    <xf numFmtId="3" fontId="14" fillId="0" borderId="58" xfId="0" applyNumberFormat="1" applyFont="1" applyBorder="1" applyAlignment="1">
      <alignment horizontal="center"/>
    </xf>
    <xf numFmtId="3" fontId="14" fillId="0" borderId="58" xfId="0" applyNumberFormat="1" applyFont="1" applyBorder="1" applyAlignment="1" applyProtection="1">
      <alignment horizontal="center"/>
      <protection hidden="1"/>
    </xf>
    <xf numFmtId="165" fontId="0" fillId="0" borderId="38" xfId="0" applyNumberFormat="1" applyFont="1" applyFill="1" applyBorder="1" applyAlignment="1" applyProtection="1">
      <alignment horizontal="center"/>
      <protection hidden="1"/>
    </xf>
    <xf numFmtId="0" fontId="3" fillId="0" borderId="26" xfId="0" applyFont="1" applyBorder="1"/>
    <xf numFmtId="49" fontId="3" fillId="0" borderId="26" xfId="0" applyNumberFormat="1" applyFont="1" applyBorder="1"/>
    <xf numFmtId="0" fontId="19" fillId="0" borderId="64" xfId="0" applyFont="1" applyBorder="1" applyAlignment="1">
      <alignment horizontal="center"/>
    </xf>
    <xf numFmtId="3" fontId="35" fillId="0" borderId="6" xfId="0" applyNumberFormat="1" applyFont="1" applyBorder="1" applyAlignment="1" applyProtection="1">
      <alignment horizontal="center"/>
      <protection hidden="1"/>
    </xf>
    <xf numFmtId="3" fontId="32" fillId="0" borderId="6" xfId="0" applyNumberFormat="1" applyFont="1" applyBorder="1" applyAlignment="1" applyProtection="1">
      <alignment horizontal="center"/>
      <protection hidden="1"/>
    </xf>
    <xf numFmtId="3" fontId="35" fillId="0" borderId="6" xfId="0" applyNumberFormat="1" applyFont="1" applyFill="1" applyBorder="1" applyAlignment="1" applyProtection="1">
      <alignment horizontal="center"/>
      <protection hidden="1"/>
    </xf>
    <xf numFmtId="3" fontId="32" fillId="0" borderId="6" xfId="0" applyNumberFormat="1" applyFont="1" applyFill="1" applyBorder="1" applyAlignment="1" applyProtection="1">
      <alignment horizontal="center"/>
      <protection hidden="1"/>
    </xf>
    <xf numFmtId="3" fontId="35" fillId="0" borderId="16" xfId="0" applyNumberFormat="1" applyFont="1" applyFill="1" applyBorder="1" applyAlignment="1" applyProtection="1">
      <alignment horizontal="center"/>
      <protection hidden="1"/>
    </xf>
    <xf numFmtId="3" fontId="32" fillId="0" borderId="16" xfId="0" applyNumberFormat="1" applyFont="1" applyFill="1" applyBorder="1" applyAlignment="1" applyProtection="1">
      <alignment horizontal="center"/>
      <protection hidden="1"/>
    </xf>
    <xf numFmtId="165" fontId="0" fillId="0" borderId="4" xfId="0" applyNumberFormat="1" applyFont="1" applyFill="1" applyBorder="1" applyAlignment="1" applyProtection="1">
      <alignment horizontal="center"/>
      <protection hidden="1"/>
    </xf>
    <xf numFmtId="0" fontId="0" fillId="0" borderId="18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67" fontId="0" fillId="0" borderId="51" xfId="0" applyNumberFormat="1" applyFont="1" applyBorder="1" applyAlignment="1">
      <alignment horizontal="center"/>
    </xf>
    <xf numFmtId="165" fontId="0" fillId="0" borderId="65" xfId="0" applyNumberFormat="1" applyFont="1" applyFill="1" applyBorder="1" applyAlignment="1" applyProtection="1">
      <alignment horizontal="center"/>
      <protection hidden="1"/>
    </xf>
    <xf numFmtId="167" fontId="14" fillId="0" borderId="33" xfId="0" applyNumberFormat="1" applyFont="1" applyFill="1" applyBorder="1" applyAlignment="1" applyProtection="1">
      <alignment horizontal="center"/>
      <protection hidden="1"/>
    </xf>
    <xf numFmtId="0" fontId="3" fillId="0" borderId="41" xfId="0" quotePrefix="1" applyFont="1" applyFill="1" applyBorder="1" applyAlignment="1">
      <alignment horizontal="center"/>
    </xf>
    <xf numFmtId="0" fontId="3" fillId="0" borderId="32" xfId="0" applyFont="1" applyBorder="1" applyProtection="1">
      <protection hidden="1"/>
    </xf>
    <xf numFmtId="0" fontId="5" fillId="0" borderId="32" xfId="0" quotePrefix="1" applyFont="1" applyBorder="1" applyAlignment="1" applyProtection="1">
      <alignment horizontal="center"/>
      <protection hidden="1"/>
    </xf>
    <xf numFmtId="0" fontId="3" fillId="0" borderId="41" xfId="0" applyFont="1" applyBorder="1" applyProtection="1">
      <protection hidden="1"/>
    </xf>
    <xf numFmtId="167" fontId="3" fillId="0" borderId="63" xfId="0" applyNumberFormat="1" applyFont="1" applyBorder="1" applyAlignment="1" applyProtection="1">
      <alignment horizontal="center"/>
      <protection hidden="1"/>
    </xf>
    <xf numFmtId="167" fontId="3" fillId="0" borderId="58" xfId="0" applyNumberFormat="1" applyFont="1" applyBorder="1" applyAlignment="1" applyProtection="1">
      <alignment horizontal="center"/>
      <protection hidden="1"/>
    </xf>
    <xf numFmtId="167" fontId="3" fillId="0" borderId="33" xfId="0" applyNumberFormat="1" applyFont="1" applyBorder="1" applyAlignment="1" applyProtection="1">
      <alignment horizontal="center"/>
      <protection hidden="1"/>
    </xf>
    <xf numFmtId="0" fontId="4" fillId="0" borderId="45" xfId="0" applyFont="1" applyBorder="1"/>
    <xf numFmtId="0" fontId="4" fillId="0" borderId="32" xfId="0" applyFont="1" applyBorder="1"/>
    <xf numFmtId="0" fontId="4" fillId="0" borderId="47" xfId="0" applyFont="1" applyBorder="1"/>
    <xf numFmtId="0" fontId="3" fillId="0" borderId="32" xfId="0" quotePrefix="1" applyFont="1" applyBorder="1" applyAlignment="1">
      <alignment horizontal="center"/>
    </xf>
    <xf numFmtId="0" fontId="3" fillId="0" borderId="36" xfId="0" quotePrefix="1" applyFont="1" applyBorder="1" applyAlignment="1">
      <alignment horizontal="center"/>
    </xf>
    <xf numFmtId="3" fontId="3" fillId="0" borderId="17" xfId="0" applyNumberFormat="1" applyFont="1" applyFill="1" applyBorder="1" applyAlignment="1" applyProtection="1">
      <alignment horizontal="center"/>
      <protection hidden="1"/>
    </xf>
    <xf numFmtId="3" fontId="3" fillId="0" borderId="18" xfId="0" applyNumberFormat="1" applyFont="1" applyBorder="1" applyAlignment="1" applyProtection="1">
      <alignment horizontal="center"/>
      <protection hidden="1"/>
    </xf>
    <xf numFmtId="167" fontId="14" fillId="0" borderId="16" xfId="0" applyNumberFormat="1" applyFont="1" applyBorder="1" applyAlignment="1" applyProtection="1">
      <alignment horizontal="center"/>
      <protection hidden="1"/>
    </xf>
    <xf numFmtId="1" fontId="14" fillId="0" borderId="16" xfId="0" applyNumberFormat="1" applyFont="1" applyBorder="1" applyAlignment="1" applyProtection="1">
      <alignment horizontal="center"/>
      <protection hidden="1"/>
    </xf>
    <xf numFmtId="164" fontId="19" fillId="0" borderId="64" xfId="0" applyNumberFormat="1" applyFont="1" applyBorder="1" applyAlignment="1">
      <alignment horizontal="center"/>
    </xf>
    <xf numFmtId="167" fontId="0" fillId="0" borderId="14" xfId="0" applyNumberFormat="1" applyFont="1" applyBorder="1" applyAlignment="1" applyProtection="1">
      <alignment horizontal="center"/>
      <protection hidden="1"/>
    </xf>
    <xf numFmtId="0" fontId="3" fillId="2" borderId="41" xfId="0" applyFont="1" applyFill="1" applyBorder="1" applyProtection="1">
      <protection hidden="1"/>
    </xf>
    <xf numFmtId="0" fontId="3" fillId="2" borderId="32" xfId="0" applyFont="1" applyFill="1" applyBorder="1" applyProtection="1">
      <protection hidden="1"/>
    </xf>
    <xf numFmtId="167" fontId="3" fillId="2" borderId="6" xfId="0" applyNumberFormat="1" applyFont="1" applyFill="1" applyBorder="1" applyAlignment="1" applyProtection="1">
      <alignment horizontal="center"/>
      <protection hidden="1"/>
    </xf>
    <xf numFmtId="167" fontId="3" fillId="2" borderId="1" xfId="0" applyNumberFormat="1" applyFont="1" applyFill="1" applyBorder="1" applyAlignment="1" applyProtection="1">
      <alignment horizontal="center"/>
      <protection hidden="1"/>
    </xf>
    <xf numFmtId="165" fontId="3" fillId="2" borderId="3" xfId="0" applyNumberFormat="1" applyFont="1" applyFill="1" applyBorder="1" applyAlignment="1" applyProtection="1">
      <alignment horizontal="center"/>
      <protection hidden="1"/>
    </xf>
    <xf numFmtId="167" fontId="3" fillId="2" borderId="16" xfId="0" applyNumberFormat="1" applyFont="1" applyFill="1" applyBorder="1" applyAlignment="1" applyProtection="1">
      <alignment horizontal="center"/>
      <protection hidden="1"/>
    </xf>
    <xf numFmtId="165" fontId="3" fillId="2" borderId="14" xfId="0" applyNumberFormat="1" applyFont="1" applyFill="1" applyBorder="1" applyAlignment="1" applyProtection="1">
      <alignment horizontal="center"/>
      <protection hidden="1"/>
    </xf>
    <xf numFmtId="167" fontId="3" fillId="2" borderId="19" xfId="0" applyNumberFormat="1" applyFont="1" applyFill="1" applyBorder="1" applyAlignment="1" applyProtection="1">
      <alignment horizontal="center"/>
      <protection hidden="1"/>
    </xf>
    <xf numFmtId="167" fontId="3" fillId="2" borderId="20" xfId="0" applyNumberFormat="1" applyFont="1" applyFill="1" applyBorder="1" applyAlignment="1" applyProtection="1">
      <alignment horizontal="center"/>
      <protection hidden="1"/>
    </xf>
    <xf numFmtId="165" fontId="3" fillId="2" borderId="21" xfId="0" applyNumberFormat="1" applyFont="1" applyFill="1" applyBorder="1" applyAlignment="1" applyProtection="1">
      <alignment horizontal="center"/>
      <protection hidden="1"/>
    </xf>
    <xf numFmtId="167" fontId="3" fillId="2" borderId="14" xfId="0" applyNumberFormat="1" applyFont="1" applyFill="1" applyBorder="1" applyAlignment="1" applyProtection="1">
      <alignment horizontal="center"/>
      <protection hidden="1"/>
    </xf>
    <xf numFmtId="0" fontId="3" fillId="2" borderId="41" xfId="0" applyFont="1" applyFill="1" applyBorder="1"/>
    <xf numFmtId="0" fontId="3" fillId="2" borderId="32" xfId="0" applyFont="1" applyFill="1" applyBorder="1" applyAlignment="1">
      <alignment horizontal="center"/>
    </xf>
    <xf numFmtId="167" fontId="3" fillId="2" borderId="63" xfId="0" applyNumberFormat="1" applyFont="1" applyFill="1" applyBorder="1" applyAlignment="1" applyProtection="1">
      <alignment horizontal="center"/>
      <protection hidden="1"/>
    </xf>
    <xf numFmtId="167" fontId="3" fillId="2" borderId="58" xfId="0" applyNumberFormat="1" applyFont="1" applyFill="1" applyBorder="1" applyAlignment="1" applyProtection="1">
      <alignment horizontal="center"/>
      <protection hidden="1"/>
    </xf>
    <xf numFmtId="165" fontId="3" fillId="2" borderId="38" xfId="0" applyNumberFormat="1" applyFont="1" applyFill="1" applyBorder="1" applyAlignment="1" applyProtection="1">
      <alignment horizontal="center"/>
      <protection hidden="1"/>
    </xf>
    <xf numFmtId="167" fontId="3" fillId="2" borderId="26" xfId="0" applyNumberFormat="1" applyFont="1" applyFill="1" applyBorder="1" applyAlignment="1" applyProtection="1">
      <alignment horizontal="center"/>
      <protection hidden="1"/>
    </xf>
    <xf numFmtId="1" fontId="3" fillId="2" borderId="6" xfId="0" applyNumberFormat="1" applyFont="1" applyFill="1" applyBorder="1" applyAlignment="1" applyProtection="1">
      <alignment horizontal="center"/>
      <protection hidden="1"/>
    </xf>
    <xf numFmtId="1" fontId="3" fillId="2" borderId="1" xfId="0" applyNumberFormat="1" applyFont="1" applyFill="1" applyBorder="1" applyAlignment="1" applyProtection="1">
      <alignment horizontal="center"/>
      <protection hidden="1"/>
    </xf>
    <xf numFmtId="1" fontId="3" fillId="2" borderId="3" xfId="0" applyNumberFormat="1" applyFont="1" applyFill="1" applyBorder="1" applyAlignment="1" applyProtection="1">
      <alignment horizontal="center"/>
      <protection hidden="1"/>
    </xf>
    <xf numFmtId="1" fontId="3" fillId="2" borderId="16" xfId="0" applyNumberFormat="1" applyFont="1" applyFill="1" applyBorder="1" applyAlignment="1" applyProtection="1">
      <alignment horizontal="center"/>
      <protection hidden="1"/>
    </xf>
    <xf numFmtId="1" fontId="3" fillId="2" borderId="14" xfId="0" applyNumberFormat="1" applyFont="1" applyFill="1" applyBorder="1" applyAlignment="1" applyProtection="1">
      <alignment horizontal="center"/>
      <protection hidden="1"/>
    </xf>
    <xf numFmtId="49" fontId="3" fillId="2" borderId="41" xfId="0" applyNumberFormat="1" applyFont="1" applyFill="1" applyBorder="1"/>
    <xf numFmtId="2" fontId="3" fillId="2" borderId="6" xfId="0" applyNumberFormat="1" applyFont="1" applyFill="1" applyBorder="1" applyAlignment="1" applyProtection="1">
      <alignment horizontal="center"/>
      <protection hidden="1"/>
    </xf>
    <xf numFmtId="2" fontId="3" fillId="2" borderId="1" xfId="0" applyNumberFormat="1" applyFont="1" applyFill="1" applyBorder="1" applyAlignment="1" applyProtection="1">
      <alignment horizontal="center"/>
      <protection hidden="1"/>
    </xf>
    <xf numFmtId="2" fontId="3" fillId="2" borderId="3" xfId="0" applyNumberFormat="1" applyFont="1" applyFill="1" applyBorder="1" applyAlignment="1" applyProtection="1">
      <alignment horizontal="center"/>
      <protection hidden="1"/>
    </xf>
    <xf numFmtId="2" fontId="3" fillId="2" borderId="16" xfId="0" applyNumberFormat="1" applyFont="1" applyFill="1" applyBorder="1" applyAlignment="1" applyProtection="1">
      <alignment horizontal="center"/>
      <protection hidden="1"/>
    </xf>
    <xf numFmtId="2" fontId="3" fillId="2" borderId="14" xfId="0" applyNumberFormat="1" applyFont="1" applyFill="1" applyBorder="1" applyAlignment="1" applyProtection="1">
      <alignment horizontal="center"/>
      <protection hidden="1"/>
    </xf>
    <xf numFmtId="3" fontId="3" fillId="2" borderId="6" xfId="0" applyNumberFormat="1" applyFont="1" applyFill="1" applyBorder="1" applyAlignment="1" applyProtection="1">
      <alignment horizontal="center"/>
      <protection hidden="1"/>
    </xf>
    <xf numFmtId="3" fontId="3" fillId="2" borderId="1" xfId="0" applyNumberFormat="1" applyFont="1" applyFill="1" applyBorder="1" applyAlignment="1" applyProtection="1">
      <alignment horizontal="center"/>
      <protection hidden="1"/>
    </xf>
    <xf numFmtId="3" fontId="3" fillId="2" borderId="3" xfId="0" applyNumberFormat="1" applyFont="1" applyFill="1" applyBorder="1" applyAlignment="1" applyProtection="1">
      <alignment horizontal="center"/>
      <protection hidden="1"/>
    </xf>
    <xf numFmtId="3" fontId="3" fillId="2" borderId="16" xfId="0" applyNumberFormat="1" applyFont="1" applyFill="1" applyBorder="1" applyAlignment="1" applyProtection="1">
      <alignment horizontal="center"/>
      <protection hidden="1"/>
    </xf>
    <xf numFmtId="3" fontId="3" fillId="2" borderId="14" xfId="0" applyNumberFormat="1" applyFont="1" applyFill="1" applyBorder="1" applyAlignment="1" applyProtection="1">
      <alignment horizontal="center"/>
      <protection hidden="1"/>
    </xf>
    <xf numFmtId="0" fontId="4" fillId="2" borderId="32" xfId="0" applyFont="1" applyFill="1" applyBorder="1" applyAlignment="1">
      <alignment horizontal="center"/>
    </xf>
    <xf numFmtId="0" fontId="14" fillId="2" borderId="49" xfId="0" applyFont="1" applyFill="1" applyBorder="1" applyAlignment="1">
      <alignment wrapText="1"/>
    </xf>
    <xf numFmtId="0" fontId="14" fillId="2" borderId="50" xfId="0" applyFont="1" applyFill="1" applyBorder="1"/>
    <xf numFmtId="167" fontId="14" fillId="2" borderId="20" xfId="0" applyNumberFormat="1" applyFont="1" applyFill="1" applyBorder="1" applyAlignment="1">
      <alignment horizontal="center"/>
    </xf>
    <xf numFmtId="165" fontId="14" fillId="2" borderId="21" xfId="0" applyNumberFormat="1" applyFont="1" applyFill="1" applyBorder="1" applyAlignment="1" applyProtection="1">
      <alignment horizontal="center"/>
      <protection hidden="1"/>
    </xf>
    <xf numFmtId="165" fontId="14" fillId="2" borderId="25" xfId="0" applyNumberFormat="1" applyFont="1" applyFill="1" applyBorder="1" applyAlignment="1" applyProtection="1">
      <alignment horizontal="center"/>
      <protection hidden="1"/>
    </xf>
    <xf numFmtId="167" fontId="14" fillId="2" borderId="23" xfId="0" applyNumberFormat="1" applyFont="1" applyFill="1" applyBorder="1" applyAlignment="1">
      <alignment horizontal="center"/>
    </xf>
    <xf numFmtId="167" fontId="14" fillId="2" borderId="19" xfId="0" applyNumberFormat="1" applyFont="1" applyFill="1" applyBorder="1" applyAlignment="1">
      <alignment horizontal="center"/>
    </xf>
    <xf numFmtId="167" fontId="14" fillId="2" borderId="20" xfId="0" applyNumberFormat="1" applyFont="1" applyFill="1" applyBorder="1" applyAlignment="1" applyProtection="1">
      <alignment horizontal="center"/>
      <protection hidden="1"/>
    </xf>
    <xf numFmtId="0" fontId="14" fillId="2" borderId="42" xfId="0" applyFont="1" applyFill="1" applyBorder="1" applyAlignment="1">
      <alignment wrapText="1"/>
    </xf>
    <xf numFmtId="0" fontId="14" fillId="2" borderId="35" xfId="0" applyFont="1" applyFill="1" applyBorder="1"/>
    <xf numFmtId="167" fontId="14" fillId="2" borderId="22" xfId="0" applyNumberFormat="1" applyFont="1" applyFill="1" applyBorder="1" applyAlignment="1">
      <alignment horizontal="center"/>
    </xf>
    <xf numFmtId="165" fontId="14" fillId="2" borderId="15" xfId="0" applyNumberFormat="1" applyFont="1" applyFill="1" applyBorder="1" applyAlignment="1" applyProtection="1">
      <alignment horizontal="center"/>
      <protection hidden="1"/>
    </xf>
    <xf numFmtId="167" fontId="14" fillId="2" borderId="2" xfId="0" applyNumberFormat="1" applyFont="1" applyFill="1" applyBorder="1" applyAlignment="1">
      <alignment horizontal="center"/>
    </xf>
    <xf numFmtId="167" fontId="14" fillId="2" borderId="2" xfId="0" applyNumberFormat="1" applyFont="1" applyFill="1" applyBorder="1" applyAlignment="1" applyProtection="1">
      <alignment horizontal="center"/>
      <protection hidden="1"/>
    </xf>
    <xf numFmtId="165" fontId="14" fillId="2" borderId="9" xfId="0" applyNumberFormat="1" applyFont="1" applyFill="1" applyBorder="1" applyAlignment="1" applyProtection="1">
      <alignment horizontal="center"/>
      <protection hidden="1"/>
    </xf>
    <xf numFmtId="0" fontId="36" fillId="0" borderId="0" xfId="0" applyFont="1"/>
    <xf numFmtId="0" fontId="36" fillId="0" borderId="0" xfId="0" applyFont="1" applyBorder="1"/>
    <xf numFmtId="167" fontId="0" fillId="0" borderId="26" xfId="0" applyNumberFormat="1" applyFont="1" applyBorder="1" applyAlignment="1">
      <alignment horizontal="center"/>
    </xf>
    <xf numFmtId="167" fontId="0" fillId="0" borderId="32" xfId="0" applyNumberFormat="1" applyFont="1" applyBorder="1" applyAlignment="1">
      <alignment horizontal="center"/>
    </xf>
    <xf numFmtId="167" fontId="0" fillId="0" borderId="39" xfId="0" applyNumberFormat="1" applyFont="1" applyBorder="1" applyAlignment="1">
      <alignment horizontal="center"/>
    </xf>
    <xf numFmtId="167" fontId="0" fillId="0" borderId="40" xfId="0" applyNumberFormat="1" applyFont="1" applyBorder="1" applyAlignment="1">
      <alignment horizontal="center"/>
    </xf>
    <xf numFmtId="167" fontId="14" fillId="0" borderId="39" xfId="0" applyNumberFormat="1" applyFont="1" applyBorder="1" applyAlignment="1">
      <alignment horizontal="center"/>
    </xf>
    <xf numFmtId="0" fontId="14" fillId="0" borderId="41" xfId="0" applyFont="1" applyBorder="1"/>
    <xf numFmtId="0" fontId="4" fillId="0" borderId="44" xfId="0" quotePrefix="1" applyFont="1" applyBorder="1" applyAlignment="1">
      <alignment horizontal="center"/>
    </xf>
    <xf numFmtId="3" fontId="3" fillId="0" borderId="26" xfId="0" applyNumberFormat="1" applyFont="1" applyBorder="1" applyAlignment="1" applyProtection="1">
      <alignment horizontal="center"/>
      <protection hidden="1"/>
    </xf>
    <xf numFmtId="0" fontId="37" fillId="0" borderId="0" xfId="0" applyFont="1"/>
    <xf numFmtId="0" fontId="38" fillId="0" borderId="0" xfId="0" applyFont="1" applyAlignment="1">
      <alignment horizontal="center"/>
    </xf>
    <xf numFmtId="0" fontId="39" fillId="0" borderId="0" xfId="0" applyFont="1"/>
    <xf numFmtId="0" fontId="37" fillId="0" borderId="0" xfId="0" applyFont="1" applyBorder="1"/>
    <xf numFmtId="165" fontId="37" fillId="0" borderId="0" xfId="0" applyNumberFormat="1" applyFont="1"/>
    <xf numFmtId="0" fontId="19" fillId="0" borderId="30" xfId="0" applyFont="1" applyBorder="1" applyAlignment="1">
      <alignment horizontal="center"/>
    </xf>
    <xf numFmtId="164" fontId="19" fillId="0" borderId="27" xfId="0" applyNumberFormat="1" applyFont="1" applyBorder="1" applyAlignment="1">
      <alignment horizontal="center"/>
    </xf>
    <xf numFmtId="164" fontId="19" fillId="0" borderId="28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167" fontId="0" fillId="0" borderId="28" xfId="0" applyNumberFormat="1" applyFont="1" applyBorder="1" applyAlignment="1">
      <alignment horizontal="center"/>
    </xf>
    <xf numFmtId="167" fontId="4" fillId="0" borderId="4" xfId="0" applyNumberFormat="1" applyFont="1" applyBorder="1"/>
    <xf numFmtId="167" fontId="4" fillId="0" borderId="15" xfId="0" applyNumberFormat="1" applyFont="1" applyFill="1" applyBorder="1" applyAlignment="1" applyProtection="1">
      <alignment horizontal="center"/>
      <protection hidden="1"/>
    </xf>
    <xf numFmtId="167" fontId="4" fillId="0" borderId="18" xfId="0" applyNumberFormat="1" applyFont="1" applyBorder="1"/>
    <xf numFmtId="167" fontId="3" fillId="0" borderId="23" xfId="0" applyNumberFormat="1" applyFont="1" applyBorder="1" applyAlignment="1">
      <alignment horizontal="center"/>
    </xf>
    <xf numFmtId="167" fontId="4" fillId="0" borderId="16" xfId="0" applyNumberFormat="1" applyFont="1" applyBorder="1" applyAlignment="1">
      <alignment horizontal="center"/>
    </xf>
    <xf numFmtId="167" fontId="3" fillId="0" borderId="22" xfId="0" applyNumberFormat="1" applyFont="1" applyBorder="1" applyAlignment="1">
      <alignment horizontal="center"/>
    </xf>
    <xf numFmtId="167" fontId="3" fillId="0" borderId="2" xfId="0" applyNumberFormat="1" applyFont="1" applyBorder="1" applyAlignment="1">
      <alignment horizontal="center"/>
    </xf>
    <xf numFmtId="167" fontId="4" fillId="0" borderId="26" xfId="0" applyNumberFormat="1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3" fontId="3" fillId="0" borderId="2" xfId="0" applyNumberFormat="1" applyFont="1" applyFill="1" applyBorder="1" applyAlignment="1" applyProtection="1">
      <alignment horizontal="center"/>
      <protection hidden="1"/>
    </xf>
    <xf numFmtId="3" fontId="4" fillId="0" borderId="2" xfId="0" applyNumberFormat="1" applyFont="1" applyFill="1" applyBorder="1" applyAlignment="1" applyProtection="1">
      <alignment horizontal="center"/>
      <protection hidden="1"/>
    </xf>
    <xf numFmtId="3" fontId="3" fillId="0" borderId="7" xfId="0" applyNumberFormat="1" applyFont="1" applyBorder="1" applyAlignment="1" applyProtection="1">
      <alignment horizontal="center"/>
      <protection hidden="1"/>
    </xf>
    <xf numFmtId="3" fontId="3" fillId="0" borderId="2" xfId="0" applyNumberFormat="1" applyFont="1" applyBorder="1" applyAlignment="1" applyProtection="1">
      <alignment horizontal="center"/>
      <protection hidden="1"/>
    </xf>
    <xf numFmtId="3" fontId="4" fillId="0" borderId="7" xfId="0" applyNumberFormat="1" applyFont="1" applyBorder="1" applyAlignment="1" applyProtection="1">
      <alignment horizontal="center"/>
      <protection hidden="1"/>
    </xf>
    <xf numFmtId="3" fontId="4" fillId="0" borderId="2" xfId="0" applyNumberFormat="1" applyFont="1" applyBorder="1" applyAlignment="1" applyProtection="1">
      <alignment horizontal="center"/>
      <protection hidden="1"/>
    </xf>
    <xf numFmtId="0" fontId="3" fillId="0" borderId="0" xfId="0" applyFont="1" applyBorder="1"/>
    <xf numFmtId="0" fontId="19" fillId="0" borderId="12" xfId="0" applyFont="1" applyFill="1" applyBorder="1" applyAlignment="1">
      <alignment horizontal="center"/>
    </xf>
    <xf numFmtId="0" fontId="0" fillId="0" borderId="0" xfId="0" applyFont="1"/>
    <xf numFmtId="0" fontId="3" fillId="0" borderId="43" xfId="0" applyFont="1" applyFill="1" applyBorder="1" applyAlignment="1">
      <alignment horizontal="center"/>
    </xf>
    <xf numFmtId="0" fontId="0" fillId="0" borderId="0" xfId="0" applyFont="1" applyFill="1"/>
    <xf numFmtId="0" fontId="3" fillId="0" borderId="46" xfId="0" applyFont="1" applyBorder="1" applyAlignment="1">
      <alignment horizontal="center"/>
    </xf>
    <xf numFmtId="0" fontId="4" fillId="0" borderId="46" xfId="0" quotePrefix="1" applyFont="1" applyBorder="1" applyAlignment="1">
      <alignment horizontal="center"/>
    </xf>
    <xf numFmtId="0" fontId="3" fillId="0" borderId="46" xfId="0" quotePrefix="1" applyFont="1" applyBorder="1" applyAlignment="1">
      <alignment horizontal="center"/>
    </xf>
    <xf numFmtId="0" fontId="3" fillId="0" borderId="49" xfId="0" applyFont="1" applyFill="1" applyBorder="1" applyProtection="1">
      <protection hidden="1"/>
    </xf>
    <xf numFmtId="49" fontId="3" fillId="0" borderId="41" xfId="0" applyNumberFormat="1" applyFont="1" applyBorder="1" applyProtection="1">
      <protection hidden="1"/>
    </xf>
    <xf numFmtId="49" fontId="4" fillId="0" borderId="41" xfId="0" applyNumberFormat="1" applyFont="1" applyBorder="1" applyProtection="1">
      <protection hidden="1"/>
    </xf>
    <xf numFmtId="0" fontId="3" fillId="0" borderId="41" xfId="0" applyFont="1" applyBorder="1"/>
    <xf numFmtId="49" fontId="4" fillId="0" borderId="41" xfId="0" applyNumberFormat="1" applyFont="1" applyBorder="1"/>
    <xf numFmtId="49" fontId="3" fillId="0" borderId="41" xfId="0" applyNumberFormat="1" applyFont="1" applyBorder="1"/>
    <xf numFmtId="167" fontId="3" fillId="0" borderId="6" xfId="0" applyNumberFormat="1" applyFont="1" applyBorder="1" applyAlignment="1" applyProtection="1">
      <alignment horizontal="center"/>
      <protection hidden="1"/>
    </xf>
    <xf numFmtId="167" fontId="3" fillId="0" borderId="1" xfId="0" applyNumberFormat="1" applyFont="1" applyBorder="1" applyAlignment="1" applyProtection="1">
      <alignment horizontal="center"/>
      <protection hidden="1"/>
    </xf>
    <xf numFmtId="167" fontId="4" fillId="0" borderId="6" xfId="0" applyNumberFormat="1" applyFont="1" applyFill="1" applyBorder="1" applyAlignment="1" applyProtection="1">
      <alignment horizontal="center"/>
      <protection hidden="1"/>
    </xf>
    <xf numFmtId="167" fontId="4" fillId="0" borderId="1" xfId="0" applyNumberFormat="1" applyFont="1" applyFill="1" applyBorder="1" applyAlignment="1" applyProtection="1">
      <alignment horizontal="center"/>
      <protection hidden="1"/>
    </xf>
    <xf numFmtId="167" fontId="3" fillId="0" borderId="6" xfId="0" applyNumberFormat="1" applyFont="1" applyFill="1" applyBorder="1" applyAlignment="1" applyProtection="1">
      <alignment horizontal="center"/>
      <protection hidden="1"/>
    </xf>
    <xf numFmtId="167" fontId="3" fillId="0" borderId="1" xfId="0" applyNumberFormat="1" applyFont="1" applyFill="1" applyBorder="1" applyAlignment="1" applyProtection="1">
      <alignment horizontal="center"/>
      <protection hidden="1"/>
    </xf>
    <xf numFmtId="167" fontId="4" fillId="0" borderId="6" xfId="0" applyNumberFormat="1" applyFont="1" applyBorder="1" applyAlignment="1" applyProtection="1">
      <alignment horizontal="center"/>
      <protection hidden="1"/>
    </xf>
    <xf numFmtId="167" fontId="4" fillId="0" borderId="1" xfId="0" applyNumberFormat="1" applyFont="1" applyBorder="1" applyAlignment="1" applyProtection="1">
      <alignment horizontal="center"/>
      <protection hidden="1"/>
    </xf>
    <xf numFmtId="167" fontId="3" fillId="0" borderId="19" xfId="0" applyNumberFormat="1" applyFont="1" applyBorder="1" applyAlignment="1" applyProtection="1">
      <alignment horizontal="center"/>
      <protection hidden="1"/>
    </xf>
    <xf numFmtId="167" fontId="3" fillId="0" borderId="20" xfId="0" applyNumberFormat="1" applyFont="1" applyBorder="1" applyAlignment="1" applyProtection="1">
      <alignment horizontal="center"/>
      <protection hidden="1"/>
    </xf>
    <xf numFmtId="167" fontId="3" fillId="0" borderId="21" xfId="0" applyNumberFormat="1" applyFont="1" applyBorder="1" applyAlignment="1" applyProtection="1">
      <alignment horizontal="center"/>
      <protection hidden="1"/>
    </xf>
    <xf numFmtId="167" fontId="3" fillId="0" borderId="3" xfId="0" applyNumberFormat="1" applyFont="1" applyBorder="1" applyAlignment="1" applyProtection="1">
      <alignment horizontal="center"/>
      <protection hidden="1"/>
    </xf>
    <xf numFmtId="167" fontId="4" fillId="0" borderId="3" xfId="0" applyNumberFormat="1" applyFont="1" applyBorder="1" applyAlignment="1" applyProtection="1">
      <alignment horizontal="center"/>
      <protection hidden="1"/>
    </xf>
    <xf numFmtId="167" fontId="3" fillId="0" borderId="26" xfId="0" applyNumberFormat="1" applyFont="1" applyBorder="1" applyAlignment="1" applyProtection="1">
      <alignment horizontal="center"/>
      <protection hidden="1"/>
    </xf>
    <xf numFmtId="167" fontId="4" fillId="0" borderId="3" xfId="0" applyNumberFormat="1" applyFont="1" applyFill="1" applyBorder="1" applyAlignment="1" applyProtection="1">
      <alignment horizontal="center"/>
      <protection hidden="1"/>
    </xf>
    <xf numFmtId="0" fontId="14" fillId="0" borderId="46" xfId="0" quotePrefix="1" applyFont="1" applyBorder="1" applyAlignment="1">
      <alignment horizontal="center"/>
    </xf>
    <xf numFmtId="167" fontId="3" fillId="0" borderId="3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Border="1"/>
    <xf numFmtId="49" fontId="19" fillId="0" borderId="11" xfId="0" applyNumberFormat="1" applyFont="1" applyFill="1" applyBorder="1" applyAlignment="1">
      <alignment horizontal="center"/>
    </xf>
    <xf numFmtId="0" fontId="4" fillId="0" borderId="46" xfId="0" quotePrefix="1" applyFont="1" applyBorder="1" applyAlignment="1" applyProtection="1">
      <alignment horizontal="center"/>
      <protection hidden="1"/>
    </xf>
    <xf numFmtId="0" fontId="14" fillId="0" borderId="46" xfId="0" quotePrefix="1" applyFont="1" applyBorder="1" applyAlignment="1" applyProtection="1">
      <alignment horizontal="center"/>
      <protection hidden="1"/>
    </xf>
    <xf numFmtId="49" fontId="19" fillId="0" borderId="10" xfId="0" applyNumberFormat="1" applyFont="1" applyFill="1" applyBorder="1" applyAlignment="1">
      <alignment horizontal="center"/>
    </xf>
    <xf numFmtId="167" fontId="4" fillId="0" borderId="26" xfId="0" applyNumberFormat="1" applyFont="1" applyBorder="1" applyAlignment="1" applyProtection="1">
      <alignment horizontal="center"/>
      <protection hidden="1"/>
    </xf>
    <xf numFmtId="0" fontId="3" fillId="0" borderId="45" xfId="0" applyFont="1" applyBorder="1" applyAlignment="1" applyProtection="1">
      <alignment horizontal="center"/>
      <protection hidden="1"/>
    </xf>
    <xf numFmtId="0" fontId="2" fillId="0" borderId="0" xfId="0" applyFont="1" applyFill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4" fillId="0" borderId="6" xfId="0" applyFont="1" applyFill="1" applyBorder="1" applyAlignment="1"/>
    <xf numFmtId="0" fontId="4" fillId="0" borderId="14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5" fillId="0" borderId="0" xfId="0" applyFont="1" applyBorder="1" applyAlignment="1"/>
    <xf numFmtId="0" fontId="13" fillId="0" borderId="6" xfId="0" applyFont="1" applyBorder="1" applyAlignment="1"/>
    <xf numFmtId="0" fontId="0" fillId="0" borderId="6" xfId="0" applyBorder="1" applyAlignment="1"/>
    <xf numFmtId="0" fontId="0" fillId="0" borderId="14" xfId="0" applyBorder="1" applyAlignment="1">
      <alignment horizontal="center"/>
    </xf>
    <xf numFmtId="0" fontId="13" fillId="0" borderId="6" xfId="0" applyFont="1" applyFill="1" applyBorder="1" applyAlignment="1"/>
    <xf numFmtId="0" fontId="13" fillId="0" borderId="3" xfId="0" applyFont="1" applyFill="1" applyBorder="1" applyAlignment="1">
      <alignment horizontal="center"/>
    </xf>
    <xf numFmtId="0" fontId="3" fillId="0" borderId="6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57" xfId="0" applyFont="1" applyBorder="1" applyAlignment="1" applyProtection="1">
      <alignment horizontal="center"/>
      <protection locked="0"/>
    </xf>
    <xf numFmtId="0" fontId="3" fillId="0" borderId="58" xfId="0" applyFont="1" applyBorder="1" applyAlignment="1" applyProtection="1">
      <alignment horizontal="center"/>
      <protection locked="0"/>
    </xf>
    <xf numFmtId="0" fontId="3" fillId="0" borderId="38" xfId="0" applyFont="1" applyBorder="1" applyAlignment="1" applyProtection="1">
      <alignment horizontal="center"/>
      <protection locked="0"/>
    </xf>
    <xf numFmtId="0" fontId="3" fillId="0" borderId="66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3" fillId="0" borderId="66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62" xfId="0" applyFont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0" fillId="0" borderId="52" xfId="0" applyBorder="1" applyAlignment="1">
      <alignment horizont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34" xfId="0" applyFont="1" applyBorder="1" applyAlignment="1" applyProtection="1">
      <alignment horizontal="center"/>
      <protection locked="0"/>
    </xf>
    <xf numFmtId="0" fontId="3" fillId="0" borderId="36" xfId="0" applyFont="1" applyBorder="1" applyAlignment="1" applyProtection="1">
      <alignment horizontal="center"/>
      <protection locked="0"/>
    </xf>
    <xf numFmtId="0" fontId="3" fillId="0" borderId="47" xfId="0" applyFont="1" applyBorder="1" applyAlignment="1" applyProtection="1">
      <alignment horizontal="center"/>
      <protection locked="0"/>
    </xf>
    <xf numFmtId="0" fontId="3" fillId="0" borderId="33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5" fillId="0" borderId="31" xfId="0" applyFont="1" applyBorder="1" applyAlignment="1"/>
    <xf numFmtId="0" fontId="3" fillId="0" borderId="52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3" xfId="0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72" xfId="0" applyFont="1" applyFill="1" applyBorder="1" applyAlignment="1">
      <alignment horizontal="center"/>
    </xf>
    <xf numFmtId="0" fontId="3" fillId="0" borderId="73" xfId="0" applyFont="1" applyFill="1" applyBorder="1" applyAlignment="1">
      <alignment horizontal="center"/>
    </xf>
    <xf numFmtId="0" fontId="3" fillId="0" borderId="74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76" xfId="0" applyFont="1" applyFill="1" applyBorder="1" applyAlignment="1">
      <alignment horizontal="center"/>
    </xf>
    <xf numFmtId="0" fontId="3" fillId="0" borderId="67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3" fillId="0" borderId="7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0" fillId="0" borderId="1" xfId="0" applyFill="1" applyBorder="1" applyAlignment="1"/>
    <xf numFmtId="0" fontId="14" fillId="0" borderId="60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4" fillId="0" borderId="62" xfId="0" applyFont="1" applyBorder="1" applyAlignment="1">
      <alignment horizontal="center"/>
    </xf>
    <xf numFmtId="0" fontId="14" fillId="0" borderId="7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6" fillId="0" borderId="34" xfId="0" applyFont="1" applyBorder="1" applyAlignment="1" applyProtection="1">
      <alignment horizontal="center"/>
      <protection locked="0"/>
    </xf>
    <xf numFmtId="0" fontId="6" fillId="0" borderId="36" xfId="0" applyFont="1" applyBorder="1" applyAlignment="1" applyProtection="1">
      <alignment horizontal="center"/>
      <protection locked="0"/>
    </xf>
    <xf numFmtId="0" fontId="6" fillId="0" borderId="47" xfId="0" applyFont="1" applyBorder="1" applyAlignment="1" applyProtection="1">
      <alignment horizontal="center"/>
      <protection locked="0"/>
    </xf>
    <xf numFmtId="0" fontId="26" fillId="0" borderId="0" xfId="0" applyFont="1"/>
    <xf numFmtId="0" fontId="26" fillId="0" borderId="0" xfId="0" applyFont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notesEA312D/Documents%20and%20Settings/user/&#1056;&#1072;&#1073;&#1086;&#1095;&#1080;&#1081;%20&#1089;&#1090;&#1086;&#1083;/9%20&#1084;&#1110;&#1089;.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міс. (2)"/>
      <sheetName val="вер. (2)"/>
      <sheetName val="вер."/>
      <sheetName val="9міс."/>
      <sheetName val="Лист1"/>
    </sheetNames>
    <sheetDataSet>
      <sheetData sheetId="0" refreshError="1"/>
      <sheetData sheetId="1" refreshError="1"/>
      <sheetData sheetId="2" refreshError="1">
        <row r="36">
          <cell r="C36">
            <v>8115</v>
          </cell>
          <cell r="D36">
            <v>8115</v>
          </cell>
          <cell r="F36">
            <v>13734</v>
          </cell>
          <cell r="G36">
            <v>13734</v>
          </cell>
          <cell r="I36">
            <v>8709</v>
          </cell>
          <cell r="J36">
            <v>8709</v>
          </cell>
          <cell r="L36">
            <v>14092</v>
          </cell>
          <cell r="M36">
            <v>14092</v>
          </cell>
          <cell r="O36">
            <v>7837</v>
          </cell>
          <cell r="P36">
            <v>7837</v>
          </cell>
          <cell r="R36">
            <v>10931</v>
          </cell>
          <cell r="S36">
            <v>10931</v>
          </cell>
        </row>
        <row r="37">
          <cell r="C37">
            <v>6447</v>
          </cell>
          <cell r="D37">
            <v>6447</v>
          </cell>
          <cell r="F37">
            <v>10694</v>
          </cell>
          <cell r="G37">
            <v>10694</v>
          </cell>
          <cell r="I37">
            <v>6885</v>
          </cell>
          <cell r="J37">
            <v>6885</v>
          </cell>
          <cell r="L37">
            <v>11124</v>
          </cell>
          <cell r="M37">
            <v>11124</v>
          </cell>
          <cell r="O37">
            <v>6033</v>
          </cell>
          <cell r="P37">
            <v>6033</v>
          </cell>
          <cell r="R37">
            <v>7926</v>
          </cell>
          <cell r="S37">
            <v>7926</v>
          </cell>
        </row>
      </sheetData>
      <sheetData sheetId="3" refreshError="1">
        <row r="9">
          <cell r="C9">
            <v>1582.152</v>
          </cell>
          <cell r="D9">
            <v>1349.6320000000001</v>
          </cell>
          <cell r="F9">
            <v>5578.6770000000006</v>
          </cell>
          <cell r="G9">
            <v>4951.7596000000003</v>
          </cell>
          <cell r="I9">
            <v>3584.6410000000001</v>
          </cell>
          <cell r="J9">
            <v>3089.8723</v>
          </cell>
          <cell r="L9">
            <v>7425.2880000000005</v>
          </cell>
          <cell r="M9">
            <v>6534.9969999999994</v>
          </cell>
          <cell r="O9">
            <v>4887.8819999999996</v>
          </cell>
          <cell r="P9">
            <v>4424.0273999999999</v>
          </cell>
          <cell r="R9">
            <v>1770.587</v>
          </cell>
          <cell r="S9">
            <v>1586.2997999999998</v>
          </cell>
        </row>
        <row r="10">
          <cell r="C10">
            <v>74.807000000000002</v>
          </cell>
          <cell r="D10">
            <v>70.328000000000003</v>
          </cell>
          <cell r="F10">
            <v>734.35799999999995</v>
          </cell>
          <cell r="G10">
            <v>680.28599999999994</v>
          </cell>
          <cell r="I10">
            <v>238.46900000000002</v>
          </cell>
          <cell r="J10">
            <v>227.14599999999999</v>
          </cell>
          <cell r="L10">
            <v>1384.489</v>
          </cell>
          <cell r="M10">
            <v>1382.8759999999997</v>
          </cell>
          <cell r="O10">
            <v>399.46299999999997</v>
          </cell>
          <cell r="P10">
            <v>367.58900000000006</v>
          </cell>
          <cell r="R10">
            <v>482.03999999999996</v>
          </cell>
          <cell r="S10">
            <v>463.78499999999997</v>
          </cell>
        </row>
        <row r="11">
          <cell r="C11">
            <v>1643.0429999999997</v>
          </cell>
          <cell r="D11">
            <v>1488.232</v>
          </cell>
          <cell r="F11">
            <v>2263.0309999999999</v>
          </cell>
          <cell r="G11">
            <v>2238.1020000000003</v>
          </cell>
          <cell r="I11">
            <v>1793.875</v>
          </cell>
          <cell r="J11">
            <v>1764.8910000000001</v>
          </cell>
          <cell r="L11">
            <v>4873.1210000000001</v>
          </cell>
          <cell r="M11">
            <v>4705.335</v>
          </cell>
          <cell r="O11">
            <v>999.94800000000021</v>
          </cell>
          <cell r="P11">
            <v>968.16800000000012</v>
          </cell>
          <cell r="R11">
            <v>2043.364</v>
          </cell>
          <cell r="S11">
            <v>2077.7860000000001</v>
          </cell>
        </row>
        <row r="12">
          <cell r="C12">
            <v>50664.788</v>
          </cell>
        </row>
        <row r="19">
          <cell r="C19">
            <v>3437.7559999999999</v>
          </cell>
          <cell r="D19">
            <v>3113.9609999999998</v>
          </cell>
        </row>
        <row r="20">
          <cell r="C20">
            <v>691.3330000000002</v>
          </cell>
          <cell r="D20">
            <v>641.52800000000002</v>
          </cell>
        </row>
        <row r="21">
          <cell r="C21">
            <v>41464.362000000001</v>
          </cell>
          <cell r="D21">
            <v>38491.076999999997</v>
          </cell>
        </row>
        <row r="29">
          <cell r="C29">
            <v>97931</v>
          </cell>
          <cell r="D29">
            <v>85295</v>
          </cell>
          <cell r="F29">
            <v>268829</v>
          </cell>
          <cell r="G29">
            <v>248484</v>
          </cell>
          <cell r="I29">
            <v>181842</v>
          </cell>
          <cell r="J29">
            <v>170141</v>
          </cell>
          <cell r="L29">
            <v>375673</v>
          </cell>
          <cell r="M29">
            <v>351831</v>
          </cell>
          <cell r="O29">
            <v>193911</v>
          </cell>
          <cell r="P29">
            <v>181177</v>
          </cell>
          <cell r="R29">
            <v>159642</v>
          </cell>
          <cell r="S29">
            <v>155240</v>
          </cell>
        </row>
        <row r="31">
          <cell r="C31">
            <v>35408</v>
          </cell>
          <cell r="D31">
            <v>28963</v>
          </cell>
          <cell r="F31">
            <v>56837</v>
          </cell>
          <cell r="G31">
            <v>50715</v>
          </cell>
          <cell r="I31">
            <v>57467</v>
          </cell>
          <cell r="J31">
            <v>54649</v>
          </cell>
          <cell r="L31">
            <v>86440</v>
          </cell>
          <cell r="M31">
            <v>74871</v>
          </cell>
          <cell r="O31">
            <v>19960</v>
          </cell>
          <cell r="P31">
            <v>18673</v>
          </cell>
          <cell r="R31">
            <v>52841</v>
          </cell>
          <cell r="S31">
            <v>53808</v>
          </cell>
        </row>
        <row r="33">
          <cell r="C33">
            <v>10658</v>
          </cell>
          <cell r="D33">
            <v>9248</v>
          </cell>
          <cell r="F33">
            <v>20425</v>
          </cell>
          <cell r="G33">
            <v>19492</v>
          </cell>
          <cell r="I33">
            <v>16849</v>
          </cell>
          <cell r="J33">
            <v>18841</v>
          </cell>
          <cell r="L33">
            <v>36359</v>
          </cell>
          <cell r="M33">
            <v>34076</v>
          </cell>
          <cell r="O33">
            <v>17157</v>
          </cell>
          <cell r="P33">
            <v>17493</v>
          </cell>
          <cell r="R33">
            <v>29186</v>
          </cell>
          <cell r="S33">
            <v>26104</v>
          </cell>
        </row>
        <row r="34">
          <cell r="C34">
            <v>62530</v>
          </cell>
          <cell r="D34">
            <v>58975</v>
          </cell>
          <cell r="F34">
            <v>90905</v>
          </cell>
          <cell r="G34">
            <v>85343</v>
          </cell>
          <cell r="I34">
            <v>107574</v>
          </cell>
          <cell r="J34">
            <v>101256</v>
          </cell>
          <cell r="L34">
            <v>109123</v>
          </cell>
          <cell r="M34">
            <v>102522</v>
          </cell>
          <cell r="O34">
            <v>32679</v>
          </cell>
          <cell r="P34">
            <v>29671</v>
          </cell>
          <cell r="R34">
            <v>88247</v>
          </cell>
          <cell r="S34">
            <v>88843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9" tint="0.39997558519241921"/>
    <pageSetUpPr fitToPage="1"/>
  </sheetPr>
  <dimension ref="A1:Z61"/>
  <sheetViews>
    <sheetView view="pageBreakPreview" zoomScaleNormal="75" zoomScaleSheetLayoutView="100" workbookViewId="0">
      <pane xSplit="1" ySplit="6" topLeftCell="O16" activePane="bottomRight" state="frozen"/>
      <selection activeCell="U36" sqref="U36"/>
      <selection pane="topRight" activeCell="U36" sqref="U36"/>
      <selection pane="bottomLeft" activeCell="U36" sqref="U36"/>
      <selection pane="bottomRight" activeCell="U36" sqref="U36"/>
    </sheetView>
  </sheetViews>
  <sheetFormatPr defaultColWidth="9.140625" defaultRowHeight="12.75" x14ac:dyDescent="0.2"/>
  <cols>
    <col min="1" max="1" width="22.42578125" style="23" customWidth="1"/>
    <col min="2" max="2" width="13" style="23" customWidth="1"/>
    <col min="3" max="3" width="9.7109375" style="23" customWidth="1"/>
    <col min="4" max="4" width="8.7109375" style="23" customWidth="1"/>
    <col min="5" max="5" width="6.85546875" style="23" customWidth="1"/>
    <col min="6" max="7" width="8.5703125" style="23" customWidth="1"/>
    <col min="8" max="8" width="7.7109375" style="23" customWidth="1"/>
    <col min="9" max="9" width="9.140625" style="23"/>
    <col min="10" max="10" width="8.28515625" style="23" customWidth="1"/>
    <col min="11" max="11" width="6.42578125" style="23" customWidth="1"/>
    <col min="12" max="13" width="9.7109375" style="23" customWidth="1"/>
    <col min="14" max="14" width="8.7109375" style="23" customWidth="1"/>
    <col min="15" max="15" width="9.140625" style="23"/>
    <col min="16" max="16" width="8.5703125" style="23" customWidth="1"/>
    <col min="17" max="17" width="6.7109375" style="23" customWidth="1"/>
    <col min="18" max="18" width="9" style="23" customWidth="1"/>
    <col min="19" max="19" width="9.42578125" style="23" customWidth="1"/>
    <col min="20" max="20" width="6.7109375" style="23" customWidth="1"/>
    <col min="21" max="21" width="9.85546875" style="527" bestFit="1" customWidth="1"/>
    <col min="22" max="22" width="9.85546875" style="23" customWidth="1"/>
    <col min="23" max="23" width="7.7109375" style="23" customWidth="1"/>
    <col min="24" max="24" width="9.85546875" style="23" bestFit="1" customWidth="1"/>
    <col min="25" max="16384" width="9.140625" style="23"/>
  </cols>
  <sheetData>
    <row r="1" spans="1:23" ht="18" x14ac:dyDescent="0.25">
      <c r="A1" s="1153" t="s">
        <v>53</v>
      </c>
      <c r="B1" s="1153"/>
      <c r="C1" s="1153"/>
      <c r="D1" s="1153"/>
      <c r="E1" s="1153"/>
      <c r="F1" s="1153"/>
      <c r="G1" s="1153"/>
      <c r="H1" s="1153"/>
      <c r="I1" s="1153"/>
      <c r="J1" s="1153"/>
      <c r="K1" s="1153"/>
      <c r="L1" s="1153"/>
      <c r="M1" s="1153"/>
      <c r="N1" s="1153"/>
      <c r="O1" s="1153"/>
      <c r="P1" s="1153"/>
      <c r="Q1" s="1153"/>
      <c r="R1" s="1153"/>
      <c r="S1" s="1153"/>
      <c r="T1" s="1153"/>
      <c r="U1" s="1153"/>
      <c r="V1" s="1153"/>
      <c r="W1" s="1153"/>
    </row>
    <row r="2" spans="1:23" ht="18" x14ac:dyDescent="0.25">
      <c r="A2" s="1153" t="s">
        <v>134</v>
      </c>
      <c r="B2" s="1153"/>
      <c r="C2" s="1153"/>
      <c r="D2" s="1153"/>
      <c r="E2" s="1153"/>
      <c r="F2" s="1153"/>
      <c r="G2" s="1153"/>
      <c r="H2" s="1153"/>
      <c r="I2" s="1153"/>
      <c r="J2" s="1153"/>
      <c r="K2" s="1153"/>
      <c r="L2" s="1153"/>
      <c r="M2" s="1153"/>
      <c r="N2" s="1153"/>
      <c r="O2" s="1153"/>
      <c r="P2" s="1153"/>
      <c r="Q2" s="1153"/>
      <c r="R2" s="1153"/>
      <c r="S2" s="1153"/>
      <c r="T2" s="1153"/>
      <c r="U2" s="1153"/>
      <c r="V2" s="1153"/>
      <c r="W2" s="1153"/>
    </row>
    <row r="3" spans="1:23" ht="15.75" thickBot="1" x14ac:dyDescent="0.25">
      <c r="A3" s="1161"/>
      <c r="B3" s="1161"/>
      <c r="C3" s="1161"/>
      <c r="D3" s="78"/>
      <c r="E3" s="78"/>
      <c r="F3" s="78"/>
      <c r="G3" s="78"/>
      <c r="H3" s="78"/>
      <c r="I3" s="80"/>
      <c r="J3" s="78"/>
      <c r="K3" s="78"/>
      <c r="L3" s="29"/>
      <c r="M3" s="29"/>
      <c r="N3" s="29"/>
      <c r="O3" s="29"/>
      <c r="P3" s="29"/>
      <c r="Q3" s="81"/>
      <c r="R3" s="29"/>
      <c r="S3" s="29"/>
      <c r="T3" s="29"/>
      <c r="U3" s="786"/>
      <c r="V3" s="29"/>
      <c r="W3" s="29"/>
    </row>
    <row r="4" spans="1:23" ht="13.15" customHeight="1" x14ac:dyDescent="0.2">
      <c r="A4" s="1154" t="s">
        <v>7</v>
      </c>
      <c r="B4" s="1158" t="s">
        <v>8</v>
      </c>
      <c r="C4" s="1154" t="s">
        <v>0</v>
      </c>
      <c r="D4" s="1155"/>
      <c r="E4" s="1156"/>
      <c r="F4" s="1157" t="s">
        <v>1</v>
      </c>
      <c r="G4" s="1155"/>
      <c r="H4" s="1158"/>
      <c r="I4" s="1154" t="s">
        <v>2</v>
      </c>
      <c r="J4" s="1155"/>
      <c r="K4" s="1156"/>
      <c r="L4" s="1157" t="s">
        <v>3</v>
      </c>
      <c r="M4" s="1155"/>
      <c r="N4" s="1158"/>
      <c r="O4" s="1154" t="s">
        <v>4</v>
      </c>
      <c r="P4" s="1155"/>
      <c r="Q4" s="1156"/>
      <c r="R4" s="1157" t="s">
        <v>5</v>
      </c>
      <c r="S4" s="1155"/>
      <c r="T4" s="1158"/>
      <c r="U4" s="1154" t="s">
        <v>6</v>
      </c>
      <c r="V4" s="1155"/>
      <c r="W4" s="1156"/>
    </row>
    <row r="5" spans="1:23" ht="13.15" customHeight="1" thickBot="1" x14ac:dyDescent="0.25">
      <c r="A5" s="1159"/>
      <c r="B5" s="1160"/>
      <c r="C5" s="1162" t="s">
        <v>39</v>
      </c>
      <c r="D5" s="1163"/>
      <c r="E5" s="1164"/>
      <c r="F5" s="1165" t="s">
        <v>39</v>
      </c>
      <c r="G5" s="1163"/>
      <c r="H5" s="1166"/>
      <c r="I5" s="1162" t="s">
        <v>39</v>
      </c>
      <c r="J5" s="1163"/>
      <c r="K5" s="1164"/>
      <c r="L5" s="1165" t="s">
        <v>39</v>
      </c>
      <c r="M5" s="1163"/>
      <c r="N5" s="1166"/>
      <c r="O5" s="1162" t="s">
        <v>39</v>
      </c>
      <c r="P5" s="1163"/>
      <c r="Q5" s="1164"/>
      <c r="R5" s="1165" t="s">
        <v>39</v>
      </c>
      <c r="S5" s="1163"/>
      <c r="T5" s="1166"/>
      <c r="U5" s="1162" t="s">
        <v>39</v>
      </c>
      <c r="V5" s="1163"/>
      <c r="W5" s="1164"/>
    </row>
    <row r="6" spans="1:23" s="78" customFormat="1" ht="13.15" customHeight="1" thickBot="1" x14ac:dyDescent="0.25">
      <c r="A6" s="434"/>
      <c r="B6" s="240" t="s">
        <v>9</v>
      </c>
      <c r="C6" s="794" t="s">
        <v>128</v>
      </c>
      <c r="D6" s="473">
        <v>2014</v>
      </c>
      <c r="E6" s="474" t="s">
        <v>132</v>
      </c>
      <c r="F6" s="794" t="s">
        <v>128</v>
      </c>
      <c r="G6" s="473">
        <v>2014</v>
      </c>
      <c r="H6" s="474" t="s">
        <v>132</v>
      </c>
      <c r="I6" s="794" t="s">
        <v>128</v>
      </c>
      <c r="J6" s="473">
        <v>2014</v>
      </c>
      <c r="K6" s="474" t="s">
        <v>132</v>
      </c>
      <c r="L6" s="794" t="s">
        <v>128</v>
      </c>
      <c r="M6" s="473">
        <v>2014</v>
      </c>
      <c r="N6" s="474" t="s">
        <v>132</v>
      </c>
      <c r="O6" s="794" t="s">
        <v>128</v>
      </c>
      <c r="P6" s="473">
        <v>2014</v>
      </c>
      <c r="Q6" s="474" t="s">
        <v>132</v>
      </c>
      <c r="R6" s="794" t="s">
        <v>128</v>
      </c>
      <c r="S6" s="473">
        <v>2014</v>
      </c>
      <c r="T6" s="474" t="s">
        <v>132</v>
      </c>
      <c r="U6" s="794" t="s">
        <v>128</v>
      </c>
      <c r="V6" s="473">
        <v>2014</v>
      </c>
      <c r="W6" s="474" t="s">
        <v>132</v>
      </c>
    </row>
    <row r="7" spans="1:23" s="20" customFormat="1" ht="21" customHeight="1" x14ac:dyDescent="0.2">
      <c r="A7" s="278" t="s">
        <v>10</v>
      </c>
      <c r="B7" s="276" t="s">
        <v>11</v>
      </c>
      <c r="C7" s="588" t="e">
        <f>SUM(C9,C10,C11)</f>
        <v>#REF!</v>
      </c>
      <c r="D7" s="589" t="e">
        <f>SUM(D9,D10,D11)</f>
        <v>#REF!</v>
      </c>
      <c r="E7" s="680" t="e">
        <f t="shared" ref="E7:E21" si="0">D7/C7*100</f>
        <v>#REF!</v>
      </c>
      <c r="F7" s="676" t="e">
        <f>SUM(F9,F10,F11)</f>
        <v>#REF!</v>
      </c>
      <c r="G7" s="589" t="e">
        <f>SUM(G9,G10,G11)</f>
        <v>#REF!</v>
      </c>
      <c r="H7" s="782" t="e">
        <f t="shared" ref="H7:H21" si="1">G7/F7*100</f>
        <v>#REF!</v>
      </c>
      <c r="I7" s="588" t="e">
        <f>SUM(I9,I10,I11)</f>
        <v>#REF!</v>
      </c>
      <c r="J7" s="589" t="e">
        <f>SUM(J9,J10,J11)</f>
        <v>#REF!</v>
      </c>
      <c r="K7" s="680" t="e">
        <f t="shared" ref="K7:K21" si="2">J7/I7*100</f>
        <v>#REF!</v>
      </c>
      <c r="L7" s="676" t="e">
        <f>SUM(L9,L10,L11)</f>
        <v>#REF!</v>
      </c>
      <c r="M7" s="589" t="e">
        <f>SUM(M9,M10,M11)</f>
        <v>#REF!</v>
      </c>
      <c r="N7" s="782" t="e">
        <f t="shared" ref="N7:N21" si="3">M7/L7*100</f>
        <v>#REF!</v>
      </c>
      <c r="O7" s="588" t="e">
        <f>SUM(O9,O10,O11)</f>
        <v>#REF!</v>
      </c>
      <c r="P7" s="589" t="e">
        <f>SUM(P9,P10,P11)</f>
        <v>#REF!</v>
      </c>
      <c r="Q7" s="680" t="e">
        <f t="shared" ref="Q7:Q21" si="4">P7/O7*100</f>
        <v>#REF!</v>
      </c>
      <c r="R7" s="676" t="e">
        <f>SUM(R9,R10,R11)</f>
        <v>#REF!</v>
      </c>
      <c r="S7" s="589" t="e">
        <f>SUM(S9,S10,S11)</f>
        <v>#REF!</v>
      </c>
      <c r="T7" s="782" t="e">
        <f t="shared" ref="T7:T21" si="5">S7/R7*100</f>
        <v>#REF!</v>
      </c>
      <c r="U7" s="588" t="e">
        <f>SUM(C7,F7,I7,L7,O7,R7)</f>
        <v>#REF!</v>
      </c>
      <c r="V7" s="589" t="e">
        <f>SUM(D7,G7,J7,M7,P7,S7)</f>
        <v>#REF!</v>
      </c>
      <c r="W7" s="680" t="e">
        <f t="shared" ref="W7:W21" si="6">V7/U7*100</f>
        <v>#REF!</v>
      </c>
    </row>
    <row r="8" spans="1:23" x14ac:dyDescent="0.2">
      <c r="A8" s="279" t="s">
        <v>29</v>
      </c>
      <c r="B8" s="766" t="s">
        <v>12</v>
      </c>
      <c r="C8" s="588" t="e">
        <f>C7-C11</f>
        <v>#REF!</v>
      </c>
      <c r="D8" s="589" t="e">
        <f>D7-D11</f>
        <v>#REF!</v>
      </c>
      <c r="E8" s="680" t="e">
        <f t="shared" si="0"/>
        <v>#REF!</v>
      </c>
      <c r="F8" s="676" t="e">
        <f>F7-F11</f>
        <v>#REF!</v>
      </c>
      <c r="G8" s="589" t="e">
        <f>G7-G11</f>
        <v>#REF!</v>
      </c>
      <c r="H8" s="782" t="e">
        <f t="shared" si="1"/>
        <v>#REF!</v>
      </c>
      <c r="I8" s="588" t="e">
        <f>I7-I11</f>
        <v>#REF!</v>
      </c>
      <c r="J8" s="589" t="e">
        <f>J7-J11</f>
        <v>#REF!</v>
      </c>
      <c r="K8" s="680" t="e">
        <f t="shared" si="2"/>
        <v>#REF!</v>
      </c>
      <c r="L8" s="676" t="e">
        <f>L7-L11</f>
        <v>#REF!</v>
      </c>
      <c r="M8" s="589" t="e">
        <f>M7-M11</f>
        <v>#REF!</v>
      </c>
      <c r="N8" s="782" t="e">
        <f t="shared" si="3"/>
        <v>#REF!</v>
      </c>
      <c r="O8" s="588" t="e">
        <f>O7-O11</f>
        <v>#REF!</v>
      </c>
      <c r="P8" s="589" t="e">
        <f>P7-P11</f>
        <v>#REF!</v>
      </c>
      <c r="Q8" s="680" t="e">
        <f t="shared" si="4"/>
        <v>#REF!</v>
      </c>
      <c r="R8" s="676" t="e">
        <f>R7-R11</f>
        <v>#REF!</v>
      </c>
      <c r="S8" s="589" t="e">
        <f>S7-S11</f>
        <v>#REF!</v>
      </c>
      <c r="T8" s="782" t="e">
        <f t="shared" si="5"/>
        <v>#REF!</v>
      </c>
      <c r="U8" s="588" t="e">
        <f>SUM(C8,F8,I8,L8,O8,R8)</f>
        <v>#REF!</v>
      </c>
      <c r="V8" s="589" t="e">
        <f>SUM(D8,G8,J8,M8,P8,S8)</f>
        <v>#REF!</v>
      </c>
      <c r="W8" s="680" t="e">
        <f t="shared" si="6"/>
        <v>#REF!</v>
      </c>
    </row>
    <row r="9" spans="1:23" x14ac:dyDescent="0.2">
      <c r="A9" s="224" t="s">
        <v>31</v>
      </c>
      <c r="B9" s="197" t="s">
        <v>12</v>
      </c>
      <c r="C9" s="586" t="e">
        <f>SUM(#REF!,#REF!)</f>
        <v>#REF!</v>
      </c>
      <c r="D9" s="587" t="e">
        <f>SUM(#REF!,#REF!)</f>
        <v>#REF!</v>
      </c>
      <c r="E9" s="616" t="e">
        <f t="shared" si="0"/>
        <v>#REF!</v>
      </c>
      <c r="F9" s="675" t="e">
        <f>SUM(#REF!,#REF!)</f>
        <v>#REF!</v>
      </c>
      <c r="G9" s="587" t="e">
        <f>SUM(#REF!,#REF!)</f>
        <v>#REF!</v>
      </c>
      <c r="H9" s="783" t="e">
        <f t="shared" si="1"/>
        <v>#REF!</v>
      </c>
      <c r="I9" s="586" t="e">
        <f>SUM(#REF!,#REF!)</f>
        <v>#REF!</v>
      </c>
      <c r="J9" s="587" t="e">
        <f>SUM(#REF!,#REF!)</f>
        <v>#REF!</v>
      </c>
      <c r="K9" s="616" t="e">
        <f t="shared" si="2"/>
        <v>#REF!</v>
      </c>
      <c r="L9" s="675" t="e">
        <f>SUM(#REF!,#REF!)</f>
        <v>#REF!</v>
      </c>
      <c r="M9" s="587" t="e">
        <f>SUM(#REF!,#REF!)</f>
        <v>#REF!</v>
      </c>
      <c r="N9" s="783" t="e">
        <f t="shared" si="3"/>
        <v>#REF!</v>
      </c>
      <c r="O9" s="586" t="e">
        <f>SUM(#REF!,#REF!)</f>
        <v>#REF!</v>
      </c>
      <c r="P9" s="587" t="e">
        <f>SUM(#REF!,#REF!)</f>
        <v>#REF!</v>
      </c>
      <c r="Q9" s="616" t="e">
        <f t="shared" si="4"/>
        <v>#REF!</v>
      </c>
      <c r="R9" s="675" t="e">
        <f>SUM(#REF!,#REF!)</f>
        <v>#REF!</v>
      </c>
      <c r="S9" s="587" t="e">
        <f>SUM(#REF!,#REF!)</f>
        <v>#REF!</v>
      </c>
      <c r="T9" s="783" t="e">
        <f t="shared" si="5"/>
        <v>#REF!</v>
      </c>
      <c r="U9" s="586" t="e">
        <f t="shared" ref="U9:V21" si="7">SUM(C9,F9,I9,L9,O9,R9)</f>
        <v>#REF!</v>
      </c>
      <c r="V9" s="587" t="e">
        <f>SUM(D9,G9,J9,M9,P9,S9)</f>
        <v>#REF!</v>
      </c>
      <c r="W9" s="616" t="e">
        <f t="shared" si="6"/>
        <v>#REF!</v>
      </c>
    </row>
    <row r="10" spans="1:23" x14ac:dyDescent="0.2">
      <c r="A10" s="224" t="s">
        <v>32</v>
      </c>
      <c r="B10" s="197" t="s">
        <v>12</v>
      </c>
      <c r="C10" s="586" t="e">
        <f>SUM(#REF!,#REF!)</f>
        <v>#REF!</v>
      </c>
      <c r="D10" s="587" t="e">
        <f>SUM(#REF!,#REF!)</f>
        <v>#REF!</v>
      </c>
      <c r="E10" s="616" t="e">
        <f t="shared" si="0"/>
        <v>#REF!</v>
      </c>
      <c r="F10" s="675" t="e">
        <f>SUM(#REF!,#REF!)</f>
        <v>#REF!</v>
      </c>
      <c r="G10" s="587" t="e">
        <f>SUM(#REF!,#REF!)</f>
        <v>#REF!</v>
      </c>
      <c r="H10" s="783" t="e">
        <f>G10/F10*100</f>
        <v>#REF!</v>
      </c>
      <c r="I10" s="586" t="e">
        <f>SUM(#REF!,#REF!)</f>
        <v>#REF!</v>
      </c>
      <c r="J10" s="587" t="e">
        <f>SUM(#REF!,#REF!)</f>
        <v>#REF!</v>
      </c>
      <c r="K10" s="616" t="e">
        <f t="shared" si="2"/>
        <v>#REF!</v>
      </c>
      <c r="L10" s="675" t="e">
        <f>SUM(#REF!,#REF!)</f>
        <v>#REF!</v>
      </c>
      <c r="M10" s="587" t="e">
        <f>SUM(#REF!,#REF!)</f>
        <v>#REF!</v>
      </c>
      <c r="N10" s="783" t="e">
        <f t="shared" si="3"/>
        <v>#REF!</v>
      </c>
      <c r="O10" s="586" t="e">
        <f>SUM(#REF!,#REF!)</f>
        <v>#REF!</v>
      </c>
      <c r="P10" s="587" t="e">
        <f>SUM(#REF!,#REF!)</f>
        <v>#REF!</v>
      </c>
      <c r="Q10" s="616" t="e">
        <f t="shared" si="4"/>
        <v>#REF!</v>
      </c>
      <c r="R10" s="675" t="e">
        <f>SUM(#REF!,#REF!)</f>
        <v>#REF!</v>
      </c>
      <c r="S10" s="587" t="e">
        <f>SUM(#REF!,#REF!)</f>
        <v>#REF!</v>
      </c>
      <c r="T10" s="783" t="e">
        <f t="shared" si="5"/>
        <v>#REF!</v>
      </c>
      <c r="U10" s="586" t="e">
        <f t="shared" si="7"/>
        <v>#REF!</v>
      </c>
      <c r="V10" s="587" t="e">
        <f>SUM(D10,G10,J10,M10,P10,S10)</f>
        <v>#REF!</v>
      </c>
      <c r="W10" s="616" t="e">
        <f t="shared" si="6"/>
        <v>#REF!</v>
      </c>
    </row>
    <row r="11" spans="1:23" x14ac:dyDescent="0.2">
      <c r="A11" s="279" t="s">
        <v>30</v>
      </c>
      <c r="B11" s="766" t="s">
        <v>12</v>
      </c>
      <c r="C11" s="588" t="e">
        <f>SUM(#REF!,#REF!)</f>
        <v>#REF!</v>
      </c>
      <c r="D11" s="589" t="e">
        <f>SUM(#REF!,#REF!)</f>
        <v>#REF!</v>
      </c>
      <c r="E11" s="680" t="e">
        <f t="shared" si="0"/>
        <v>#REF!</v>
      </c>
      <c r="F11" s="676" t="e">
        <f>SUM(#REF!,#REF!)</f>
        <v>#REF!</v>
      </c>
      <c r="G11" s="589" t="e">
        <f>SUM(#REF!,#REF!)</f>
        <v>#REF!</v>
      </c>
      <c r="H11" s="782" t="e">
        <f>G11/F11*100</f>
        <v>#REF!</v>
      </c>
      <c r="I11" s="588" t="e">
        <f>SUM(#REF!,#REF!)</f>
        <v>#REF!</v>
      </c>
      <c r="J11" s="589" t="e">
        <f>SUM(#REF!,#REF!)</f>
        <v>#REF!</v>
      </c>
      <c r="K11" s="680" t="e">
        <f t="shared" si="2"/>
        <v>#REF!</v>
      </c>
      <c r="L11" s="676" t="e">
        <f>SUM(#REF!,#REF!)</f>
        <v>#REF!</v>
      </c>
      <c r="M11" s="589" t="e">
        <f>SUM(#REF!,#REF!)</f>
        <v>#REF!</v>
      </c>
      <c r="N11" s="782" t="e">
        <f t="shared" si="3"/>
        <v>#REF!</v>
      </c>
      <c r="O11" s="588" t="e">
        <f>SUM(#REF!,#REF!)</f>
        <v>#REF!</v>
      </c>
      <c r="P11" s="589" t="e">
        <f>SUM(#REF!,#REF!)</f>
        <v>#REF!</v>
      </c>
      <c r="Q11" s="680" t="e">
        <f t="shared" si="4"/>
        <v>#REF!</v>
      </c>
      <c r="R11" s="676" t="e">
        <f>SUM(#REF!,#REF!)</f>
        <v>#REF!</v>
      </c>
      <c r="S11" s="589" t="e">
        <f>SUM(#REF!,#REF!)</f>
        <v>#REF!</v>
      </c>
      <c r="T11" s="782" t="e">
        <f t="shared" si="5"/>
        <v>#REF!</v>
      </c>
      <c r="U11" s="588" t="e">
        <f t="shared" si="7"/>
        <v>#REF!</v>
      </c>
      <c r="V11" s="589" t="e">
        <f>SUM(D11,G11,J11,M11,P11,S11)</f>
        <v>#REF!</v>
      </c>
      <c r="W11" s="680" t="e">
        <f t="shared" si="6"/>
        <v>#REF!</v>
      </c>
    </row>
    <row r="12" spans="1:23" ht="21" customHeight="1" x14ac:dyDescent="0.2">
      <c r="A12" s="246" t="s">
        <v>16</v>
      </c>
      <c r="B12" s="240" t="s">
        <v>26</v>
      </c>
      <c r="C12" s="588" t="e">
        <f>SUM(C14,C15,C16)</f>
        <v>#REF!</v>
      </c>
      <c r="D12" s="589" t="e">
        <f>#REF!+#REF!</f>
        <v>#REF!</v>
      </c>
      <c r="E12" s="680" t="e">
        <f t="shared" si="0"/>
        <v>#REF!</v>
      </c>
      <c r="F12" s="676" t="e">
        <f>SUM(F14,F15,F16)</f>
        <v>#REF!</v>
      </c>
      <c r="G12" s="589" t="e">
        <f>#REF!+#REF!</f>
        <v>#REF!</v>
      </c>
      <c r="H12" s="782" t="e">
        <f t="shared" si="1"/>
        <v>#REF!</v>
      </c>
      <c r="I12" s="588" t="e">
        <f>SUM(I14,I15,I16)</f>
        <v>#REF!</v>
      </c>
      <c r="J12" s="589" t="e">
        <f>#REF!+#REF!</f>
        <v>#REF!</v>
      </c>
      <c r="K12" s="680" t="e">
        <f t="shared" si="2"/>
        <v>#REF!</v>
      </c>
      <c r="L12" s="676" t="e">
        <f>SUM(L14,L15,L16)</f>
        <v>#REF!</v>
      </c>
      <c r="M12" s="589" t="e">
        <f>#REF!+#REF!</f>
        <v>#REF!</v>
      </c>
      <c r="N12" s="782" t="e">
        <f t="shared" si="3"/>
        <v>#REF!</v>
      </c>
      <c r="O12" s="588" t="e">
        <f>SUM(O14,O15,O16)</f>
        <v>#REF!</v>
      </c>
      <c r="P12" s="589" t="e">
        <f>#REF!+#REF!</f>
        <v>#REF!</v>
      </c>
      <c r="Q12" s="680" t="e">
        <f t="shared" si="4"/>
        <v>#REF!</v>
      </c>
      <c r="R12" s="676" t="e">
        <f>SUM(R14,R15,R16)</f>
        <v>#REF!</v>
      </c>
      <c r="S12" s="589" t="e">
        <f>#REF!+#REF!</f>
        <v>#REF!</v>
      </c>
      <c r="T12" s="782" t="e">
        <f t="shared" si="5"/>
        <v>#REF!</v>
      </c>
      <c r="U12" s="588" t="e">
        <f t="shared" si="7"/>
        <v>#REF!</v>
      </c>
      <c r="V12" s="589" t="e">
        <f t="shared" si="7"/>
        <v>#REF!</v>
      </c>
      <c r="W12" s="680" t="e">
        <f t="shared" si="6"/>
        <v>#REF!</v>
      </c>
    </row>
    <row r="13" spans="1:23" s="437" customFormat="1" ht="13.15" customHeight="1" x14ac:dyDescent="0.2">
      <c r="A13" s="279" t="s">
        <v>29</v>
      </c>
      <c r="B13" s="764" t="s">
        <v>12</v>
      </c>
      <c r="C13" s="788" t="e">
        <f>#REF!+#REF!</f>
        <v>#REF!</v>
      </c>
      <c r="D13" s="590" t="e">
        <f>#REF!+#REF!</f>
        <v>#REF!</v>
      </c>
      <c r="E13" s="646" t="e">
        <f t="shared" si="0"/>
        <v>#REF!</v>
      </c>
      <c r="F13" s="788" t="e">
        <f>#REF!+#REF!</f>
        <v>#REF!</v>
      </c>
      <c r="G13" s="590" t="e">
        <f>#REF!+#REF!</f>
        <v>#REF!</v>
      </c>
      <c r="H13" s="784" t="e">
        <f t="shared" si="1"/>
        <v>#REF!</v>
      </c>
      <c r="I13" s="788" t="e">
        <f>#REF!+#REF!</f>
        <v>#REF!</v>
      </c>
      <c r="J13" s="590" t="e">
        <f>#REF!+#REF!</f>
        <v>#REF!</v>
      </c>
      <c r="K13" s="646" t="e">
        <f t="shared" si="2"/>
        <v>#REF!</v>
      </c>
      <c r="L13" s="788" t="e">
        <f>#REF!+#REF!</f>
        <v>#REF!</v>
      </c>
      <c r="M13" s="590" t="e">
        <f>#REF!+#REF!</f>
        <v>#REF!</v>
      </c>
      <c r="N13" s="784" t="e">
        <f t="shared" si="3"/>
        <v>#REF!</v>
      </c>
      <c r="O13" s="788" t="e">
        <f>#REF!+#REF!</f>
        <v>#REF!</v>
      </c>
      <c r="P13" s="590" t="e">
        <f>#REF!+#REF!</f>
        <v>#REF!</v>
      </c>
      <c r="Q13" s="646" t="e">
        <f t="shared" si="4"/>
        <v>#REF!</v>
      </c>
      <c r="R13" s="788" t="e">
        <f>#REF!+#REF!</f>
        <v>#REF!</v>
      </c>
      <c r="S13" s="590" t="e">
        <f>#REF!+#REF!</f>
        <v>#REF!</v>
      </c>
      <c r="T13" s="784" t="e">
        <f t="shared" si="5"/>
        <v>#REF!</v>
      </c>
      <c r="U13" s="588" t="e">
        <f t="shared" si="7"/>
        <v>#REF!</v>
      </c>
      <c r="V13" s="590" t="e">
        <f t="shared" si="7"/>
        <v>#REF!</v>
      </c>
      <c r="W13" s="646" t="e">
        <f t="shared" si="6"/>
        <v>#REF!</v>
      </c>
    </row>
    <row r="14" spans="1:23" x14ac:dyDescent="0.2">
      <c r="A14" s="248" t="s">
        <v>13</v>
      </c>
      <c r="B14" s="241" t="s">
        <v>12</v>
      </c>
      <c r="C14" s="789" t="e">
        <f>SUM(#REF!,#REF!)</f>
        <v>#REF!</v>
      </c>
      <c r="D14" s="587" t="e">
        <f>SUM(#REF!,#REF!)</f>
        <v>#REF!</v>
      </c>
      <c r="E14" s="616" t="e">
        <f t="shared" si="0"/>
        <v>#REF!</v>
      </c>
      <c r="F14" s="791" t="e">
        <f>SUM(#REF!,#REF!)</f>
        <v>#REF!</v>
      </c>
      <c r="G14" s="587" t="e">
        <f>SUM(#REF!,#REF!)</f>
        <v>#REF!</v>
      </c>
      <c r="H14" s="783" t="e">
        <f t="shared" si="1"/>
        <v>#REF!</v>
      </c>
      <c r="I14" s="789" t="e">
        <f>SUM(#REF!,#REF!)</f>
        <v>#REF!</v>
      </c>
      <c r="J14" s="587" t="e">
        <f>SUM(#REF!,#REF!)</f>
        <v>#REF!</v>
      </c>
      <c r="K14" s="616" t="e">
        <f t="shared" si="2"/>
        <v>#REF!</v>
      </c>
      <c r="L14" s="791" t="e">
        <f>SUM(#REF!,#REF!)</f>
        <v>#REF!</v>
      </c>
      <c r="M14" s="587" t="e">
        <f>SUM(#REF!,#REF!)</f>
        <v>#REF!</v>
      </c>
      <c r="N14" s="783" t="e">
        <f t="shared" si="3"/>
        <v>#REF!</v>
      </c>
      <c r="O14" s="789" t="e">
        <f>SUM(#REF!,#REF!)</f>
        <v>#REF!</v>
      </c>
      <c r="P14" s="587" t="e">
        <f>SUM(#REF!,#REF!)</f>
        <v>#REF!</v>
      </c>
      <c r="Q14" s="616" t="e">
        <f t="shared" si="4"/>
        <v>#REF!</v>
      </c>
      <c r="R14" s="791" t="e">
        <f>SUM(#REF!,#REF!)</f>
        <v>#REF!</v>
      </c>
      <c r="S14" s="587" t="e">
        <f>SUM(#REF!,#REF!)</f>
        <v>#REF!</v>
      </c>
      <c r="T14" s="783" t="e">
        <f t="shared" si="5"/>
        <v>#REF!</v>
      </c>
      <c r="U14" s="586" t="e">
        <f t="shared" si="7"/>
        <v>#REF!</v>
      </c>
      <c r="V14" s="587" t="e">
        <f t="shared" si="7"/>
        <v>#REF!</v>
      </c>
      <c r="W14" s="616" t="e">
        <f t="shared" si="6"/>
        <v>#REF!</v>
      </c>
    </row>
    <row r="15" spans="1:23" x14ac:dyDescent="0.2">
      <c r="A15" s="248" t="s">
        <v>14</v>
      </c>
      <c r="B15" s="241" t="s">
        <v>12</v>
      </c>
      <c r="C15" s="789" t="e">
        <f>SUM(#REF!,#REF!)</f>
        <v>#REF!</v>
      </c>
      <c r="D15" s="587" t="e">
        <f>SUM(#REF!,#REF!)</f>
        <v>#REF!</v>
      </c>
      <c r="E15" s="616" t="e">
        <f t="shared" si="0"/>
        <v>#REF!</v>
      </c>
      <c r="F15" s="791" t="e">
        <f>SUM(#REF!,#REF!)</f>
        <v>#REF!</v>
      </c>
      <c r="G15" s="587" t="e">
        <f>SUM(#REF!,#REF!)</f>
        <v>#REF!</v>
      </c>
      <c r="H15" s="783" t="e">
        <f t="shared" si="1"/>
        <v>#REF!</v>
      </c>
      <c r="I15" s="789" t="e">
        <f>SUM(#REF!,#REF!)</f>
        <v>#REF!</v>
      </c>
      <c r="J15" s="587" t="e">
        <f>SUM(#REF!,#REF!)</f>
        <v>#REF!</v>
      </c>
      <c r="K15" s="616" t="e">
        <f t="shared" si="2"/>
        <v>#REF!</v>
      </c>
      <c r="L15" s="791" t="e">
        <f>SUM(#REF!,#REF!)</f>
        <v>#REF!</v>
      </c>
      <c r="M15" s="587" t="e">
        <f>SUM(#REF!,#REF!)</f>
        <v>#REF!</v>
      </c>
      <c r="N15" s="783" t="e">
        <f t="shared" si="3"/>
        <v>#REF!</v>
      </c>
      <c r="O15" s="789" t="e">
        <f>SUM(#REF!,#REF!)</f>
        <v>#REF!</v>
      </c>
      <c r="P15" s="587" t="e">
        <f>SUM(#REF!,#REF!)</f>
        <v>#REF!</v>
      </c>
      <c r="Q15" s="616" t="e">
        <f t="shared" si="4"/>
        <v>#REF!</v>
      </c>
      <c r="R15" s="791" t="e">
        <f>SUM(#REF!,#REF!)</f>
        <v>#REF!</v>
      </c>
      <c r="S15" s="587" t="e">
        <f>SUM(#REF!,#REF!)</f>
        <v>#REF!</v>
      </c>
      <c r="T15" s="783" t="e">
        <f t="shared" si="5"/>
        <v>#REF!</v>
      </c>
      <c r="U15" s="586" t="e">
        <f t="shared" si="7"/>
        <v>#REF!</v>
      </c>
      <c r="V15" s="587" t="e">
        <f t="shared" si="7"/>
        <v>#REF!</v>
      </c>
      <c r="W15" s="616" t="e">
        <f t="shared" si="6"/>
        <v>#REF!</v>
      </c>
    </row>
    <row r="16" spans="1:23" s="437" customFormat="1" x14ac:dyDescent="0.2">
      <c r="A16" s="280" t="s">
        <v>30</v>
      </c>
      <c r="B16" s="764" t="s">
        <v>12</v>
      </c>
      <c r="C16" s="788" t="e">
        <f>SUM(#REF!,#REF!)</f>
        <v>#REF!</v>
      </c>
      <c r="D16" s="590" t="e">
        <f>SUM(#REF!,#REF!)</f>
        <v>#REF!</v>
      </c>
      <c r="E16" s="646" t="e">
        <f t="shared" si="0"/>
        <v>#REF!</v>
      </c>
      <c r="F16" s="792" t="e">
        <f>SUM(#REF!,#REF!)</f>
        <v>#REF!</v>
      </c>
      <c r="G16" s="590" t="e">
        <f>SUM(#REF!,#REF!)</f>
        <v>#REF!</v>
      </c>
      <c r="H16" s="784" t="e">
        <f t="shared" si="1"/>
        <v>#REF!</v>
      </c>
      <c r="I16" s="788" t="e">
        <f>SUM(#REF!,#REF!)</f>
        <v>#REF!</v>
      </c>
      <c r="J16" s="590" t="e">
        <f>SUM(#REF!,#REF!)</f>
        <v>#REF!</v>
      </c>
      <c r="K16" s="646" t="e">
        <f t="shared" si="2"/>
        <v>#REF!</v>
      </c>
      <c r="L16" s="792" t="e">
        <f>SUM(#REF!,#REF!)</f>
        <v>#REF!</v>
      </c>
      <c r="M16" s="590" t="e">
        <f>SUM(#REF!,#REF!)</f>
        <v>#REF!</v>
      </c>
      <c r="N16" s="784" t="e">
        <f t="shared" si="3"/>
        <v>#REF!</v>
      </c>
      <c r="O16" s="788" t="e">
        <f>SUM(#REF!,#REF!)</f>
        <v>#REF!</v>
      </c>
      <c r="P16" s="590" t="e">
        <f>SUM(#REF!,#REF!)</f>
        <v>#REF!</v>
      </c>
      <c r="Q16" s="646" t="e">
        <f t="shared" si="4"/>
        <v>#REF!</v>
      </c>
      <c r="R16" s="792" t="e">
        <f>SUM(#REF!,#REF!)</f>
        <v>#REF!</v>
      </c>
      <c r="S16" s="590" t="e">
        <f>SUM(#REF!,#REF!)</f>
        <v>#REF!</v>
      </c>
      <c r="T16" s="784" t="e">
        <f t="shared" si="5"/>
        <v>#REF!</v>
      </c>
      <c r="U16" s="588" t="e">
        <f t="shared" si="7"/>
        <v>#REF!</v>
      </c>
      <c r="V16" s="590" t="e">
        <f t="shared" si="7"/>
        <v>#REF!</v>
      </c>
      <c r="W16" s="646" t="e">
        <f t="shared" si="6"/>
        <v>#REF!</v>
      </c>
    </row>
    <row r="17" spans="1:26" ht="21" customHeight="1" x14ac:dyDescent="0.2">
      <c r="A17" s="246" t="s">
        <v>17</v>
      </c>
      <c r="B17" s="240" t="s">
        <v>26</v>
      </c>
      <c r="C17" s="790" t="e">
        <f>SUM(C19,C20,C21)</f>
        <v>#REF!</v>
      </c>
      <c r="D17" s="589" t="e">
        <f>#REF!+#REF!</f>
        <v>#REF!</v>
      </c>
      <c r="E17" s="680" t="e">
        <f t="shared" si="0"/>
        <v>#REF!</v>
      </c>
      <c r="F17" s="793" t="e">
        <f>SUM(F19,F20,F21)</f>
        <v>#REF!</v>
      </c>
      <c r="G17" s="589" t="e">
        <f>#REF!+#REF!</f>
        <v>#REF!</v>
      </c>
      <c r="H17" s="782" t="e">
        <f t="shared" si="1"/>
        <v>#REF!</v>
      </c>
      <c r="I17" s="790" t="e">
        <f>SUM(I19,I20,I21)</f>
        <v>#REF!</v>
      </c>
      <c r="J17" s="589" t="e">
        <f>#REF!+#REF!</f>
        <v>#REF!</v>
      </c>
      <c r="K17" s="680" t="e">
        <f t="shared" si="2"/>
        <v>#REF!</v>
      </c>
      <c r="L17" s="793" t="e">
        <f>SUM(L19,L20,L21)</f>
        <v>#REF!</v>
      </c>
      <c r="M17" s="589" t="e">
        <f>#REF!+#REF!</f>
        <v>#REF!</v>
      </c>
      <c r="N17" s="782" t="e">
        <f t="shared" si="3"/>
        <v>#REF!</v>
      </c>
      <c r="O17" s="790" t="e">
        <f>SUM(O19,O20,O21)</f>
        <v>#REF!</v>
      </c>
      <c r="P17" s="589" t="e">
        <f>#REF!+#REF!</f>
        <v>#REF!</v>
      </c>
      <c r="Q17" s="680" t="e">
        <f t="shared" si="4"/>
        <v>#REF!</v>
      </c>
      <c r="R17" s="793" t="e">
        <f>SUM(R19,R20,R21)</f>
        <v>#REF!</v>
      </c>
      <c r="S17" s="589" t="e">
        <f>#REF!+#REF!</f>
        <v>#REF!</v>
      </c>
      <c r="T17" s="782" t="e">
        <f t="shared" si="5"/>
        <v>#REF!</v>
      </c>
      <c r="U17" s="588" t="e">
        <f>SUM(U19,U20,U21)</f>
        <v>#REF!</v>
      </c>
      <c r="V17" s="589" t="e">
        <f t="shared" si="7"/>
        <v>#REF!</v>
      </c>
      <c r="W17" s="680" t="e">
        <f t="shared" si="6"/>
        <v>#REF!</v>
      </c>
    </row>
    <row r="18" spans="1:26" ht="13.15" customHeight="1" x14ac:dyDescent="0.2">
      <c r="A18" s="279" t="s">
        <v>29</v>
      </c>
      <c r="B18" s="764" t="s">
        <v>12</v>
      </c>
      <c r="C18" s="790" t="e">
        <f>C19+C20</f>
        <v>#REF!</v>
      </c>
      <c r="D18" s="589" t="e">
        <f>D19+D20</f>
        <v>#REF!</v>
      </c>
      <c r="E18" s="680" t="e">
        <f t="shared" si="0"/>
        <v>#REF!</v>
      </c>
      <c r="F18" s="790" t="e">
        <f>F19+F20</f>
        <v>#REF!</v>
      </c>
      <c r="G18" s="589" t="e">
        <f>G19+G20</f>
        <v>#REF!</v>
      </c>
      <c r="H18" s="680" t="e">
        <f t="shared" si="1"/>
        <v>#REF!</v>
      </c>
      <c r="I18" s="790" t="e">
        <f>I19+I20</f>
        <v>#REF!</v>
      </c>
      <c r="J18" s="589" t="e">
        <f>J19+J20</f>
        <v>#REF!</v>
      </c>
      <c r="K18" s="680" t="e">
        <f t="shared" si="2"/>
        <v>#REF!</v>
      </c>
      <c r="L18" s="790" t="e">
        <f>L19+L20</f>
        <v>#REF!</v>
      </c>
      <c r="M18" s="589" t="e">
        <f>M19+M20</f>
        <v>#REF!</v>
      </c>
      <c r="N18" s="680" t="e">
        <f t="shared" si="3"/>
        <v>#REF!</v>
      </c>
      <c r="O18" s="790" t="e">
        <f>O19+O20</f>
        <v>#REF!</v>
      </c>
      <c r="P18" s="589" t="e">
        <f>P19+P20</f>
        <v>#REF!</v>
      </c>
      <c r="Q18" s="680" t="e">
        <f t="shared" si="4"/>
        <v>#REF!</v>
      </c>
      <c r="R18" s="790" t="e">
        <f>R19+R20</f>
        <v>#REF!</v>
      </c>
      <c r="S18" s="589" t="e">
        <f>S19+S20</f>
        <v>#REF!</v>
      </c>
      <c r="T18" s="680" t="e">
        <f t="shared" si="5"/>
        <v>#REF!</v>
      </c>
      <c r="U18" s="790" t="e">
        <f>U19+U20</f>
        <v>#REF!</v>
      </c>
      <c r="V18" s="589" t="e">
        <f>V19+V20</f>
        <v>#REF!</v>
      </c>
      <c r="W18" s="680" t="e">
        <f t="shared" si="6"/>
        <v>#REF!</v>
      </c>
    </row>
    <row r="19" spans="1:26" x14ac:dyDescent="0.2">
      <c r="A19" s="248" t="s">
        <v>13</v>
      </c>
      <c r="B19" s="241" t="s">
        <v>12</v>
      </c>
      <c r="C19" s="586" t="e">
        <f>SUM(#REF!,#REF!)</f>
        <v>#REF!</v>
      </c>
      <c r="D19" s="587" t="e">
        <f>SUM(#REF!,#REF!)</f>
        <v>#REF!</v>
      </c>
      <c r="E19" s="616" t="e">
        <f t="shared" si="0"/>
        <v>#REF!</v>
      </c>
      <c r="F19" s="675" t="e">
        <f>SUM(#REF!,#REF!)</f>
        <v>#REF!</v>
      </c>
      <c r="G19" s="587" t="e">
        <f>SUM(#REF!,#REF!)</f>
        <v>#REF!</v>
      </c>
      <c r="H19" s="783" t="e">
        <f t="shared" si="1"/>
        <v>#REF!</v>
      </c>
      <c r="I19" s="789" t="e">
        <f>SUM(#REF!,#REF!)</f>
        <v>#REF!</v>
      </c>
      <c r="J19" s="587" t="e">
        <f>SUM(#REF!,#REF!)</f>
        <v>#REF!</v>
      </c>
      <c r="K19" s="616" t="e">
        <f t="shared" si="2"/>
        <v>#REF!</v>
      </c>
      <c r="L19" s="675" t="e">
        <f>SUM(#REF!,#REF!)</f>
        <v>#REF!</v>
      </c>
      <c r="M19" s="587" t="e">
        <f>SUM(#REF!,#REF!)</f>
        <v>#REF!</v>
      </c>
      <c r="N19" s="783" t="e">
        <f t="shared" si="3"/>
        <v>#REF!</v>
      </c>
      <c r="O19" s="586" t="e">
        <f>SUM(#REF!,#REF!)</f>
        <v>#REF!</v>
      </c>
      <c r="P19" s="587" t="e">
        <f>SUM(#REF!,#REF!)</f>
        <v>#REF!</v>
      </c>
      <c r="Q19" s="616" t="e">
        <f t="shared" si="4"/>
        <v>#REF!</v>
      </c>
      <c r="R19" s="675" t="e">
        <f>SUM(#REF!,#REF!)</f>
        <v>#REF!</v>
      </c>
      <c r="S19" s="587" t="e">
        <f>SUM(#REF!,#REF!)</f>
        <v>#REF!</v>
      </c>
      <c r="T19" s="783" t="e">
        <f t="shared" si="5"/>
        <v>#REF!</v>
      </c>
      <c r="U19" s="586" t="e">
        <f t="shared" si="7"/>
        <v>#REF!</v>
      </c>
      <c r="V19" s="587" t="e">
        <f t="shared" si="7"/>
        <v>#REF!</v>
      </c>
      <c r="W19" s="616" t="e">
        <f t="shared" si="6"/>
        <v>#REF!</v>
      </c>
      <c r="X19" s="75"/>
    </row>
    <row r="20" spans="1:26" x14ac:dyDescent="0.2">
      <c r="A20" s="248" t="s">
        <v>14</v>
      </c>
      <c r="B20" s="241" t="s">
        <v>12</v>
      </c>
      <c r="C20" s="586" t="e">
        <f>SUM(#REF!,#REF!)</f>
        <v>#REF!</v>
      </c>
      <c r="D20" s="587" t="e">
        <f>SUM(#REF!,#REF!)</f>
        <v>#REF!</v>
      </c>
      <c r="E20" s="616" t="e">
        <f t="shared" si="0"/>
        <v>#REF!</v>
      </c>
      <c r="F20" s="675" t="e">
        <f>SUM(#REF!,#REF!)</f>
        <v>#REF!</v>
      </c>
      <c r="G20" s="587" t="e">
        <f>SUM(#REF!,#REF!)</f>
        <v>#REF!</v>
      </c>
      <c r="H20" s="783" t="e">
        <f t="shared" si="1"/>
        <v>#REF!</v>
      </c>
      <c r="I20" s="586" t="e">
        <f>SUM(#REF!,#REF!)</f>
        <v>#REF!</v>
      </c>
      <c r="J20" s="587" t="e">
        <f>SUM(#REF!,#REF!)</f>
        <v>#REF!</v>
      </c>
      <c r="K20" s="616" t="e">
        <f t="shared" si="2"/>
        <v>#REF!</v>
      </c>
      <c r="L20" s="675" t="e">
        <f>SUM(#REF!,#REF!)</f>
        <v>#REF!</v>
      </c>
      <c r="M20" s="587" t="e">
        <f>SUM(#REF!,#REF!)</f>
        <v>#REF!</v>
      </c>
      <c r="N20" s="783" t="e">
        <f t="shared" si="3"/>
        <v>#REF!</v>
      </c>
      <c r="O20" s="586" t="e">
        <f>SUM(#REF!,#REF!)</f>
        <v>#REF!</v>
      </c>
      <c r="P20" s="587" t="e">
        <f>SUM(#REF!,#REF!)</f>
        <v>#REF!</v>
      </c>
      <c r="Q20" s="616" t="e">
        <f t="shared" si="4"/>
        <v>#REF!</v>
      </c>
      <c r="R20" s="675" t="e">
        <f>SUM(#REF!,#REF!)</f>
        <v>#REF!</v>
      </c>
      <c r="S20" s="587" t="e">
        <f>SUM(#REF!,#REF!)</f>
        <v>#REF!</v>
      </c>
      <c r="T20" s="783" t="e">
        <f t="shared" si="5"/>
        <v>#REF!</v>
      </c>
      <c r="U20" s="586" t="e">
        <f t="shared" si="7"/>
        <v>#REF!</v>
      </c>
      <c r="V20" s="587" t="e">
        <f t="shared" si="7"/>
        <v>#REF!</v>
      </c>
      <c r="W20" s="616" t="e">
        <f t="shared" si="6"/>
        <v>#REF!</v>
      </c>
    </row>
    <row r="21" spans="1:26" s="437" customFormat="1" x14ac:dyDescent="0.2">
      <c r="A21" s="280" t="s">
        <v>30</v>
      </c>
      <c r="B21" s="764" t="s">
        <v>12</v>
      </c>
      <c r="C21" s="645" t="e">
        <f>SUM(#REF!,#REF!)</f>
        <v>#REF!</v>
      </c>
      <c r="D21" s="590" t="e">
        <f>SUM(#REF!,#REF!)</f>
        <v>#REF!</v>
      </c>
      <c r="E21" s="646" t="e">
        <f t="shared" si="0"/>
        <v>#REF!</v>
      </c>
      <c r="F21" s="683" t="e">
        <f>SUM(#REF!,#REF!)</f>
        <v>#REF!</v>
      </c>
      <c r="G21" s="590" t="e">
        <f>SUM(#REF!,#REF!)</f>
        <v>#REF!</v>
      </c>
      <c r="H21" s="784" t="e">
        <f t="shared" si="1"/>
        <v>#REF!</v>
      </c>
      <c r="I21" s="645" t="e">
        <f>SUM(#REF!,#REF!)</f>
        <v>#REF!</v>
      </c>
      <c r="J21" s="590" t="e">
        <f>SUM(#REF!,#REF!)</f>
        <v>#REF!</v>
      </c>
      <c r="K21" s="646" t="e">
        <f t="shared" si="2"/>
        <v>#REF!</v>
      </c>
      <c r="L21" s="683" t="e">
        <f>SUM(#REF!,#REF!)</f>
        <v>#REF!</v>
      </c>
      <c r="M21" s="590" t="e">
        <f>SUM(#REF!,#REF!)</f>
        <v>#REF!</v>
      </c>
      <c r="N21" s="784" t="e">
        <f t="shared" si="3"/>
        <v>#REF!</v>
      </c>
      <c r="O21" s="645" t="e">
        <f>SUM(#REF!,#REF!)</f>
        <v>#REF!</v>
      </c>
      <c r="P21" s="590" t="e">
        <f>SUM(#REF!,#REF!)</f>
        <v>#REF!</v>
      </c>
      <c r="Q21" s="646" t="e">
        <f t="shared" si="4"/>
        <v>#REF!</v>
      </c>
      <c r="R21" s="683" t="e">
        <f>SUM(#REF!,#REF!)</f>
        <v>#REF!</v>
      </c>
      <c r="S21" s="590" t="e">
        <f>SUM(#REF!,#REF!)</f>
        <v>#REF!</v>
      </c>
      <c r="T21" s="784" t="e">
        <f t="shared" si="5"/>
        <v>#REF!</v>
      </c>
      <c r="U21" s="588" t="e">
        <f t="shared" si="7"/>
        <v>#REF!</v>
      </c>
      <c r="V21" s="590" t="e">
        <f t="shared" si="7"/>
        <v>#REF!</v>
      </c>
      <c r="W21" s="646" t="e">
        <f t="shared" si="6"/>
        <v>#REF!</v>
      </c>
    </row>
    <row r="22" spans="1:26" ht="21" customHeight="1" x14ac:dyDescent="0.2">
      <c r="A22" s="246" t="s">
        <v>18</v>
      </c>
      <c r="B22" s="240" t="s">
        <v>27</v>
      </c>
      <c r="C22" s="174" t="e">
        <f t="shared" ref="C22:D26" si="8">C7/C12*1000</f>
        <v>#REF!</v>
      </c>
      <c r="D22" s="15" t="e">
        <f t="shared" si="8"/>
        <v>#REF!</v>
      </c>
      <c r="E22" s="268" t="e">
        <f t="shared" ref="E22:E44" si="9">D22-C22</f>
        <v>#REF!</v>
      </c>
      <c r="F22" s="206" t="e">
        <f t="shared" ref="F22:G26" si="10">F7/F12*1000</f>
        <v>#REF!</v>
      </c>
      <c r="G22" s="15" t="e">
        <f t="shared" si="10"/>
        <v>#REF!</v>
      </c>
      <c r="H22" s="272" t="e">
        <f t="shared" ref="H22:H44" si="11">G22-F22</f>
        <v>#REF!</v>
      </c>
      <c r="I22" s="174" t="e">
        <f t="shared" ref="I22:J26" si="12">I7/I12*1000</f>
        <v>#REF!</v>
      </c>
      <c r="J22" s="15" t="e">
        <f t="shared" si="12"/>
        <v>#REF!</v>
      </c>
      <c r="K22" s="268" t="e">
        <f t="shared" ref="K22:K44" si="13">J22-I22</f>
        <v>#REF!</v>
      </c>
      <c r="L22" s="206" t="e">
        <f t="shared" ref="L22:M26" si="14">L7/L12*1000</f>
        <v>#REF!</v>
      </c>
      <c r="M22" s="15" t="e">
        <f t="shared" si="14"/>
        <v>#REF!</v>
      </c>
      <c r="N22" s="272" t="e">
        <f t="shared" ref="N22:N44" si="15">M22-L22</f>
        <v>#REF!</v>
      </c>
      <c r="O22" s="174" t="e">
        <f t="shared" ref="O22:P26" si="16">O7/O12*1000</f>
        <v>#REF!</v>
      </c>
      <c r="P22" s="15" t="e">
        <f t="shared" si="16"/>
        <v>#REF!</v>
      </c>
      <c r="Q22" s="268" t="e">
        <f t="shared" ref="Q22:Q44" si="17">P22-O22</f>
        <v>#REF!</v>
      </c>
      <c r="R22" s="206" t="e">
        <f t="shared" ref="R22:S26" si="18">R7/R12*1000</f>
        <v>#REF!</v>
      </c>
      <c r="S22" s="15" t="e">
        <f t="shared" si="18"/>
        <v>#REF!</v>
      </c>
      <c r="T22" s="272" t="e">
        <f t="shared" ref="T22:T44" si="19">S22-R22</f>
        <v>#REF!</v>
      </c>
      <c r="U22" s="174" t="e">
        <f t="shared" ref="U22:V26" si="20">U7/U12*1000</f>
        <v>#REF!</v>
      </c>
      <c r="V22" s="15" t="e">
        <f t="shared" si="20"/>
        <v>#REF!</v>
      </c>
      <c r="W22" s="268" t="e">
        <f t="shared" ref="W22:W44" si="21">V22-U22</f>
        <v>#REF!</v>
      </c>
    </row>
    <row r="23" spans="1:26" ht="13.15" customHeight="1" x14ac:dyDescent="0.2">
      <c r="A23" s="279" t="s">
        <v>29</v>
      </c>
      <c r="B23" s="795" t="s">
        <v>12</v>
      </c>
      <c r="C23" s="174" t="e">
        <f t="shared" si="8"/>
        <v>#REF!</v>
      </c>
      <c r="D23" s="15" t="e">
        <f t="shared" si="8"/>
        <v>#REF!</v>
      </c>
      <c r="E23" s="268" t="e">
        <f>D23-C23</f>
        <v>#REF!</v>
      </c>
      <c r="F23" s="206" t="e">
        <f t="shared" si="10"/>
        <v>#REF!</v>
      </c>
      <c r="G23" s="15" t="e">
        <f t="shared" si="10"/>
        <v>#REF!</v>
      </c>
      <c r="H23" s="272" t="e">
        <f>G23-F23</f>
        <v>#REF!</v>
      </c>
      <c r="I23" s="174" t="e">
        <f t="shared" si="12"/>
        <v>#REF!</v>
      </c>
      <c r="J23" s="15" t="e">
        <f t="shared" si="12"/>
        <v>#REF!</v>
      </c>
      <c r="K23" s="268" t="e">
        <f>J23-I23</f>
        <v>#REF!</v>
      </c>
      <c r="L23" s="206" t="e">
        <f t="shared" si="14"/>
        <v>#REF!</v>
      </c>
      <c r="M23" s="15" t="e">
        <f t="shared" si="14"/>
        <v>#REF!</v>
      </c>
      <c r="N23" s="272" t="e">
        <f>M23-L23</f>
        <v>#REF!</v>
      </c>
      <c r="O23" s="174" t="e">
        <f t="shared" si="16"/>
        <v>#REF!</v>
      </c>
      <c r="P23" s="15" t="e">
        <f t="shared" si="16"/>
        <v>#REF!</v>
      </c>
      <c r="Q23" s="268" t="e">
        <f>P23-O23</f>
        <v>#REF!</v>
      </c>
      <c r="R23" s="206" t="e">
        <f t="shared" si="18"/>
        <v>#REF!</v>
      </c>
      <c r="S23" s="15" t="e">
        <f t="shared" si="18"/>
        <v>#REF!</v>
      </c>
      <c r="T23" s="272" t="e">
        <f>S23-R23</f>
        <v>#REF!</v>
      </c>
      <c r="U23" s="174" t="e">
        <f t="shared" si="20"/>
        <v>#REF!</v>
      </c>
      <c r="V23" s="15" t="e">
        <f t="shared" si="20"/>
        <v>#REF!</v>
      </c>
      <c r="W23" s="268" t="e">
        <f>V23-U23</f>
        <v>#REF!</v>
      </c>
    </row>
    <row r="24" spans="1:26" x14ac:dyDescent="0.2">
      <c r="A24" s="248" t="s">
        <v>13</v>
      </c>
      <c r="B24" s="241" t="s">
        <v>12</v>
      </c>
      <c r="C24" s="177" t="e">
        <f t="shared" si="8"/>
        <v>#REF!</v>
      </c>
      <c r="D24" s="19" t="e">
        <f t="shared" si="8"/>
        <v>#REF!</v>
      </c>
      <c r="E24" s="269" t="e">
        <f t="shared" si="9"/>
        <v>#REF!</v>
      </c>
      <c r="F24" s="205" t="e">
        <f t="shared" si="10"/>
        <v>#REF!</v>
      </c>
      <c r="G24" s="19" t="e">
        <f t="shared" si="10"/>
        <v>#REF!</v>
      </c>
      <c r="H24" s="273" t="e">
        <f t="shared" si="11"/>
        <v>#REF!</v>
      </c>
      <c r="I24" s="177" t="e">
        <f t="shared" si="12"/>
        <v>#REF!</v>
      </c>
      <c r="J24" s="19" t="e">
        <f t="shared" si="12"/>
        <v>#REF!</v>
      </c>
      <c r="K24" s="269" t="e">
        <f t="shared" si="13"/>
        <v>#REF!</v>
      </c>
      <c r="L24" s="205" t="e">
        <f t="shared" si="14"/>
        <v>#REF!</v>
      </c>
      <c r="M24" s="19" t="e">
        <f t="shared" si="14"/>
        <v>#REF!</v>
      </c>
      <c r="N24" s="273" t="e">
        <f t="shared" si="15"/>
        <v>#REF!</v>
      </c>
      <c r="O24" s="177" t="e">
        <f t="shared" si="16"/>
        <v>#REF!</v>
      </c>
      <c r="P24" s="19" t="e">
        <f t="shared" si="16"/>
        <v>#REF!</v>
      </c>
      <c r="Q24" s="269" t="e">
        <f t="shared" si="17"/>
        <v>#REF!</v>
      </c>
      <c r="R24" s="205" t="e">
        <f t="shared" si="18"/>
        <v>#REF!</v>
      </c>
      <c r="S24" s="19" t="e">
        <f t="shared" si="18"/>
        <v>#REF!</v>
      </c>
      <c r="T24" s="273" t="e">
        <f t="shared" si="19"/>
        <v>#REF!</v>
      </c>
      <c r="U24" s="177" t="e">
        <f t="shared" si="20"/>
        <v>#REF!</v>
      </c>
      <c r="V24" s="19" t="e">
        <f t="shared" si="20"/>
        <v>#REF!</v>
      </c>
      <c r="W24" s="269" t="e">
        <f t="shared" si="21"/>
        <v>#REF!</v>
      </c>
    </row>
    <row r="25" spans="1:26" x14ac:dyDescent="0.2">
      <c r="A25" s="248" t="s">
        <v>14</v>
      </c>
      <c r="B25" s="241" t="s">
        <v>12</v>
      </c>
      <c r="C25" s="177" t="e">
        <f t="shared" si="8"/>
        <v>#REF!</v>
      </c>
      <c r="D25" s="19" t="e">
        <f t="shared" si="8"/>
        <v>#REF!</v>
      </c>
      <c r="E25" s="269" t="e">
        <f t="shared" si="9"/>
        <v>#REF!</v>
      </c>
      <c r="F25" s="205" t="e">
        <f t="shared" si="10"/>
        <v>#REF!</v>
      </c>
      <c r="G25" s="19" t="e">
        <f t="shared" si="10"/>
        <v>#REF!</v>
      </c>
      <c r="H25" s="273" t="e">
        <f t="shared" si="11"/>
        <v>#REF!</v>
      </c>
      <c r="I25" s="177" t="e">
        <f t="shared" si="12"/>
        <v>#REF!</v>
      </c>
      <c r="J25" s="19" t="e">
        <f t="shared" si="12"/>
        <v>#REF!</v>
      </c>
      <c r="K25" s="269" t="e">
        <f t="shared" si="13"/>
        <v>#REF!</v>
      </c>
      <c r="L25" s="205" t="e">
        <f t="shared" si="14"/>
        <v>#REF!</v>
      </c>
      <c r="M25" s="19" t="e">
        <f t="shared" si="14"/>
        <v>#REF!</v>
      </c>
      <c r="N25" s="273" t="e">
        <f t="shared" si="15"/>
        <v>#REF!</v>
      </c>
      <c r="O25" s="177" t="e">
        <f t="shared" si="16"/>
        <v>#REF!</v>
      </c>
      <c r="P25" s="19" t="e">
        <f t="shared" si="16"/>
        <v>#REF!</v>
      </c>
      <c r="Q25" s="269" t="e">
        <f t="shared" si="17"/>
        <v>#REF!</v>
      </c>
      <c r="R25" s="205" t="e">
        <f t="shared" si="18"/>
        <v>#REF!</v>
      </c>
      <c r="S25" s="19" t="e">
        <f t="shared" si="18"/>
        <v>#REF!</v>
      </c>
      <c r="T25" s="273" t="e">
        <f t="shared" si="19"/>
        <v>#REF!</v>
      </c>
      <c r="U25" s="177" t="e">
        <f t="shared" si="20"/>
        <v>#REF!</v>
      </c>
      <c r="V25" s="19" t="e">
        <f t="shared" si="20"/>
        <v>#REF!</v>
      </c>
      <c r="W25" s="269" t="e">
        <f t="shared" si="21"/>
        <v>#REF!</v>
      </c>
      <c r="Z25" s="23" t="s">
        <v>34</v>
      </c>
    </row>
    <row r="26" spans="1:26" s="140" customFormat="1" x14ac:dyDescent="0.2">
      <c r="A26" s="280" t="s">
        <v>133</v>
      </c>
      <c r="B26" s="795" t="s">
        <v>12</v>
      </c>
      <c r="C26" s="174" t="e">
        <f t="shared" si="8"/>
        <v>#REF!</v>
      </c>
      <c r="D26" s="15" t="e">
        <f t="shared" si="8"/>
        <v>#REF!</v>
      </c>
      <c r="E26" s="268" t="e">
        <f t="shared" si="9"/>
        <v>#REF!</v>
      </c>
      <c r="F26" s="206" t="e">
        <f t="shared" si="10"/>
        <v>#REF!</v>
      </c>
      <c r="G26" s="15" t="e">
        <f t="shared" si="10"/>
        <v>#REF!</v>
      </c>
      <c r="H26" s="272" t="e">
        <f t="shared" si="11"/>
        <v>#REF!</v>
      </c>
      <c r="I26" s="174" t="e">
        <f t="shared" si="12"/>
        <v>#REF!</v>
      </c>
      <c r="J26" s="15" t="e">
        <f t="shared" si="12"/>
        <v>#REF!</v>
      </c>
      <c r="K26" s="268" t="e">
        <f t="shared" si="13"/>
        <v>#REF!</v>
      </c>
      <c r="L26" s="206" t="e">
        <f t="shared" si="14"/>
        <v>#REF!</v>
      </c>
      <c r="M26" s="15" t="e">
        <f t="shared" si="14"/>
        <v>#REF!</v>
      </c>
      <c r="N26" s="272" t="e">
        <f t="shared" si="15"/>
        <v>#REF!</v>
      </c>
      <c r="O26" s="174" t="e">
        <f t="shared" si="16"/>
        <v>#REF!</v>
      </c>
      <c r="P26" s="15" t="e">
        <f t="shared" si="16"/>
        <v>#REF!</v>
      </c>
      <c r="Q26" s="268" t="e">
        <f t="shared" si="17"/>
        <v>#REF!</v>
      </c>
      <c r="R26" s="206" t="e">
        <f t="shared" si="18"/>
        <v>#REF!</v>
      </c>
      <c r="S26" s="15" t="e">
        <f t="shared" si="18"/>
        <v>#REF!</v>
      </c>
      <c r="T26" s="272" t="e">
        <f t="shared" si="19"/>
        <v>#REF!</v>
      </c>
      <c r="U26" s="174" t="e">
        <f t="shared" si="20"/>
        <v>#REF!</v>
      </c>
      <c r="V26" s="15" t="e">
        <f t="shared" si="20"/>
        <v>#REF!</v>
      </c>
      <c r="W26" s="268" t="e">
        <f t="shared" si="21"/>
        <v>#REF!</v>
      </c>
    </row>
    <row r="27" spans="1:26" ht="21" customHeight="1" x14ac:dyDescent="0.2">
      <c r="A27" s="280" t="s">
        <v>19</v>
      </c>
      <c r="B27" s="240" t="s">
        <v>28</v>
      </c>
      <c r="C27" s="168" t="e">
        <f>C7/C30*1000</f>
        <v>#REF!</v>
      </c>
      <c r="D27" s="38" t="e">
        <f>D7/D30*1000</f>
        <v>#REF!</v>
      </c>
      <c r="E27" s="270" t="e">
        <f t="shared" si="9"/>
        <v>#REF!</v>
      </c>
      <c r="F27" s="239" t="e">
        <f>F7/F30*1000</f>
        <v>#REF!</v>
      </c>
      <c r="G27" s="38" t="e">
        <f>G7/G30*1000</f>
        <v>#REF!</v>
      </c>
      <c r="H27" s="274" t="e">
        <f t="shared" si="11"/>
        <v>#REF!</v>
      </c>
      <c r="I27" s="168" t="e">
        <f>I7/I30*1000</f>
        <v>#REF!</v>
      </c>
      <c r="J27" s="38" t="e">
        <f>J7/J30*1000</f>
        <v>#REF!</v>
      </c>
      <c r="K27" s="270" t="e">
        <f t="shared" si="13"/>
        <v>#REF!</v>
      </c>
      <c r="L27" s="239" t="e">
        <f>L7/L30*1000</f>
        <v>#REF!</v>
      </c>
      <c r="M27" s="38" t="e">
        <f>M7/M30*1000</f>
        <v>#REF!</v>
      </c>
      <c r="N27" s="274" t="e">
        <f t="shared" si="15"/>
        <v>#REF!</v>
      </c>
      <c r="O27" s="168" t="e">
        <f>O7/O30*1000</f>
        <v>#REF!</v>
      </c>
      <c r="P27" s="38" t="e">
        <f>P7/P30*1000</f>
        <v>#REF!</v>
      </c>
      <c r="Q27" s="270" t="e">
        <f t="shared" si="17"/>
        <v>#REF!</v>
      </c>
      <c r="R27" s="239" t="e">
        <f>R7/R30*1000</f>
        <v>#REF!</v>
      </c>
      <c r="S27" s="38" t="e">
        <f>S7/S30*1000</f>
        <v>#REF!</v>
      </c>
      <c r="T27" s="274" t="e">
        <f t="shared" si="19"/>
        <v>#REF!</v>
      </c>
      <c r="U27" s="168" t="e">
        <f>U7/U30*1000</f>
        <v>#REF!</v>
      </c>
      <c r="V27" s="38" t="e">
        <f>V7/V30*1000</f>
        <v>#REF!</v>
      </c>
      <c r="W27" s="270" t="e">
        <f t="shared" si="21"/>
        <v>#REF!</v>
      </c>
    </row>
    <row r="28" spans="1:26" x14ac:dyDescent="0.2">
      <c r="A28" s="248" t="s">
        <v>22</v>
      </c>
      <c r="B28" s="241" t="s">
        <v>12</v>
      </c>
      <c r="C28" s="184" t="e">
        <f>C8/C31*1000</f>
        <v>#REF!</v>
      </c>
      <c r="D28" s="26" t="e">
        <f>D8/D31*1000</f>
        <v>#REF!</v>
      </c>
      <c r="E28" s="271" t="e">
        <f t="shared" si="9"/>
        <v>#REF!</v>
      </c>
      <c r="F28" s="267" t="e">
        <f>F8/F31*1000</f>
        <v>#REF!</v>
      </c>
      <c r="G28" s="26" t="e">
        <f>G8/G31*1000</f>
        <v>#REF!</v>
      </c>
      <c r="H28" s="275" t="e">
        <f t="shared" si="11"/>
        <v>#REF!</v>
      </c>
      <c r="I28" s="184" t="e">
        <f>I8/I31*1000</f>
        <v>#REF!</v>
      </c>
      <c r="J28" s="26" t="e">
        <f>J8/J31*1000</f>
        <v>#REF!</v>
      </c>
      <c r="K28" s="271" t="e">
        <f t="shared" si="13"/>
        <v>#REF!</v>
      </c>
      <c r="L28" s="267" t="e">
        <f>L8/L31*1000</f>
        <v>#REF!</v>
      </c>
      <c r="M28" s="26" t="e">
        <f>M8/M31*1000</f>
        <v>#REF!</v>
      </c>
      <c r="N28" s="275" t="e">
        <f t="shared" si="15"/>
        <v>#REF!</v>
      </c>
      <c r="O28" s="184" t="e">
        <f>O8/O31*1000</f>
        <v>#REF!</v>
      </c>
      <c r="P28" s="26" t="e">
        <f>P8/P31*1000</f>
        <v>#REF!</v>
      </c>
      <c r="Q28" s="271" t="e">
        <f t="shared" si="17"/>
        <v>#REF!</v>
      </c>
      <c r="R28" s="267" t="e">
        <f>R8/R31*1000</f>
        <v>#REF!</v>
      </c>
      <c r="S28" s="26" t="e">
        <f>S8/S31*1000</f>
        <v>#REF!</v>
      </c>
      <c r="T28" s="275" t="e">
        <f t="shared" si="19"/>
        <v>#REF!</v>
      </c>
      <c r="U28" s="184" t="e">
        <f>U8/U31*1000</f>
        <v>#REF!</v>
      </c>
      <c r="V28" s="26" t="e">
        <f>V8/V31*1000</f>
        <v>#REF!</v>
      </c>
      <c r="W28" s="271" t="e">
        <f t="shared" si="21"/>
        <v>#REF!</v>
      </c>
    </row>
    <row r="29" spans="1:26" x14ac:dyDescent="0.2">
      <c r="A29" s="248" t="s">
        <v>15</v>
      </c>
      <c r="B29" s="241" t="s">
        <v>12</v>
      </c>
      <c r="C29" s="184" t="e">
        <f>C11/C32*1000</f>
        <v>#REF!</v>
      </c>
      <c r="D29" s="26" t="e">
        <f>D11/D32*1000</f>
        <v>#REF!</v>
      </c>
      <c r="E29" s="271" t="e">
        <f t="shared" si="9"/>
        <v>#REF!</v>
      </c>
      <c r="F29" s="267" t="e">
        <f>F11/F32*1000</f>
        <v>#REF!</v>
      </c>
      <c r="G29" s="26" t="e">
        <f>G11/G32*1000</f>
        <v>#REF!</v>
      </c>
      <c r="H29" s="275" t="e">
        <f t="shared" si="11"/>
        <v>#REF!</v>
      </c>
      <c r="I29" s="184" t="e">
        <f>I11/I32*1000</f>
        <v>#REF!</v>
      </c>
      <c r="J29" s="26" t="e">
        <f>J11/J32*1000</f>
        <v>#REF!</v>
      </c>
      <c r="K29" s="271" t="e">
        <f t="shared" si="13"/>
        <v>#REF!</v>
      </c>
      <c r="L29" s="267" t="e">
        <f>L11/L32*1000</f>
        <v>#REF!</v>
      </c>
      <c r="M29" s="26" t="e">
        <f>M11/M32*1000</f>
        <v>#REF!</v>
      </c>
      <c r="N29" s="275" t="e">
        <f t="shared" si="15"/>
        <v>#REF!</v>
      </c>
      <c r="O29" s="184" t="e">
        <f>O11/O32*1000</f>
        <v>#REF!</v>
      </c>
      <c r="P29" s="26" t="e">
        <f>P11/P32*1000</f>
        <v>#REF!</v>
      </c>
      <c r="Q29" s="271" t="e">
        <f t="shared" si="17"/>
        <v>#REF!</v>
      </c>
      <c r="R29" s="267" t="e">
        <f>R11/R32*1000</f>
        <v>#REF!</v>
      </c>
      <c r="S29" s="26" t="e">
        <f>S11/S32*1000</f>
        <v>#REF!</v>
      </c>
      <c r="T29" s="275" t="e">
        <f t="shared" si="19"/>
        <v>#REF!</v>
      </c>
      <c r="U29" s="184" t="e">
        <f>U11/U32*1000</f>
        <v>#REF!</v>
      </c>
      <c r="V29" s="26" t="e">
        <f>V11/V32*1000</f>
        <v>#REF!</v>
      </c>
      <c r="W29" s="271" t="e">
        <f t="shared" si="21"/>
        <v>#REF!</v>
      </c>
    </row>
    <row r="30" spans="1:26" ht="21" customHeight="1" x14ac:dyDescent="0.2">
      <c r="A30" s="280" t="s">
        <v>20</v>
      </c>
      <c r="B30" s="240" t="s">
        <v>23</v>
      </c>
      <c r="C30" s="600" t="e">
        <f>SUM(#REF!,#REF!)</f>
        <v>#REF!</v>
      </c>
      <c r="D30" s="601" t="e">
        <f>SUM(#REF!,#REF!)</f>
        <v>#REF!</v>
      </c>
      <c r="E30" s="723" t="e">
        <f t="shared" si="9"/>
        <v>#REF!</v>
      </c>
      <c r="F30" s="773" t="e">
        <f>SUM(#REF!,#REF!)</f>
        <v>#REF!</v>
      </c>
      <c r="G30" s="601" t="e">
        <f>SUM(#REF!,#REF!)</f>
        <v>#REF!</v>
      </c>
      <c r="H30" s="774" t="e">
        <f t="shared" si="11"/>
        <v>#REF!</v>
      </c>
      <c r="I30" s="600" t="e">
        <f>SUM(#REF!,#REF!)</f>
        <v>#REF!</v>
      </c>
      <c r="J30" s="601" t="e">
        <f>SUM(#REF!,#REF!)</f>
        <v>#REF!</v>
      </c>
      <c r="K30" s="723" t="e">
        <f t="shared" si="13"/>
        <v>#REF!</v>
      </c>
      <c r="L30" s="773" t="e">
        <f>SUM(#REF!,#REF!)</f>
        <v>#REF!</v>
      </c>
      <c r="M30" s="601" t="e">
        <f>SUM(#REF!,#REF!)</f>
        <v>#REF!</v>
      </c>
      <c r="N30" s="774" t="e">
        <f t="shared" si="15"/>
        <v>#REF!</v>
      </c>
      <c r="O30" s="600" t="e">
        <f>SUM(#REF!,#REF!)</f>
        <v>#REF!</v>
      </c>
      <c r="P30" s="601" t="e">
        <f>SUM(#REF!,#REF!)</f>
        <v>#REF!</v>
      </c>
      <c r="Q30" s="723" t="e">
        <f t="shared" si="17"/>
        <v>#REF!</v>
      </c>
      <c r="R30" s="773" t="e">
        <f>SUM(#REF!,#REF!)</f>
        <v>#REF!</v>
      </c>
      <c r="S30" s="601" t="e">
        <f>SUM(#REF!,#REF!)</f>
        <v>#REF!</v>
      </c>
      <c r="T30" s="774" t="e">
        <f t="shared" si="19"/>
        <v>#REF!</v>
      </c>
      <c r="U30" s="600" t="e">
        <f>SUM(C30,F30,I30,L30,O30,R30)</f>
        <v>#REF!</v>
      </c>
      <c r="V30" s="601" t="e">
        <f>SUM(D30,G30,J30,M30,P30,S30)</f>
        <v>#REF!</v>
      </c>
      <c r="W30" s="723" t="e">
        <f t="shared" si="21"/>
        <v>#REF!</v>
      </c>
    </row>
    <row r="31" spans="1:26" x14ac:dyDescent="0.2">
      <c r="A31" s="248" t="s">
        <v>22</v>
      </c>
      <c r="B31" s="241" t="s">
        <v>12</v>
      </c>
      <c r="C31" s="604" t="e">
        <f>C30-C32</f>
        <v>#REF!</v>
      </c>
      <c r="D31" s="605" t="e">
        <f>D30-D32</f>
        <v>#REF!</v>
      </c>
      <c r="E31" s="724" t="e">
        <f t="shared" si="9"/>
        <v>#REF!</v>
      </c>
      <c r="F31" s="684" t="e">
        <f>F30-F32</f>
        <v>#REF!</v>
      </c>
      <c r="G31" s="605" t="e">
        <f>G30-G32</f>
        <v>#REF!</v>
      </c>
      <c r="H31" s="775" t="e">
        <f t="shared" si="11"/>
        <v>#REF!</v>
      </c>
      <c r="I31" s="604" t="e">
        <f>I30-I32</f>
        <v>#REF!</v>
      </c>
      <c r="J31" s="605" t="e">
        <f>J30-J32</f>
        <v>#REF!</v>
      </c>
      <c r="K31" s="724" t="e">
        <f t="shared" si="13"/>
        <v>#REF!</v>
      </c>
      <c r="L31" s="684" t="e">
        <f>L30-L32</f>
        <v>#REF!</v>
      </c>
      <c r="M31" s="605" t="e">
        <f>M30-M32</f>
        <v>#REF!</v>
      </c>
      <c r="N31" s="775" t="e">
        <f t="shared" si="15"/>
        <v>#REF!</v>
      </c>
      <c r="O31" s="604" t="e">
        <f>O30-O32</f>
        <v>#REF!</v>
      </c>
      <c r="P31" s="605" t="e">
        <f>P30-P32</f>
        <v>#REF!</v>
      </c>
      <c r="Q31" s="724" t="e">
        <f t="shared" si="17"/>
        <v>#REF!</v>
      </c>
      <c r="R31" s="684" t="e">
        <f>R30-R32</f>
        <v>#REF!</v>
      </c>
      <c r="S31" s="605" t="e">
        <f>S30-S32</f>
        <v>#REF!</v>
      </c>
      <c r="T31" s="775" t="e">
        <f t="shared" si="19"/>
        <v>#REF!</v>
      </c>
      <c r="U31" s="604" t="e">
        <f>U30-U32</f>
        <v>#REF!</v>
      </c>
      <c r="V31" s="605" t="e">
        <f>V30-V32</f>
        <v>#REF!</v>
      </c>
      <c r="W31" s="724" t="e">
        <f t="shared" si="21"/>
        <v>#REF!</v>
      </c>
    </row>
    <row r="32" spans="1:26" x14ac:dyDescent="0.2">
      <c r="A32" s="248" t="s">
        <v>15</v>
      </c>
      <c r="B32" s="241" t="s">
        <v>12</v>
      </c>
      <c r="C32" s="604" t="e">
        <f>SUM(#REF!,#REF!)</f>
        <v>#REF!</v>
      </c>
      <c r="D32" s="605" t="e">
        <f>SUM(#REF!,#REF!)</f>
        <v>#REF!</v>
      </c>
      <c r="E32" s="724" t="e">
        <f t="shared" si="9"/>
        <v>#REF!</v>
      </c>
      <c r="F32" s="684" t="e">
        <f>SUM(#REF!,#REF!)</f>
        <v>#REF!</v>
      </c>
      <c r="G32" s="605" t="e">
        <f>SUM(#REF!,#REF!)</f>
        <v>#REF!</v>
      </c>
      <c r="H32" s="775" t="e">
        <f t="shared" si="11"/>
        <v>#REF!</v>
      </c>
      <c r="I32" s="604" t="e">
        <f>SUM(#REF!,#REF!)</f>
        <v>#REF!</v>
      </c>
      <c r="J32" s="605" t="e">
        <f>SUM(#REF!,#REF!)</f>
        <v>#REF!</v>
      </c>
      <c r="K32" s="724" t="e">
        <f t="shared" si="13"/>
        <v>#REF!</v>
      </c>
      <c r="L32" s="684" t="e">
        <f>SUM(#REF!,#REF!)</f>
        <v>#REF!</v>
      </c>
      <c r="M32" s="605" t="e">
        <f>SUM(#REF!,#REF!)</f>
        <v>#REF!</v>
      </c>
      <c r="N32" s="775" t="e">
        <f t="shared" si="15"/>
        <v>#REF!</v>
      </c>
      <c r="O32" s="604" t="e">
        <f>SUM(#REF!,#REF!)</f>
        <v>#REF!</v>
      </c>
      <c r="P32" s="605" t="e">
        <f>SUM(#REF!,#REF!)</f>
        <v>#REF!</v>
      </c>
      <c r="Q32" s="724" t="e">
        <f t="shared" si="17"/>
        <v>#REF!</v>
      </c>
      <c r="R32" s="684" t="e">
        <f>SUM(#REF!,#REF!)</f>
        <v>#REF!</v>
      </c>
      <c r="S32" s="605" t="e">
        <f>SUM(#REF!,#REF!)</f>
        <v>#REF!</v>
      </c>
      <c r="T32" s="775" t="e">
        <f t="shared" si="19"/>
        <v>#REF!</v>
      </c>
      <c r="U32" s="604" t="e">
        <f>SUM(C32,F32,I32,L32,O32,R32)</f>
        <v>#REF!</v>
      </c>
      <c r="V32" s="605" t="e">
        <f>SUM(D32,G32,J32,M32,P32,S32)</f>
        <v>#REF!</v>
      </c>
      <c r="W32" s="724" t="e">
        <f t="shared" si="21"/>
        <v>#REF!</v>
      </c>
    </row>
    <row r="33" spans="1:23" ht="21" customHeight="1" x14ac:dyDescent="0.2">
      <c r="A33" s="280" t="s">
        <v>88</v>
      </c>
      <c r="B33" s="194"/>
      <c r="C33" s="600" t="e">
        <f>SUM(C34,C35)</f>
        <v>#REF!</v>
      </c>
      <c r="D33" s="601" t="e">
        <f>SUM(D34,D35)</f>
        <v>#REF!</v>
      </c>
      <c r="E33" s="723" t="e">
        <f t="shared" si="9"/>
        <v>#REF!</v>
      </c>
      <c r="F33" s="773" t="e">
        <f>SUM(F34,F35)</f>
        <v>#REF!</v>
      </c>
      <c r="G33" s="601" t="e">
        <f>SUM(G34,G35)</f>
        <v>#REF!</v>
      </c>
      <c r="H33" s="774" t="e">
        <f t="shared" si="11"/>
        <v>#REF!</v>
      </c>
      <c r="I33" s="600" t="e">
        <f>SUM(I34,I35)</f>
        <v>#REF!</v>
      </c>
      <c r="J33" s="601" t="e">
        <f>SUM(J34,J35)</f>
        <v>#REF!</v>
      </c>
      <c r="K33" s="723" t="e">
        <f t="shared" si="13"/>
        <v>#REF!</v>
      </c>
      <c r="L33" s="773" t="e">
        <f>SUM(L34,L35)</f>
        <v>#REF!</v>
      </c>
      <c r="M33" s="601" t="e">
        <f>SUM(M34,M35)</f>
        <v>#REF!</v>
      </c>
      <c r="N33" s="774" t="e">
        <f t="shared" si="15"/>
        <v>#REF!</v>
      </c>
      <c r="O33" s="600" t="e">
        <f>SUM(O34,O35)</f>
        <v>#REF!</v>
      </c>
      <c r="P33" s="601" t="e">
        <f>SUM(P34,P35)</f>
        <v>#REF!</v>
      </c>
      <c r="Q33" s="723" t="e">
        <f t="shared" si="17"/>
        <v>#REF!</v>
      </c>
      <c r="R33" s="773" t="e">
        <f>SUM(R34,R35)</f>
        <v>#REF!</v>
      </c>
      <c r="S33" s="601" t="e">
        <f>SUM(S34,S35)</f>
        <v>#REF!</v>
      </c>
      <c r="T33" s="774" t="e">
        <f t="shared" si="19"/>
        <v>#REF!</v>
      </c>
      <c r="U33" s="600" t="e">
        <f>SUM(U34,U35)</f>
        <v>#REF!</v>
      </c>
      <c r="V33" s="601" t="e">
        <f>SUM(V34,V35)</f>
        <v>#REF!</v>
      </c>
      <c r="W33" s="723" t="e">
        <f t="shared" si="21"/>
        <v>#REF!</v>
      </c>
    </row>
    <row r="34" spans="1:23" x14ac:dyDescent="0.2">
      <c r="A34" s="248" t="s">
        <v>22</v>
      </c>
      <c r="B34" s="241"/>
      <c r="C34" s="604" t="e">
        <f>SUM(#REF!,#REF!)</f>
        <v>#REF!</v>
      </c>
      <c r="D34" s="605" t="e">
        <f>SUM(#REF!,#REF!)</f>
        <v>#REF!</v>
      </c>
      <c r="E34" s="724" t="e">
        <f t="shared" si="9"/>
        <v>#REF!</v>
      </c>
      <c r="F34" s="684" t="e">
        <f>SUM(#REF!,#REF!)</f>
        <v>#REF!</v>
      </c>
      <c r="G34" s="605" t="e">
        <f>SUM(#REF!,#REF!)</f>
        <v>#REF!</v>
      </c>
      <c r="H34" s="775" t="e">
        <f t="shared" si="11"/>
        <v>#REF!</v>
      </c>
      <c r="I34" s="604" t="e">
        <f>SUM(#REF!,#REF!)</f>
        <v>#REF!</v>
      </c>
      <c r="J34" s="605" t="e">
        <f>SUM(#REF!,#REF!)</f>
        <v>#REF!</v>
      </c>
      <c r="K34" s="724" t="e">
        <f t="shared" si="13"/>
        <v>#REF!</v>
      </c>
      <c r="L34" s="684" t="e">
        <f>SUM(#REF!,#REF!)</f>
        <v>#REF!</v>
      </c>
      <c r="M34" s="605" t="e">
        <f>SUM(#REF!,#REF!)</f>
        <v>#REF!</v>
      </c>
      <c r="N34" s="775" t="e">
        <f t="shared" si="15"/>
        <v>#REF!</v>
      </c>
      <c r="O34" s="604" t="e">
        <f>SUM(#REF!,#REF!)</f>
        <v>#REF!</v>
      </c>
      <c r="P34" s="605" t="e">
        <f>SUM(#REF!,#REF!)</f>
        <v>#REF!</v>
      </c>
      <c r="Q34" s="724" t="e">
        <f t="shared" si="17"/>
        <v>#REF!</v>
      </c>
      <c r="R34" s="684" t="e">
        <f>SUM(#REF!,#REF!)</f>
        <v>#REF!</v>
      </c>
      <c r="S34" s="605" t="e">
        <f>SUM(#REF!,#REF!)</f>
        <v>#REF!</v>
      </c>
      <c r="T34" s="775" t="e">
        <f>S34-R34</f>
        <v>#REF!</v>
      </c>
      <c r="U34" s="604" t="e">
        <f>SUM(C34,F34,I34,L34,O34,R34)</f>
        <v>#REF!</v>
      </c>
      <c r="V34" s="605" t="e">
        <f>SUM(D34,G34,J34,M34,P34,S34)</f>
        <v>#REF!</v>
      </c>
      <c r="W34" s="724" t="e">
        <f t="shared" si="21"/>
        <v>#REF!</v>
      </c>
    </row>
    <row r="35" spans="1:23" x14ac:dyDescent="0.2">
      <c r="A35" s="248" t="s">
        <v>15</v>
      </c>
      <c r="B35" s="241"/>
      <c r="C35" s="604" t="e">
        <f>SUM(#REF!,#REF!)</f>
        <v>#REF!</v>
      </c>
      <c r="D35" s="605" t="e">
        <f>SUM(#REF!,#REF!)</f>
        <v>#REF!</v>
      </c>
      <c r="E35" s="724" t="e">
        <f t="shared" si="9"/>
        <v>#REF!</v>
      </c>
      <c r="F35" s="684" t="e">
        <f>SUM(#REF!,#REF!)</f>
        <v>#REF!</v>
      </c>
      <c r="G35" s="605" t="e">
        <f>SUM(#REF!,#REF!)</f>
        <v>#REF!</v>
      </c>
      <c r="H35" s="775" t="e">
        <f t="shared" si="11"/>
        <v>#REF!</v>
      </c>
      <c r="I35" s="604" t="e">
        <f>SUM(#REF!,#REF!)</f>
        <v>#REF!</v>
      </c>
      <c r="J35" s="605" t="e">
        <f>SUM(#REF!,#REF!)</f>
        <v>#REF!</v>
      </c>
      <c r="K35" s="724" t="e">
        <f t="shared" si="13"/>
        <v>#REF!</v>
      </c>
      <c r="L35" s="684" t="e">
        <f>SUM(#REF!,#REF!)</f>
        <v>#REF!</v>
      </c>
      <c r="M35" s="605" t="e">
        <f>SUM(#REF!,#REF!)</f>
        <v>#REF!</v>
      </c>
      <c r="N35" s="775" t="e">
        <f t="shared" si="15"/>
        <v>#REF!</v>
      </c>
      <c r="O35" s="604" t="e">
        <f>SUM(#REF!,#REF!)</f>
        <v>#REF!</v>
      </c>
      <c r="P35" s="605" t="e">
        <f>SUM(#REF!,#REF!)</f>
        <v>#REF!</v>
      </c>
      <c r="Q35" s="724" t="e">
        <f t="shared" si="17"/>
        <v>#REF!</v>
      </c>
      <c r="R35" s="684" t="e">
        <f>SUM(#REF!,#REF!)</f>
        <v>#REF!</v>
      </c>
      <c r="S35" s="605" t="e">
        <f>SUM(#REF!,#REF!)</f>
        <v>#REF!</v>
      </c>
      <c r="T35" s="775" t="e">
        <f>S35-R35</f>
        <v>#REF!</v>
      </c>
      <c r="U35" s="604" t="e">
        <f t="shared" ref="U35:V37" si="22">SUM(C35,F35,I35,L35,O35,R35)</f>
        <v>#REF!</v>
      </c>
      <c r="V35" s="605" t="e">
        <f>SUM(D35,G35,J35,M35,P35,S35)</f>
        <v>#REF!</v>
      </c>
      <c r="W35" s="724" t="e">
        <f t="shared" si="21"/>
        <v>#REF!</v>
      </c>
    </row>
    <row r="36" spans="1:23" ht="21" customHeight="1" x14ac:dyDescent="0.2">
      <c r="A36" s="246" t="s">
        <v>35</v>
      </c>
      <c r="B36" s="240" t="s">
        <v>51</v>
      </c>
      <c r="C36" s="600" t="e">
        <f>(#REF!+#REF!+#REF!+#REF!)/4</f>
        <v>#REF!</v>
      </c>
      <c r="D36" s="601" t="e">
        <f>(#REF!+#REF!+#REF!+#REF!)/4</f>
        <v>#REF!</v>
      </c>
      <c r="E36" s="723" t="e">
        <f t="shared" si="9"/>
        <v>#REF!</v>
      </c>
      <c r="F36" s="773" t="e">
        <f>(#REF!+#REF!+#REF!+#REF!)/4</f>
        <v>#REF!</v>
      </c>
      <c r="G36" s="601" t="e">
        <f>(#REF!+#REF!+#REF!+#REF!)/4</f>
        <v>#REF!</v>
      </c>
      <c r="H36" s="774" t="e">
        <f t="shared" si="11"/>
        <v>#REF!</v>
      </c>
      <c r="I36" s="600" t="e">
        <f>(#REF!+#REF!+#REF!+#REF!)/4</f>
        <v>#REF!</v>
      </c>
      <c r="J36" s="601" t="e">
        <f>(#REF!+#REF!+#REF!+#REF!)/4</f>
        <v>#REF!</v>
      </c>
      <c r="K36" s="723" t="e">
        <f t="shared" si="13"/>
        <v>#REF!</v>
      </c>
      <c r="L36" s="773" t="e">
        <f>(#REF!+#REF!+#REF!+#REF!)/4</f>
        <v>#REF!</v>
      </c>
      <c r="M36" s="601" t="e">
        <f>(#REF!+#REF!+#REF!+#REF!)/4</f>
        <v>#REF!</v>
      </c>
      <c r="N36" s="774" t="e">
        <f t="shared" si="15"/>
        <v>#REF!</v>
      </c>
      <c r="O36" s="600" t="e">
        <f>(#REF!+#REF!+#REF!+#REF!)/4</f>
        <v>#REF!</v>
      </c>
      <c r="P36" s="601" t="e">
        <f>(#REF!+#REF!+#REF!+#REF!)/4</f>
        <v>#REF!</v>
      </c>
      <c r="Q36" s="723" t="e">
        <f t="shared" si="17"/>
        <v>#REF!</v>
      </c>
      <c r="R36" s="773" t="e">
        <f>(#REF!+#REF!+#REF!+#REF!)/4</f>
        <v>#REF!</v>
      </c>
      <c r="S36" s="601" t="e">
        <f>(#REF!+#REF!+#REF!+#REF!)/4</f>
        <v>#REF!</v>
      </c>
      <c r="T36" s="774" t="e">
        <f t="shared" si="19"/>
        <v>#REF!</v>
      </c>
      <c r="U36" s="600" t="e">
        <f t="shared" si="22"/>
        <v>#REF!</v>
      </c>
      <c r="V36" s="601" t="e">
        <f t="shared" si="22"/>
        <v>#REF!</v>
      </c>
      <c r="W36" s="723" t="e">
        <f t="shared" si="21"/>
        <v>#REF!</v>
      </c>
    </row>
    <row r="37" spans="1:23" s="508" customFormat="1" x14ac:dyDescent="0.2">
      <c r="A37" s="161" t="s">
        <v>24</v>
      </c>
      <c r="B37" s="241" t="s">
        <v>12</v>
      </c>
      <c r="C37" s="604" t="e">
        <f>(#REF!+#REF!+#REF!+#REF!)/4</f>
        <v>#REF!</v>
      </c>
      <c r="D37" s="605" t="e">
        <f>(#REF!+#REF!+#REF!+#REF!)/4</f>
        <v>#REF!</v>
      </c>
      <c r="E37" s="724" t="e">
        <f t="shared" si="9"/>
        <v>#REF!</v>
      </c>
      <c r="F37" s="684" t="e">
        <f>(#REF!+#REF!+#REF!+#REF!)/4</f>
        <v>#REF!</v>
      </c>
      <c r="G37" s="605" t="e">
        <f>(#REF!+#REF!+#REF!+#REF!)/4</f>
        <v>#REF!</v>
      </c>
      <c r="H37" s="775" t="e">
        <f t="shared" si="11"/>
        <v>#REF!</v>
      </c>
      <c r="I37" s="604" t="e">
        <f>(#REF!+#REF!+#REF!+#REF!)/4</f>
        <v>#REF!</v>
      </c>
      <c r="J37" s="605" t="e">
        <f>(#REF!+#REF!+#REF!+#REF!)/4</f>
        <v>#REF!</v>
      </c>
      <c r="K37" s="724" t="e">
        <f t="shared" si="13"/>
        <v>#REF!</v>
      </c>
      <c r="L37" s="684" t="e">
        <f>(#REF!+#REF!+#REF!+#REF!)/4</f>
        <v>#REF!</v>
      </c>
      <c r="M37" s="605" t="e">
        <f>(#REF!+#REF!+#REF!+#REF!)/4</f>
        <v>#REF!</v>
      </c>
      <c r="N37" s="775" t="e">
        <f t="shared" si="15"/>
        <v>#REF!</v>
      </c>
      <c r="O37" s="604" t="e">
        <f>(#REF!+#REF!+#REF!+#REF!)/4</f>
        <v>#REF!</v>
      </c>
      <c r="P37" s="605" t="e">
        <f>(#REF!+#REF!+#REF!+#REF!)/4</f>
        <v>#REF!</v>
      </c>
      <c r="Q37" s="724" t="e">
        <f t="shared" si="17"/>
        <v>#REF!</v>
      </c>
      <c r="R37" s="684" t="e">
        <f>(#REF!+#REF!+#REF!+#REF!)/4</f>
        <v>#REF!</v>
      </c>
      <c r="S37" s="605" t="e">
        <f>(#REF!+#REF!+#REF!+#REF!)/4</f>
        <v>#REF!</v>
      </c>
      <c r="T37" s="775" t="e">
        <f t="shared" si="19"/>
        <v>#REF!</v>
      </c>
      <c r="U37" s="604" t="e">
        <f t="shared" si="22"/>
        <v>#REF!</v>
      </c>
      <c r="V37" s="605" t="e">
        <f t="shared" si="22"/>
        <v>#REF!</v>
      </c>
      <c r="W37" s="725" t="e">
        <f t="shared" si="21"/>
        <v>#REF!</v>
      </c>
    </row>
    <row r="38" spans="1:23" x14ac:dyDescent="0.2">
      <c r="A38" s="161" t="s">
        <v>25</v>
      </c>
      <c r="B38" s="241" t="s">
        <v>12</v>
      </c>
      <c r="C38" s="604" t="e">
        <f>C36-C37</f>
        <v>#REF!</v>
      </c>
      <c r="D38" s="605" t="e">
        <f>D36-D37</f>
        <v>#REF!</v>
      </c>
      <c r="E38" s="724" t="e">
        <f t="shared" si="9"/>
        <v>#REF!</v>
      </c>
      <c r="F38" s="684" t="e">
        <f>F36-F37</f>
        <v>#REF!</v>
      </c>
      <c r="G38" s="605" t="e">
        <f>G36-G37</f>
        <v>#REF!</v>
      </c>
      <c r="H38" s="775" t="e">
        <f t="shared" si="11"/>
        <v>#REF!</v>
      </c>
      <c r="I38" s="604" t="e">
        <f>I36-I37</f>
        <v>#REF!</v>
      </c>
      <c r="J38" s="605" t="e">
        <f>J36-J37</f>
        <v>#REF!</v>
      </c>
      <c r="K38" s="724" t="e">
        <f t="shared" si="13"/>
        <v>#REF!</v>
      </c>
      <c r="L38" s="684" t="e">
        <f>L36-L37</f>
        <v>#REF!</v>
      </c>
      <c r="M38" s="605" t="e">
        <f>M36-M37</f>
        <v>#REF!</v>
      </c>
      <c r="N38" s="775" t="e">
        <f t="shared" si="15"/>
        <v>#REF!</v>
      </c>
      <c r="O38" s="604" t="e">
        <f>O36-O37</f>
        <v>#REF!</v>
      </c>
      <c r="P38" s="605" t="e">
        <f>P36-P37</f>
        <v>#REF!</v>
      </c>
      <c r="Q38" s="724" t="e">
        <f t="shared" si="17"/>
        <v>#REF!</v>
      </c>
      <c r="R38" s="684" t="e">
        <f>R36-R37</f>
        <v>#REF!</v>
      </c>
      <c r="S38" s="605" t="e">
        <f>S36-S37</f>
        <v>#REF!</v>
      </c>
      <c r="T38" s="775" t="e">
        <f t="shared" si="19"/>
        <v>#REF!</v>
      </c>
      <c r="U38" s="604" t="e">
        <f>U36-U37</f>
        <v>#REF!</v>
      </c>
      <c r="V38" s="605" t="e">
        <f>V36-V37</f>
        <v>#REF!</v>
      </c>
      <c r="W38" s="724" t="e">
        <f t="shared" si="21"/>
        <v>#REF!</v>
      </c>
    </row>
    <row r="39" spans="1:23" s="508" customFormat="1" ht="21" customHeight="1" x14ac:dyDescent="0.2">
      <c r="A39" s="161" t="s">
        <v>54</v>
      </c>
      <c r="B39" s="194" t="s">
        <v>55</v>
      </c>
      <c r="C39" s="604" t="e">
        <f>#REF!+#REF!</f>
        <v>#REF!</v>
      </c>
      <c r="D39" s="605" t="e">
        <f>#REF!+#REF!</f>
        <v>#REF!</v>
      </c>
      <c r="E39" s="724" t="e">
        <f t="shared" si="9"/>
        <v>#REF!</v>
      </c>
      <c r="F39" s="684" t="e">
        <f>#REF!+#REF!</f>
        <v>#REF!</v>
      </c>
      <c r="G39" s="605" t="e">
        <f>#REF!+#REF!</f>
        <v>#REF!</v>
      </c>
      <c r="H39" s="775" t="e">
        <f t="shared" si="11"/>
        <v>#REF!</v>
      </c>
      <c r="I39" s="604" t="e">
        <f>#REF!+#REF!</f>
        <v>#REF!</v>
      </c>
      <c r="J39" s="605" t="e">
        <f>#REF!+#REF!</f>
        <v>#REF!</v>
      </c>
      <c r="K39" s="724" t="e">
        <f t="shared" si="13"/>
        <v>#REF!</v>
      </c>
      <c r="L39" s="684" t="e">
        <f>#REF!+#REF!</f>
        <v>#REF!</v>
      </c>
      <c r="M39" s="605" t="e">
        <f>#REF!+#REF!</f>
        <v>#REF!</v>
      </c>
      <c r="N39" s="775" t="e">
        <f t="shared" si="15"/>
        <v>#REF!</v>
      </c>
      <c r="O39" s="604" t="e">
        <f>#REF!+#REF!</f>
        <v>#REF!</v>
      </c>
      <c r="P39" s="605" t="e">
        <f>#REF!+#REF!</f>
        <v>#REF!</v>
      </c>
      <c r="Q39" s="724" t="e">
        <f t="shared" si="17"/>
        <v>#REF!</v>
      </c>
      <c r="R39" s="684" t="e">
        <f>#REF!+#REF!</f>
        <v>#REF!</v>
      </c>
      <c r="S39" s="605" t="e">
        <f>#REF!+#REF!</f>
        <v>#REF!</v>
      </c>
      <c r="T39" s="775" t="e">
        <f t="shared" si="19"/>
        <v>#REF!</v>
      </c>
      <c r="U39" s="604" t="e">
        <f>SUM(C39,F39,I39,L39,O39,R39)</f>
        <v>#REF!</v>
      </c>
      <c r="V39" s="605" t="e">
        <f>SUM(D39,G39,J39,M39,P39,S39)</f>
        <v>#REF!</v>
      </c>
      <c r="W39" s="725" t="e">
        <f t="shared" si="21"/>
        <v>#REF!</v>
      </c>
    </row>
    <row r="40" spans="1:23" ht="14.25" customHeight="1" x14ac:dyDescent="0.2">
      <c r="A40" s="161" t="s">
        <v>56</v>
      </c>
      <c r="B40" s="765" t="s">
        <v>12</v>
      </c>
      <c r="C40" s="716" t="e">
        <f>#REF!+#REF!</f>
        <v>#REF!</v>
      </c>
      <c r="D40" s="746" t="e">
        <f>#REF!+#REF!</f>
        <v>#REF!</v>
      </c>
      <c r="E40" s="725" t="e">
        <f t="shared" si="9"/>
        <v>#REF!</v>
      </c>
      <c r="F40" s="776" t="e">
        <f>#REF!+#REF!</f>
        <v>#REF!</v>
      </c>
      <c r="G40" s="746" t="e">
        <f>#REF!+#REF!</f>
        <v>#REF!</v>
      </c>
      <c r="H40" s="777" t="e">
        <f t="shared" si="11"/>
        <v>#REF!</v>
      </c>
      <c r="I40" s="716" t="e">
        <f>#REF!+#REF!</f>
        <v>#REF!</v>
      </c>
      <c r="J40" s="746" t="e">
        <f>#REF!+#REF!</f>
        <v>#REF!</v>
      </c>
      <c r="K40" s="725" t="e">
        <f t="shared" si="13"/>
        <v>#REF!</v>
      </c>
      <c r="L40" s="776" t="e">
        <f>#REF!+#REF!</f>
        <v>#REF!</v>
      </c>
      <c r="M40" s="746" t="e">
        <f>#REF!+#REF!</f>
        <v>#REF!</v>
      </c>
      <c r="N40" s="777" t="e">
        <f t="shared" si="15"/>
        <v>#REF!</v>
      </c>
      <c r="O40" s="716" t="e">
        <f>#REF!+#REF!</f>
        <v>#REF!</v>
      </c>
      <c r="P40" s="746" t="e">
        <f>#REF!+#REF!</f>
        <v>#REF!</v>
      </c>
      <c r="Q40" s="725" t="e">
        <f t="shared" si="17"/>
        <v>#REF!</v>
      </c>
      <c r="R40" s="776" t="e">
        <f>#REF!+#REF!</f>
        <v>#REF!</v>
      </c>
      <c r="S40" s="746" t="e">
        <f>#REF!+#REF!</f>
        <v>#REF!</v>
      </c>
      <c r="T40" s="777" t="e">
        <f t="shared" si="19"/>
        <v>#REF!</v>
      </c>
      <c r="U40" s="716" t="e">
        <f>SUM(C40,F40,I40,L40,O40,R40)</f>
        <v>#REF!</v>
      </c>
      <c r="V40" s="746" t="e">
        <f>SUM(D40,G40,J40,M40,P40,S40)</f>
        <v>#REF!</v>
      </c>
      <c r="W40" s="725" t="e">
        <f t="shared" si="21"/>
        <v>#REF!</v>
      </c>
    </row>
    <row r="41" spans="1:23" s="437" customFormat="1" x14ac:dyDescent="0.2">
      <c r="A41" s="246" t="s">
        <v>58</v>
      </c>
      <c r="B41" s="764" t="s">
        <v>12</v>
      </c>
      <c r="C41" s="735" t="e">
        <f>#REF!+#REF!</f>
        <v>#REF!</v>
      </c>
      <c r="D41" s="748" t="e">
        <f>#REF!+#REF!</f>
        <v>#REF!</v>
      </c>
      <c r="E41" s="726" t="e">
        <f t="shared" si="9"/>
        <v>#REF!</v>
      </c>
      <c r="F41" s="778" t="e">
        <f>#REF!+#REF!</f>
        <v>#REF!</v>
      </c>
      <c r="G41" s="748" t="e">
        <f>#REF!+#REF!</f>
        <v>#REF!</v>
      </c>
      <c r="H41" s="779" t="e">
        <f t="shared" si="11"/>
        <v>#REF!</v>
      </c>
      <c r="I41" s="735" t="e">
        <f>#REF!+#REF!</f>
        <v>#REF!</v>
      </c>
      <c r="J41" s="748" t="e">
        <f>#REF!+#REF!</f>
        <v>#REF!</v>
      </c>
      <c r="K41" s="726" t="e">
        <f t="shared" si="13"/>
        <v>#REF!</v>
      </c>
      <c r="L41" s="778" t="e">
        <f>#REF!+#REF!</f>
        <v>#REF!</v>
      </c>
      <c r="M41" s="748" t="e">
        <f>#REF!+#REF!</f>
        <v>#REF!</v>
      </c>
      <c r="N41" s="779" t="e">
        <f t="shared" si="15"/>
        <v>#REF!</v>
      </c>
      <c r="O41" s="735" t="e">
        <f>#REF!+#REF!</f>
        <v>#REF!</v>
      </c>
      <c r="P41" s="748" t="e">
        <f>#REF!+#REF!</f>
        <v>#REF!</v>
      </c>
      <c r="Q41" s="726" t="e">
        <f t="shared" si="17"/>
        <v>#REF!</v>
      </c>
      <c r="R41" s="778" t="e">
        <f>#REF!+#REF!</f>
        <v>#REF!</v>
      </c>
      <c r="S41" s="748" t="e">
        <f>#REF!+#REF!</f>
        <v>#REF!</v>
      </c>
      <c r="T41" s="779" t="e">
        <f t="shared" si="19"/>
        <v>#REF!</v>
      </c>
      <c r="U41" s="735" t="e">
        <f>U40+U39</f>
        <v>#REF!</v>
      </c>
      <c r="V41" s="748" t="e">
        <f>SUM(D41,G41,J41,M41,P41,S41)</f>
        <v>#REF!</v>
      </c>
      <c r="W41" s="726" t="e">
        <f t="shared" si="21"/>
        <v>#REF!</v>
      </c>
    </row>
    <row r="42" spans="1:23" s="508" customFormat="1" ht="21" customHeight="1" x14ac:dyDescent="0.2">
      <c r="A42" s="161" t="s">
        <v>54</v>
      </c>
      <c r="B42" s="768" t="s">
        <v>57</v>
      </c>
      <c r="C42" s="716" t="e">
        <f>#REF!+#REF!</f>
        <v>#REF!</v>
      </c>
      <c r="D42" s="746" t="e">
        <f>#REF!+#REF!</f>
        <v>#REF!</v>
      </c>
      <c r="E42" s="725" t="e">
        <f t="shared" si="9"/>
        <v>#REF!</v>
      </c>
      <c r="F42" s="776" t="e">
        <f>#REF!+#REF!</f>
        <v>#REF!</v>
      </c>
      <c r="G42" s="746" t="e">
        <f>#REF!+#REF!</f>
        <v>#REF!</v>
      </c>
      <c r="H42" s="777" t="e">
        <f t="shared" si="11"/>
        <v>#REF!</v>
      </c>
      <c r="I42" s="716" t="e">
        <f>#REF!+#REF!</f>
        <v>#REF!</v>
      </c>
      <c r="J42" s="746" t="e">
        <f>#REF!+#REF!</f>
        <v>#REF!</v>
      </c>
      <c r="K42" s="725" t="e">
        <f t="shared" si="13"/>
        <v>#REF!</v>
      </c>
      <c r="L42" s="776" t="e">
        <f>#REF!+#REF!</f>
        <v>#REF!</v>
      </c>
      <c r="M42" s="746" t="e">
        <f>#REF!+#REF!</f>
        <v>#REF!</v>
      </c>
      <c r="N42" s="777" t="e">
        <f t="shared" si="15"/>
        <v>#REF!</v>
      </c>
      <c r="O42" s="716" t="e">
        <f>#REF!+#REF!</f>
        <v>#REF!</v>
      </c>
      <c r="P42" s="746" t="e">
        <f>#REF!+#REF!</f>
        <v>#REF!</v>
      </c>
      <c r="Q42" s="725" t="e">
        <f t="shared" si="17"/>
        <v>#REF!</v>
      </c>
      <c r="R42" s="776" t="e">
        <f>#REF!+#REF!</f>
        <v>#REF!</v>
      </c>
      <c r="S42" s="746" t="e">
        <f>#REF!+#REF!</f>
        <v>#REF!</v>
      </c>
      <c r="T42" s="777" t="e">
        <f t="shared" si="19"/>
        <v>#REF!</v>
      </c>
      <c r="U42" s="716" t="e">
        <f>SUM(C42,F42,I42,L42,O42,R42)</f>
        <v>#REF!</v>
      </c>
      <c r="V42" s="746" t="e">
        <f>SUM(D42,G42,J42,M42,P42,S42)</f>
        <v>#REF!</v>
      </c>
      <c r="W42" s="725" t="e">
        <f t="shared" si="21"/>
        <v>#REF!</v>
      </c>
    </row>
    <row r="43" spans="1:23" ht="15.75" customHeight="1" x14ac:dyDescent="0.2">
      <c r="A43" s="161" t="s">
        <v>56</v>
      </c>
      <c r="B43" s="765" t="s">
        <v>12</v>
      </c>
      <c r="C43" s="716" t="e">
        <f>#REF!+#REF!</f>
        <v>#REF!</v>
      </c>
      <c r="D43" s="746" t="e">
        <f>#REF!+#REF!</f>
        <v>#REF!</v>
      </c>
      <c r="E43" s="725" t="e">
        <f t="shared" si="9"/>
        <v>#REF!</v>
      </c>
      <c r="F43" s="776" t="e">
        <f>#REF!+#REF!</f>
        <v>#REF!</v>
      </c>
      <c r="G43" s="746" t="e">
        <f>#REF!+#REF!</f>
        <v>#REF!</v>
      </c>
      <c r="H43" s="777" t="e">
        <f t="shared" si="11"/>
        <v>#REF!</v>
      </c>
      <c r="I43" s="716" t="e">
        <f>#REF!+#REF!</f>
        <v>#REF!</v>
      </c>
      <c r="J43" s="746" t="e">
        <f>#REF!+#REF!</f>
        <v>#REF!</v>
      </c>
      <c r="K43" s="725" t="e">
        <f t="shared" si="13"/>
        <v>#REF!</v>
      </c>
      <c r="L43" s="776" t="e">
        <f>#REF!+#REF!</f>
        <v>#REF!</v>
      </c>
      <c r="M43" s="746" t="e">
        <f>#REF!+#REF!</f>
        <v>#REF!</v>
      </c>
      <c r="N43" s="777" t="e">
        <f t="shared" si="15"/>
        <v>#REF!</v>
      </c>
      <c r="O43" s="716" t="e">
        <f>#REF!+#REF!</f>
        <v>#REF!</v>
      </c>
      <c r="P43" s="746" t="e">
        <f>#REF!+#REF!</f>
        <v>#REF!</v>
      </c>
      <c r="Q43" s="725" t="e">
        <f t="shared" si="17"/>
        <v>#REF!</v>
      </c>
      <c r="R43" s="776" t="e">
        <f>#REF!+#REF!</f>
        <v>#REF!</v>
      </c>
      <c r="S43" s="746" t="e">
        <f>#REF!+#REF!</f>
        <v>#REF!</v>
      </c>
      <c r="T43" s="777" t="e">
        <f t="shared" si="19"/>
        <v>#REF!</v>
      </c>
      <c r="U43" s="716" t="e">
        <f>SUM(C43,F43,I43,L43,O43,R43)</f>
        <v>#REF!</v>
      </c>
      <c r="V43" s="746" t="e">
        <f>SUM(D43,G43,J43,M43,P43,S43)</f>
        <v>#REF!</v>
      </c>
      <c r="W43" s="725" t="e">
        <f t="shared" si="21"/>
        <v>#REF!</v>
      </c>
    </row>
    <row r="44" spans="1:23" s="437" customFormat="1" ht="13.5" thickBot="1" x14ac:dyDescent="0.25">
      <c r="A44" s="796" t="s">
        <v>58</v>
      </c>
      <c r="B44" s="767" t="s">
        <v>12</v>
      </c>
      <c r="C44" s="717" t="e">
        <f>#REF!+#REF!</f>
        <v>#REF!</v>
      </c>
      <c r="D44" s="749" t="e">
        <f>#REF!+#REF!</f>
        <v>#REF!</v>
      </c>
      <c r="E44" s="727" t="e">
        <f t="shared" si="9"/>
        <v>#REF!</v>
      </c>
      <c r="F44" s="780" t="e">
        <f>#REF!+#REF!</f>
        <v>#REF!</v>
      </c>
      <c r="G44" s="749" t="e">
        <f>#REF!+#REF!</f>
        <v>#REF!</v>
      </c>
      <c r="H44" s="781" t="e">
        <f t="shared" si="11"/>
        <v>#REF!</v>
      </c>
      <c r="I44" s="717" t="e">
        <f>#REF!+#REF!</f>
        <v>#REF!</v>
      </c>
      <c r="J44" s="749" t="e">
        <f>#REF!+#REF!</f>
        <v>#REF!</v>
      </c>
      <c r="K44" s="727" t="e">
        <f t="shared" si="13"/>
        <v>#REF!</v>
      </c>
      <c r="L44" s="780" t="e">
        <f>#REF!+#REF!</f>
        <v>#REF!</v>
      </c>
      <c r="M44" s="749" t="e">
        <f>#REF!+#REF!</f>
        <v>#REF!</v>
      </c>
      <c r="N44" s="781" t="e">
        <f t="shared" si="15"/>
        <v>#REF!</v>
      </c>
      <c r="O44" s="717" t="e">
        <f>#REF!+#REF!</f>
        <v>#REF!</v>
      </c>
      <c r="P44" s="749" t="e">
        <f>#REF!+#REF!</f>
        <v>#REF!</v>
      </c>
      <c r="Q44" s="727" t="e">
        <f t="shared" si="17"/>
        <v>#REF!</v>
      </c>
      <c r="R44" s="780" t="e">
        <f>#REF!+#REF!</f>
        <v>#REF!</v>
      </c>
      <c r="S44" s="749" t="e">
        <f>#REF!+#REF!</f>
        <v>#REF!</v>
      </c>
      <c r="T44" s="781" t="e">
        <f t="shared" si="19"/>
        <v>#REF!</v>
      </c>
      <c r="U44" s="717" t="e">
        <f>U43+U42</f>
        <v>#REF!</v>
      </c>
      <c r="V44" s="749" t="e">
        <f>SUM(D44,G44,J44,M44,P44,S44)</f>
        <v>#REF!</v>
      </c>
      <c r="W44" s="727" t="e">
        <f t="shared" si="21"/>
        <v>#REF!</v>
      </c>
    </row>
    <row r="45" spans="1:23" s="437" customFormat="1" ht="27" customHeight="1" x14ac:dyDescent="0.2">
      <c r="A45" s="538" t="s">
        <v>95</v>
      </c>
      <c r="B45" s="769"/>
      <c r="C45" s="685" t="e">
        <f>C47+C48+C49+C52+C51</f>
        <v>#REF!</v>
      </c>
      <c r="D45" s="685" t="e">
        <f>D47+D48+D49+D52+D51</f>
        <v>#REF!</v>
      </c>
      <c r="E45" s="617" t="e">
        <f t="shared" ref="E45:E59" si="23">D45/C45*100</f>
        <v>#REF!</v>
      </c>
      <c r="F45" s="685" t="e">
        <f>F47+F48+F49+F52+F51</f>
        <v>#REF!</v>
      </c>
      <c r="G45" s="685" t="e">
        <f>G47+G48+G49+G52+G51</f>
        <v>#REF!</v>
      </c>
      <c r="H45" s="617" t="e">
        <f t="shared" ref="H45:H59" si="24">G45/F45*100</f>
        <v>#REF!</v>
      </c>
      <c r="I45" s="685" t="e">
        <f>I47+I48+I49+I52+I51</f>
        <v>#REF!</v>
      </c>
      <c r="J45" s="685" t="e">
        <f>J47+J48+J49+J52+J51</f>
        <v>#REF!</v>
      </c>
      <c r="K45" s="617" t="e">
        <f t="shared" ref="K45:K59" si="25">J45/I45*100</f>
        <v>#REF!</v>
      </c>
      <c r="L45" s="685" t="e">
        <f>L47+L48+L49+L52+L51</f>
        <v>#REF!</v>
      </c>
      <c r="M45" s="685" t="e">
        <f>M47+M48+M49+M52+M51</f>
        <v>#REF!</v>
      </c>
      <c r="N45" s="617" t="e">
        <f t="shared" ref="N45:N59" si="26">M45/L45*100</f>
        <v>#REF!</v>
      </c>
      <c r="O45" s="685" t="e">
        <f>O47+O48+O49+O52+O51</f>
        <v>#REF!</v>
      </c>
      <c r="P45" s="685" t="e">
        <f>P47+P48+P49+P52+P51</f>
        <v>#REF!</v>
      </c>
      <c r="Q45" s="617" t="e">
        <f t="shared" ref="Q45:Q59" si="27">P45/O45*100</f>
        <v>#REF!</v>
      </c>
      <c r="R45" s="685" t="e">
        <f>R47+R48+R49+R52+R51</f>
        <v>#REF!</v>
      </c>
      <c r="S45" s="685" t="e">
        <f>S47+S48+S49+S52+S51</f>
        <v>#REF!</v>
      </c>
      <c r="T45" s="617" t="e">
        <f t="shared" ref="T45:T59" si="28">S45/R45*100</f>
        <v>#REF!</v>
      </c>
      <c r="U45" s="682" t="e">
        <f t="shared" ref="U45:V52" si="29">SUM(C45,F45,I45,L45,O45,R45)</f>
        <v>#REF!</v>
      </c>
      <c r="V45" s="618" t="e">
        <f t="shared" si="29"/>
        <v>#REF!</v>
      </c>
      <c r="W45" s="617" t="e">
        <f t="shared" ref="W45:W59" si="30">V45/U45*100</f>
        <v>#REF!</v>
      </c>
    </row>
    <row r="46" spans="1:23" s="508" customFormat="1" x14ac:dyDescent="0.2">
      <c r="A46" s="335" t="s">
        <v>102</v>
      </c>
      <c r="B46" s="506"/>
      <c r="C46" s="686" t="e">
        <f>C47+C48+C49+C52</f>
        <v>#REF!</v>
      </c>
      <c r="D46" s="686" t="e">
        <f>D47+D48+D49+D52</f>
        <v>#REF!</v>
      </c>
      <c r="E46" s="619" t="e">
        <f t="shared" si="23"/>
        <v>#REF!</v>
      </c>
      <c r="F46" s="686" t="e">
        <f>F47+F48+F49+F52</f>
        <v>#REF!</v>
      </c>
      <c r="G46" s="686" t="e">
        <f>G47+G48+G49+G52</f>
        <v>#REF!</v>
      </c>
      <c r="H46" s="619" t="e">
        <f t="shared" si="24"/>
        <v>#REF!</v>
      </c>
      <c r="I46" s="686" t="e">
        <f>I47+I48+I49+I52</f>
        <v>#REF!</v>
      </c>
      <c r="J46" s="686" t="e">
        <f>J47+J48+J49+J52</f>
        <v>#REF!</v>
      </c>
      <c r="K46" s="619" t="e">
        <f t="shared" si="25"/>
        <v>#REF!</v>
      </c>
      <c r="L46" s="686" t="e">
        <f>L47+L48+L49+L52</f>
        <v>#REF!</v>
      </c>
      <c r="M46" s="686" t="e">
        <f>M47+M48+M49+M52</f>
        <v>#REF!</v>
      </c>
      <c r="N46" s="619" t="e">
        <f t="shared" si="26"/>
        <v>#REF!</v>
      </c>
      <c r="O46" s="686" t="e">
        <f>O47+O48+O49+O52</f>
        <v>#REF!</v>
      </c>
      <c r="P46" s="686" t="e">
        <f>P47+P48+P49+P52</f>
        <v>#REF!</v>
      </c>
      <c r="Q46" s="619" t="e">
        <f t="shared" si="27"/>
        <v>#REF!</v>
      </c>
      <c r="R46" s="686" t="e">
        <f>R47+R48+R49+R52</f>
        <v>#REF!</v>
      </c>
      <c r="S46" s="686" t="e">
        <f>S47+S48+S49+S52</f>
        <v>#REF!</v>
      </c>
      <c r="T46" s="619" t="e">
        <f t="shared" si="28"/>
        <v>#REF!</v>
      </c>
      <c r="U46" s="620" t="e">
        <f t="shared" si="29"/>
        <v>#REF!</v>
      </c>
      <c r="V46" s="620" t="e">
        <f t="shared" si="29"/>
        <v>#REF!</v>
      </c>
      <c r="W46" s="619" t="e">
        <f t="shared" si="30"/>
        <v>#REF!</v>
      </c>
    </row>
    <row r="47" spans="1:23" s="508" customFormat="1" x14ac:dyDescent="0.2">
      <c r="A47" s="161" t="s">
        <v>92</v>
      </c>
      <c r="B47" s="509"/>
      <c r="C47" s="687" t="e">
        <f>#REF!+#REF!</f>
        <v>#REF!</v>
      </c>
      <c r="D47" s="687" t="e">
        <f>#REF!+#REF!</f>
        <v>#REF!</v>
      </c>
      <c r="E47" s="621" t="e">
        <f t="shared" si="23"/>
        <v>#REF!</v>
      </c>
      <c r="F47" s="687" t="e">
        <f>#REF!+#REF!</f>
        <v>#REF!</v>
      </c>
      <c r="G47" s="687" t="e">
        <f>#REF!+#REF!</f>
        <v>#REF!</v>
      </c>
      <c r="H47" s="621" t="e">
        <f t="shared" si="24"/>
        <v>#REF!</v>
      </c>
      <c r="I47" s="687" t="e">
        <f>#REF!+#REF!</f>
        <v>#REF!</v>
      </c>
      <c r="J47" s="687" t="e">
        <f>#REF!+#REF!</f>
        <v>#REF!</v>
      </c>
      <c r="K47" s="621" t="e">
        <f t="shared" si="25"/>
        <v>#REF!</v>
      </c>
      <c r="L47" s="687" t="e">
        <f>#REF!+#REF!</f>
        <v>#REF!</v>
      </c>
      <c r="M47" s="687" t="e">
        <f>#REF!+#REF!</f>
        <v>#REF!</v>
      </c>
      <c r="N47" s="621" t="e">
        <f t="shared" si="26"/>
        <v>#REF!</v>
      </c>
      <c r="O47" s="687" t="e">
        <f>#REF!+#REF!</f>
        <v>#REF!</v>
      </c>
      <c r="P47" s="687" t="e">
        <f>#REF!+#REF!</f>
        <v>#REF!</v>
      </c>
      <c r="Q47" s="621" t="e">
        <f t="shared" si="27"/>
        <v>#REF!</v>
      </c>
      <c r="R47" s="687" t="e">
        <f>#REF!+#REF!</f>
        <v>#REF!</v>
      </c>
      <c r="S47" s="687" t="e">
        <f>#REF!+#REF!</f>
        <v>#REF!</v>
      </c>
      <c r="T47" s="621" t="e">
        <f t="shared" si="28"/>
        <v>#REF!</v>
      </c>
      <c r="U47" s="594" t="e">
        <f t="shared" si="29"/>
        <v>#REF!</v>
      </c>
      <c r="V47" s="594" t="e">
        <f t="shared" si="29"/>
        <v>#REF!</v>
      </c>
      <c r="W47" s="621" t="e">
        <f t="shared" si="30"/>
        <v>#REF!</v>
      </c>
    </row>
    <row r="48" spans="1:23" s="508" customFormat="1" x14ac:dyDescent="0.2">
      <c r="A48" s="161" t="s">
        <v>93</v>
      </c>
      <c r="B48" s="509"/>
      <c r="C48" s="687" t="e">
        <f>#REF!+#REF!</f>
        <v>#REF!</v>
      </c>
      <c r="D48" s="687" t="e">
        <f>#REF!+#REF!</f>
        <v>#REF!</v>
      </c>
      <c r="E48" s="621" t="e">
        <f t="shared" si="23"/>
        <v>#REF!</v>
      </c>
      <c r="F48" s="687" t="e">
        <f>#REF!+#REF!</f>
        <v>#REF!</v>
      </c>
      <c r="G48" s="687" t="e">
        <f>#REF!+#REF!</f>
        <v>#REF!</v>
      </c>
      <c r="H48" s="621" t="e">
        <f t="shared" si="24"/>
        <v>#REF!</v>
      </c>
      <c r="I48" s="687" t="e">
        <f>#REF!+#REF!</f>
        <v>#REF!</v>
      </c>
      <c r="J48" s="687" t="e">
        <f>#REF!+#REF!</f>
        <v>#REF!</v>
      </c>
      <c r="K48" s="621" t="e">
        <f t="shared" si="25"/>
        <v>#REF!</v>
      </c>
      <c r="L48" s="687" t="e">
        <f>#REF!+#REF!</f>
        <v>#REF!</v>
      </c>
      <c r="M48" s="687" t="e">
        <f>#REF!+#REF!</f>
        <v>#REF!</v>
      </c>
      <c r="N48" s="621" t="e">
        <f t="shared" si="26"/>
        <v>#REF!</v>
      </c>
      <c r="O48" s="687" t="e">
        <f>#REF!+#REF!</f>
        <v>#REF!</v>
      </c>
      <c r="P48" s="687" t="e">
        <f>#REF!+#REF!</f>
        <v>#REF!</v>
      </c>
      <c r="Q48" s="621" t="e">
        <f t="shared" si="27"/>
        <v>#REF!</v>
      </c>
      <c r="R48" s="687" t="e">
        <f>#REF!+#REF!</f>
        <v>#REF!</v>
      </c>
      <c r="S48" s="687" t="e">
        <f>#REF!+#REF!</f>
        <v>#REF!</v>
      </c>
      <c r="T48" s="621" t="e">
        <f t="shared" si="28"/>
        <v>#REF!</v>
      </c>
      <c r="U48" s="594" t="e">
        <f t="shared" si="29"/>
        <v>#REF!</v>
      </c>
      <c r="V48" s="594" t="e">
        <f t="shared" si="29"/>
        <v>#REF!</v>
      </c>
      <c r="W48" s="621" t="e">
        <f t="shared" si="30"/>
        <v>#REF!</v>
      </c>
    </row>
    <row r="49" spans="1:23" s="508" customFormat="1" x14ac:dyDescent="0.2">
      <c r="A49" s="161" t="s">
        <v>94</v>
      </c>
      <c r="B49" s="509"/>
      <c r="C49" s="687" t="e">
        <f>#REF!+#REF!</f>
        <v>#REF!</v>
      </c>
      <c r="D49" s="687" t="e">
        <f>#REF!+#REF!</f>
        <v>#REF!</v>
      </c>
      <c r="E49" s="621" t="e">
        <f t="shared" si="23"/>
        <v>#REF!</v>
      </c>
      <c r="F49" s="687" t="e">
        <f>#REF!+#REF!</f>
        <v>#REF!</v>
      </c>
      <c r="G49" s="687" t="e">
        <f>#REF!+#REF!</f>
        <v>#REF!</v>
      </c>
      <c r="H49" s="621" t="e">
        <f t="shared" si="24"/>
        <v>#REF!</v>
      </c>
      <c r="I49" s="687" t="e">
        <f>#REF!+#REF!</f>
        <v>#REF!</v>
      </c>
      <c r="J49" s="687" t="e">
        <f>#REF!+#REF!</f>
        <v>#REF!</v>
      </c>
      <c r="K49" s="621" t="e">
        <f t="shared" si="25"/>
        <v>#REF!</v>
      </c>
      <c r="L49" s="687" t="e">
        <f>#REF!+#REF!</f>
        <v>#REF!</v>
      </c>
      <c r="M49" s="687" t="e">
        <f>#REF!+#REF!</f>
        <v>#REF!</v>
      </c>
      <c r="N49" s="621" t="e">
        <f t="shared" si="26"/>
        <v>#REF!</v>
      </c>
      <c r="O49" s="687" t="e">
        <f>#REF!+#REF!</f>
        <v>#REF!</v>
      </c>
      <c r="P49" s="687" t="e">
        <f>#REF!+#REF!</f>
        <v>#REF!</v>
      </c>
      <c r="Q49" s="621" t="e">
        <f t="shared" si="27"/>
        <v>#REF!</v>
      </c>
      <c r="R49" s="687" t="e">
        <f>#REF!+#REF!</f>
        <v>#REF!</v>
      </c>
      <c r="S49" s="687" t="e">
        <f>#REF!+#REF!</f>
        <v>#REF!</v>
      </c>
      <c r="T49" s="621" t="e">
        <f t="shared" si="28"/>
        <v>#REF!</v>
      </c>
      <c r="U49" s="594" t="e">
        <f t="shared" si="29"/>
        <v>#REF!</v>
      </c>
      <c r="V49" s="594" t="e">
        <f t="shared" si="29"/>
        <v>#REF!</v>
      </c>
      <c r="W49" s="621" t="e">
        <f t="shared" si="30"/>
        <v>#REF!</v>
      </c>
    </row>
    <row r="50" spans="1:23" s="508" customFormat="1" x14ac:dyDescent="0.2">
      <c r="A50" s="161" t="s">
        <v>101</v>
      </c>
      <c r="B50" s="509"/>
      <c r="C50" s="687" t="e">
        <f>#REF!+#REF!</f>
        <v>#REF!</v>
      </c>
      <c r="D50" s="687" t="e">
        <f>#REF!+#REF!</f>
        <v>#REF!</v>
      </c>
      <c r="E50" s="621" t="e">
        <f t="shared" si="23"/>
        <v>#REF!</v>
      </c>
      <c r="F50" s="687" t="e">
        <f>#REF!+#REF!</f>
        <v>#REF!</v>
      </c>
      <c r="G50" s="687" t="e">
        <f>#REF!+#REF!</f>
        <v>#REF!</v>
      </c>
      <c r="H50" s="621" t="e">
        <f t="shared" si="24"/>
        <v>#REF!</v>
      </c>
      <c r="I50" s="687" t="e">
        <f>#REF!+#REF!</f>
        <v>#REF!</v>
      </c>
      <c r="J50" s="687" t="e">
        <f>#REF!+#REF!</f>
        <v>#REF!</v>
      </c>
      <c r="K50" s="621" t="e">
        <f t="shared" si="25"/>
        <v>#REF!</v>
      </c>
      <c r="L50" s="687" t="e">
        <f>#REF!+#REF!</f>
        <v>#REF!</v>
      </c>
      <c r="M50" s="687" t="e">
        <f>#REF!+#REF!</f>
        <v>#REF!</v>
      </c>
      <c r="N50" s="621" t="e">
        <f t="shared" si="26"/>
        <v>#REF!</v>
      </c>
      <c r="O50" s="687" t="e">
        <f>#REF!+#REF!</f>
        <v>#REF!</v>
      </c>
      <c r="P50" s="687" t="e">
        <f>#REF!+#REF!</f>
        <v>#REF!</v>
      </c>
      <c r="Q50" s="621" t="e">
        <f t="shared" si="27"/>
        <v>#REF!</v>
      </c>
      <c r="R50" s="687" t="e">
        <f>#REF!+#REF!</f>
        <v>#REF!</v>
      </c>
      <c r="S50" s="687" t="e">
        <f>#REF!+#REF!</f>
        <v>#REF!</v>
      </c>
      <c r="T50" s="621"/>
      <c r="U50" s="594" t="e">
        <f t="shared" si="29"/>
        <v>#REF!</v>
      </c>
      <c r="V50" s="594" t="e">
        <f t="shared" si="29"/>
        <v>#REF!</v>
      </c>
      <c r="W50" s="621" t="e">
        <f t="shared" si="30"/>
        <v>#REF!</v>
      </c>
    </row>
    <row r="51" spans="1:23" s="508" customFormat="1" x14ac:dyDescent="0.2">
      <c r="A51" s="161" t="s">
        <v>97</v>
      </c>
      <c r="B51" s="509"/>
      <c r="C51" s="687" t="e">
        <f>#REF!+#REF!</f>
        <v>#REF!</v>
      </c>
      <c r="D51" s="687" t="e">
        <f>#REF!+#REF!</f>
        <v>#REF!</v>
      </c>
      <c r="E51" s="621" t="e">
        <f t="shared" si="23"/>
        <v>#REF!</v>
      </c>
      <c r="F51" s="687" t="e">
        <f>#REF!+#REF!</f>
        <v>#REF!</v>
      </c>
      <c r="G51" s="687" t="e">
        <f>#REF!+#REF!</f>
        <v>#REF!</v>
      </c>
      <c r="H51" s="621" t="e">
        <f t="shared" si="24"/>
        <v>#REF!</v>
      </c>
      <c r="I51" s="687" t="e">
        <f>#REF!+#REF!</f>
        <v>#REF!</v>
      </c>
      <c r="J51" s="687" t="e">
        <f>#REF!+#REF!</f>
        <v>#REF!</v>
      </c>
      <c r="K51" s="621" t="e">
        <f t="shared" si="25"/>
        <v>#REF!</v>
      </c>
      <c r="L51" s="687" t="e">
        <f>#REF!+#REF!</f>
        <v>#REF!</v>
      </c>
      <c r="M51" s="687" t="e">
        <f>#REF!+#REF!</f>
        <v>#REF!</v>
      </c>
      <c r="N51" s="621" t="e">
        <f t="shared" si="26"/>
        <v>#REF!</v>
      </c>
      <c r="O51" s="687" t="e">
        <f>#REF!+#REF!</f>
        <v>#REF!</v>
      </c>
      <c r="P51" s="687" t="e">
        <f>#REF!+#REF!</f>
        <v>#REF!</v>
      </c>
      <c r="Q51" s="621" t="e">
        <f t="shared" si="27"/>
        <v>#REF!</v>
      </c>
      <c r="R51" s="687" t="e">
        <f>#REF!+#REF!</f>
        <v>#REF!</v>
      </c>
      <c r="S51" s="687" t="e">
        <f>#REF!+#REF!</f>
        <v>#REF!</v>
      </c>
      <c r="T51" s="621" t="e">
        <f t="shared" si="28"/>
        <v>#REF!</v>
      </c>
      <c r="U51" s="594" t="e">
        <f t="shared" si="29"/>
        <v>#REF!</v>
      </c>
      <c r="V51" s="594" t="e">
        <f t="shared" si="29"/>
        <v>#REF!</v>
      </c>
      <c r="W51" s="621" t="e">
        <f t="shared" si="30"/>
        <v>#REF!</v>
      </c>
    </row>
    <row r="52" spans="1:23" s="508" customFormat="1" x14ac:dyDescent="0.2">
      <c r="A52" s="161" t="s">
        <v>98</v>
      </c>
      <c r="B52" s="509"/>
      <c r="C52" s="687" t="e">
        <f>#REF!+#REF!</f>
        <v>#REF!</v>
      </c>
      <c r="D52" s="687" t="e">
        <f>#REF!+#REF!</f>
        <v>#REF!</v>
      </c>
      <c r="E52" s="621" t="e">
        <f t="shared" si="23"/>
        <v>#REF!</v>
      </c>
      <c r="F52" s="687" t="e">
        <f>#REF!+#REF!</f>
        <v>#REF!</v>
      </c>
      <c r="G52" s="687" t="e">
        <f>#REF!+#REF!</f>
        <v>#REF!</v>
      </c>
      <c r="H52" s="621" t="e">
        <f t="shared" si="24"/>
        <v>#REF!</v>
      </c>
      <c r="I52" s="687" t="e">
        <f>#REF!+#REF!</f>
        <v>#REF!</v>
      </c>
      <c r="J52" s="687" t="e">
        <f>#REF!+#REF!</f>
        <v>#REF!</v>
      </c>
      <c r="K52" s="621" t="e">
        <f t="shared" si="25"/>
        <v>#REF!</v>
      </c>
      <c r="L52" s="687" t="e">
        <f>#REF!+#REF!</f>
        <v>#REF!</v>
      </c>
      <c r="M52" s="687" t="e">
        <f>#REF!+#REF!</f>
        <v>#REF!</v>
      </c>
      <c r="N52" s="621" t="e">
        <f t="shared" si="26"/>
        <v>#REF!</v>
      </c>
      <c r="O52" s="687" t="e">
        <f>#REF!+#REF!</f>
        <v>#REF!</v>
      </c>
      <c r="P52" s="687" t="e">
        <f>#REF!+#REF!</f>
        <v>#REF!</v>
      </c>
      <c r="Q52" s="621" t="e">
        <f t="shared" si="27"/>
        <v>#REF!</v>
      </c>
      <c r="R52" s="687" t="e">
        <f>#REF!+#REF!</f>
        <v>#REF!</v>
      </c>
      <c r="S52" s="687" t="e">
        <f>#REF!+#REF!</f>
        <v>#REF!</v>
      </c>
      <c r="T52" s="621" t="e">
        <f t="shared" si="28"/>
        <v>#REF!</v>
      </c>
      <c r="U52" s="594" t="e">
        <f t="shared" si="29"/>
        <v>#REF!</v>
      </c>
      <c r="V52" s="594" t="e">
        <f t="shared" si="29"/>
        <v>#REF!</v>
      </c>
      <c r="W52" s="621" t="e">
        <f t="shared" si="30"/>
        <v>#REF!</v>
      </c>
    </row>
    <row r="53" spans="1:23" s="508" customFormat="1" ht="13.5" thickBot="1" x14ac:dyDescent="0.25">
      <c r="A53" s="337" t="s">
        <v>99</v>
      </c>
      <c r="B53" s="511"/>
      <c r="C53" s="688" t="e">
        <f>C49/C46*100</f>
        <v>#REF!</v>
      </c>
      <c r="D53" s="688" t="e">
        <f>D49/D46*100</f>
        <v>#REF!</v>
      </c>
      <c r="E53" s="622"/>
      <c r="F53" s="688" t="e">
        <f>F49/F46*100</f>
        <v>#REF!</v>
      </c>
      <c r="G53" s="688" t="e">
        <f>G49/G46*100</f>
        <v>#REF!</v>
      </c>
      <c r="H53" s="622"/>
      <c r="I53" s="688" t="e">
        <f>I49/I46*100</f>
        <v>#REF!</v>
      </c>
      <c r="J53" s="688" t="e">
        <f>J49/J46*100</f>
        <v>#REF!</v>
      </c>
      <c r="K53" s="622"/>
      <c r="L53" s="688" t="e">
        <f>L49/L46*100</f>
        <v>#REF!</v>
      </c>
      <c r="M53" s="688" t="e">
        <f>M49/M46*100</f>
        <v>#REF!</v>
      </c>
      <c r="N53" s="622"/>
      <c r="O53" s="688" t="e">
        <f>O49/O46*100</f>
        <v>#REF!</v>
      </c>
      <c r="P53" s="688" t="e">
        <f>P49/P46*100</f>
        <v>#REF!</v>
      </c>
      <c r="Q53" s="622"/>
      <c r="R53" s="688" t="e">
        <f>R49/R46*100</f>
        <v>#REF!</v>
      </c>
      <c r="S53" s="688" t="e">
        <f>S49/S46*100</f>
        <v>#REF!</v>
      </c>
      <c r="T53" s="622"/>
      <c r="U53" s="688" t="e">
        <f>U49/U46*100</f>
        <v>#REF!</v>
      </c>
      <c r="V53" s="688" t="e">
        <f>V49/V46*100</f>
        <v>#REF!</v>
      </c>
      <c r="W53" s="622"/>
    </row>
    <row r="54" spans="1:23" s="437" customFormat="1" ht="27" customHeight="1" x14ac:dyDescent="0.2">
      <c r="A54" s="539" t="s">
        <v>96</v>
      </c>
      <c r="B54" s="505"/>
      <c r="C54" s="770" t="e">
        <f>C56+C57+C58+C59</f>
        <v>#REF!</v>
      </c>
      <c r="D54" s="770" t="e">
        <f>D56+D57+D58+D59</f>
        <v>#REF!</v>
      </c>
      <c r="E54" s="623" t="e">
        <f t="shared" si="23"/>
        <v>#REF!</v>
      </c>
      <c r="F54" s="770" t="e">
        <f>F56+F57+F58+F59</f>
        <v>#REF!</v>
      </c>
      <c r="G54" s="770" t="e">
        <f>G56+G57+G58+G59</f>
        <v>#REF!</v>
      </c>
      <c r="H54" s="623" t="e">
        <f t="shared" si="24"/>
        <v>#REF!</v>
      </c>
      <c r="I54" s="770" t="e">
        <f>I56+I57+I58+I59</f>
        <v>#REF!</v>
      </c>
      <c r="J54" s="770" t="e">
        <f>J56+J57+J58+J59</f>
        <v>#REF!</v>
      </c>
      <c r="K54" s="623" t="e">
        <f t="shared" si="25"/>
        <v>#REF!</v>
      </c>
      <c r="L54" s="770" t="e">
        <f>L56+L57+L58+L59</f>
        <v>#REF!</v>
      </c>
      <c r="M54" s="770" t="e">
        <f>M56+M57+M58+M59</f>
        <v>#REF!</v>
      </c>
      <c r="N54" s="623" t="e">
        <f t="shared" si="26"/>
        <v>#REF!</v>
      </c>
      <c r="O54" s="770" t="e">
        <f>O56+O57+O58+O59</f>
        <v>#REF!</v>
      </c>
      <c r="P54" s="770" t="e">
        <f>P56+P57+P58+P59</f>
        <v>#REF!</v>
      </c>
      <c r="Q54" s="623" t="e">
        <f t="shared" si="27"/>
        <v>#REF!</v>
      </c>
      <c r="R54" s="770" t="e">
        <f>R56+R57+R58+R59</f>
        <v>#REF!</v>
      </c>
      <c r="S54" s="770" t="e">
        <f>S56+S57+S58+S59</f>
        <v>#REF!</v>
      </c>
      <c r="T54" s="623" t="e">
        <f t="shared" si="28"/>
        <v>#REF!</v>
      </c>
      <c r="U54" s="624" t="e">
        <f>SUM(C54,F54,I54,L54,O54,R54)</f>
        <v>#REF!</v>
      </c>
      <c r="V54" s="624" t="e">
        <f>SUM(D54,G54,J54,M54,P54,S54)</f>
        <v>#REF!</v>
      </c>
      <c r="W54" s="623" t="e">
        <f t="shared" si="30"/>
        <v>#REF!</v>
      </c>
    </row>
    <row r="55" spans="1:23" s="508" customFormat="1" x14ac:dyDescent="0.2">
      <c r="A55" s="335" t="s">
        <v>102</v>
      </c>
      <c r="B55" s="506"/>
      <c r="C55" s="686" t="e">
        <f>C56+C57+C58</f>
        <v>#REF!</v>
      </c>
      <c r="D55" s="686" t="e">
        <f>D56+D57+D58</f>
        <v>#REF!</v>
      </c>
      <c r="E55" s="619" t="e">
        <f t="shared" si="23"/>
        <v>#REF!</v>
      </c>
      <c r="F55" s="686" t="e">
        <f>F56+F57+F58</f>
        <v>#REF!</v>
      </c>
      <c r="G55" s="686" t="e">
        <f>G56+G57+G58</f>
        <v>#REF!</v>
      </c>
      <c r="H55" s="619" t="e">
        <f t="shared" si="24"/>
        <v>#REF!</v>
      </c>
      <c r="I55" s="686" t="e">
        <f>I56+I57+I58</f>
        <v>#REF!</v>
      </c>
      <c r="J55" s="686" t="e">
        <f>J56+J57+J58</f>
        <v>#REF!</v>
      </c>
      <c r="K55" s="619" t="e">
        <f t="shared" si="25"/>
        <v>#REF!</v>
      </c>
      <c r="L55" s="686" t="e">
        <f>L56+L57+L58</f>
        <v>#REF!</v>
      </c>
      <c r="M55" s="686" t="e">
        <f>M56+M57+M58</f>
        <v>#REF!</v>
      </c>
      <c r="N55" s="619" t="e">
        <f t="shared" si="26"/>
        <v>#REF!</v>
      </c>
      <c r="O55" s="686" t="e">
        <f>O56+O57+O58</f>
        <v>#REF!</v>
      </c>
      <c r="P55" s="686" t="e">
        <f>P56+P57+P58</f>
        <v>#REF!</v>
      </c>
      <c r="Q55" s="594" t="e">
        <f t="shared" si="27"/>
        <v>#REF!</v>
      </c>
      <c r="R55" s="686" t="e">
        <f>R56+R57+R58</f>
        <v>#REF!</v>
      </c>
      <c r="S55" s="686" t="e">
        <f>S56+S57+S58</f>
        <v>#REF!</v>
      </c>
      <c r="T55" s="619" t="e">
        <f t="shared" si="28"/>
        <v>#REF!</v>
      </c>
      <c r="U55" s="686" t="e">
        <f>U56+U57+U58</f>
        <v>#REF!</v>
      </c>
      <c r="V55" s="686" t="e">
        <f>V56+V57+V58</f>
        <v>#REF!</v>
      </c>
      <c r="W55" s="619" t="e">
        <f t="shared" si="30"/>
        <v>#REF!</v>
      </c>
    </row>
    <row r="56" spans="1:23" s="508" customFormat="1" x14ac:dyDescent="0.2">
      <c r="A56" s="161" t="s">
        <v>92</v>
      </c>
      <c r="B56" s="509"/>
      <c r="C56" s="687" t="e">
        <f>#REF!+#REF!</f>
        <v>#REF!</v>
      </c>
      <c r="D56" s="687" t="e">
        <f>#REF!+#REF!</f>
        <v>#REF!</v>
      </c>
      <c r="E56" s="621" t="e">
        <f t="shared" si="23"/>
        <v>#REF!</v>
      </c>
      <c r="F56" s="687" t="e">
        <f>#REF!+#REF!</f>
        <v>#REF!</v>
      </c>
      <c r="G56" s="687" t="e">
        <f>#REF!+#REF!</f>
        <v>#REF!</v>
      </c>
      <c r="H56" s="621" t="e">
        <f t="shared" si="24"/>
        <v>#REF!</v>
      </c>
      <c r="I56" s="687" t="e">
        <f>#REF!+#REF!</f>
        <v>#REF!</v>
      </c>
      <c r="J56" s="687" t="e">
        <f>#REF!+#REF!</f>
        <v>#REF!</v>
      </c>
      <c r="K56" s="621" t="e">
        <f t="shared" si="25"/>
        <v>#REF!</v>
      </c>
      <c r="L56" s="687" t="e">
        <f>#REF!+#REF!</f>
        <v>#REF!</v>
      </c>
      <c r="M56" s="687" t="e">
        <f>#REF!+#REF!</f>
        <v>#REF!</v>
      </c>
      <c r="N56" s="621" t="e">
        <f t="shared" si="26"/>
        <v>#REF!</v>
      </c>
      <c r="O56" s="687" t="e">
        <f>#REF!+#REF!</f>
        <v>#REF!</v>
      </c>
      <c r="P56" s="687" t="e">
        <f>#REF!+#REF!</f>
        <v>#REF!</v>
      </c>
      <c r="Q56" s="621" t="e">
        <f t="shared" si="27"/>
        <v>#REF!</v>
      </c>
      <c r="R56" s="687" t="e">
        <f>#REF!+#REF!</f>
        <v>#REF!</v>
      </c>
      <c r="S56" s="687" t="e">
        <f>#REF!+#REF!</f>
        <v>#REF!</v>
      </c>
      <c r="T56" s="621" t="e">
        <f t="shared" si="28"/>
        <v>#REF!</v>
      </c>
      <c r="U56" s="594" t="e">
        <f t="shared" ref="U56:V59" si="31">SUM(C56,F56,I56,L56,O56,R56)</f>
        <v>#REF!</v>
      </c>
      <c r="V56" s="594" t="e">
        <f t="shared" si="31"/>
        <v>#REF!</v>
      </c>
      <c r="W56" s="621" t="e">
        <f t="shared" si="30"/>
        <v>#REF!</v>
      </c>
    </row>
    <row r="57" spans="1:23" s="508" customFormat="1" x14ac:dyDescent="0.2">
      <c r="A57" s="161" t="s">
        <v>93</v>
      </c>
      <c r="B57" s="509"/>
      <c r="C57" s="687" t="e">
        <f>#REF!+#REF!</f>
        <v>#REF!</v>
      </c>
      <c r="D57" s="687" t="e">
        <f>#REF!+#REF!</f>
        <v>#REF!</v>
      </c>
      <c r="E57" s="621" t="e">
        <f t="shared" si="23"/>
        <v>#REF!</v>
      </c>
      <c r="F57" s="687" t="e">
        <f>#REF!+#REF!</f>
        <v>#REF!</v>
      </c>
      <c r="G57" s="687" t="e">
        <f>#REF!+#REF!</f>
        <v>#REF!</v>
      </c>
      <c r="H57" s="621" t="e">
        <f t="shared" si="24"/>
        <v>#REF!</v>
      </c>
      <c r="I57" s="687" t="e">
        <f>#REF!+#REF!</f>
        <v>#REF!</v>
      </c>
      <c r="J57" s="687" t="e">
        <f>#REF!+#REF!</f>
        <v>#REF!</v>
      </c>
      <c r="K57" s="621" t="e">
        <f t="shared" si="25"/>
        <v>#REF!</v>
      </c>
      <c r="L57" s="687" t="e">
        <f>#REF!+#REF!</f>
        <v>#REF!</v>
      </c>
      <c r="M57" s="687" t="e">
        <f>#REF!+#REF!</f>
        <v>#REF!</v>
      </c>
      <c r="N57" s="621" t="e">
        <f t="shared" si="26"/>
        <v>#REF!</v>
      </c>
      <c r="O57" s="687" t="e">
        <f>#REF!+#REF!</f>
        <v>#REF!</v>
      </c>
      <c r="P57" s="687" t="e">
        <f>#REF!+#REF!</f>
        <v>#REF!</v>
      </c>
      <c r="Q57" s="621" t="e">
        <f t="shared" si="27"/>
        <v>#REF!</v>
      </c>
      <c r="R57" s="687" t="e">
        <f>#REF!+#REF!</f>
        <v>#REF!</v>
      </c>
      <c r="S57" s="687" t="e">
        <f>#REF!+#REF!</f>
        <v>#REF!</v>
      </c>
      <c r="T57" s="621" t="e">
        <f t="shared" si="28"/>
        <v>#REF!</v>
      </c>
      <c r="U57" s="594" t="e">
        <f t="shared" si="31"/>
        <v>#REF!</v>
      </c>
      <c r="V57" s="594" t="e">
        <f t="shared" si="31"/>
        <v>#REF!</v>
      </c>
      <c r="W57" s="621" t="e">
        <f t="shared" si="30"/>
        <v>#REF!</v>
      </c>
    </row>
    <row r="58" spans="1:23" s="508" customFormat="1" x14ac:dyDescent="0.2">
      <c r="A58" s="161" t="s">
        <v>94</v>
      </c>
      <c r="B58" s="509"/>
      <c r="C58" s="687" t="e">
        <f>#REF!+#REF!</f>
        <v>#REF!</v>
      </c>
      <c r="D58" s="687" t="e">
        <f>#REF!+#REF!</f>
        <v>#REF!</v>
      </c>
      <c r="E58" s="621" t="e">
        <f t="shared" si="23"/>
        <v>#REF!</v>
      </c>
      <c r="F58" s="687" t="e">
        <f>#REF!+#REF!</f>
        <v>#REF!</v>
      </c>
      <c r="G58" s="687" t="e">
        <f>#REF!+#REF!</f>
        <v>#REF!</v>
      </c>
      <c r="H58" s="621" t="e">
        <f t="shared" si="24"/>
        <v>#REF!</v>
      </c>
      <c r="I58" s="687" t="e">
        <f>#REF!+#REF!</f>
        <v>#REF!</v>
      </c>
      <c r="J58" s="687" t="e">
        <f>#REF!+#REF!</f>
        <v>#REF!</v>
      </c>
      <c r="K58" s="621" t="e">
        <f t="shared" si="25"/>
        <v>#REF!</v>
      </c>
      <c r="L58" s="687" t="e">
        <f>#REF!+#REF!</f>
        <v>#REF!</v>
      </c>
      <c r="M58" s="687" t="e">
        <f>#REF!+#REF!</f>
        <v>#REF!</v>
      </c>
      <c r="N58" s="621" t="e">
        <f t="shared" si="26"/>
        <v>#REF!</v>
      </c>
      <c r="O58" s="687" t="e">
        <f>#REF!+#REF!</f>
        <v>#REF!</v>
      </c>
      <c r="P58" s="687" t="e">
        <f>#REF!+#REF!</f>
        <v>#REF!</v>
      </c>
      <c r="Q58" s="621" t="e">
        <f t="shared" si="27"/>
        <v>#REF!</v>
      </c>
      <c r="R58" s="687" t="e">
        <f>#REF!+#REF!</f>
        <v>#REF!</v>
      </c>
      <c r="S58" s="687" t="e">
        <f>#REF!+#REF!</f>
        <v>#REF!</v>
      </c>
      <c r="T58" s="621" t="e">
        <f t="shared" si="28"/>
        <v>#REF!</v>
      </c>
      <c r="U58" s="594" t="e">
        <f t="shared" si="31"/>
        <v>#REF!</v>
      </c>
      <c r="V58" s="594" t="e">
        <f t="shared" si="31"/>
        <v>#REF!</v>
      </c>
      <c r="W58" s="621" t="e">
        <f t="shared" si="30"/>
        <v>#REF!</v>
      </c>
    </row>
    <row r="59" spans="1:23" s="508" customFormat="1" x14ac:dyDescent="0.2">
      <c r="A59" s="161" t="s">
        <v>97</v>
      </c>
      <c r="B59" s="509"/>
      <c r="C59" s="687" t="e">
        <f>#REF!+#REF!</f>
        <v>#REF!</v>
      </c>
      <c r="D59" s="687" t="e">
        <f>#REF!+#REF!</f>
        <v>#REF!</v>
      </c>
      <c r="E59" s="621" t="e">
        <f t="shared" si="23"/>
        <v>#REF!</v>
      </c>
      <c r="F59" s="687" t="e">
        <f>#REF!+#REF!</f>
        <v>#REF!</v>
      </c>
      <c r="G59" s="687" t="e">
        <f>#REF!+#REF!</f>
        <v>#REF!</v>
      </c>
      <c r="H59" s="621" t="e">
        <f t="shared" si="24"/>
        <v>#REF!</v>
      </c>
      <c r="I59" s="687" t="e">
        <f>#REF!+#REF!</f>
        <v>#REF!</v>
      </c>
      <c r="J59" s="687" t="e">
        <f>#REF!+#REF!</f>
        <v>#REF!</v>
      </c>
      <c r="K59" s="621" t="e">
        <f t="shared" si="25"/>
        <v>#REF!</v>
      </c>
      <c r="L59" s="687" t="e">
        <f>#REF!+#REF!</f>
        <v>#REF!</v>
      </c>
      <c r="M59" s="687" t="e">
        <f>#REF!+#REF!</f>
        <v>#REF!</v>
      </c>
      <c r="N59" s="621" t="e">
        <f t="shared" si="26"/>
        <v>#REF!</v>
      </c>
      <c r="O59" s="687" t="e">
        <f>#REF!+#REF!</f>
        <v>#REF!</v>
      </c>
      <c r="P59" s="687" t="e">
        <f>#REF!+#REF!</f>
        <v>#REF!</v>
      </c>
      <c r="Q59" s="621" t="e">
        <f t="shared" si="27"/>
        <v>#REF!</v>
      </c>
      <c r="R59" s="687" t="e">
        <f>#REF!+#REF!</f>
        <v>#REF!</v>
      </c>
      <c r="S59" s="687" t="e">
        <f>#REF!+#REF!</f>
        <v>#REF!</v>
      </c>
      <c r="T59" s="621" t="e">
        <f t="shared" si="28"/>
        <v>#REF!</v>
      </c>
      <c r="U59" s="594" t="e">
        <f t="shared" si="31"/>
        <v>#REF!</v>
      </c>
      <c r="V59" s="594" t="e">
        <f t="shared" si="31"/>
        <v>#REF!</v>
      </c>
      <c r="W59" s="621" t="e">
        <f t="shared" si="30"/>
        <v>#REF!</v>
      </c>
    </row>
    <row r="60" spans="1:23" s="508" customFormat="1" ht="13.5" thickBot="1" x14ac:dyDescent="0.25">
      <c r="A60" s="337" t="s">
        <v>99</v>
      </c>
      <c r="B60" s="511"/>
      <c r="C60" s="689" t="e">
        <f>C58/C55*100</f>
        <v>#REF!</v>
      </c>
      <c r="D60" s="689" t="e">
        <f>D58/D55*100</f>
        <v>#REF!</v>
      </c>
      <c r="E60" s="771"/>
      <c r="F60" s="689" t="e">
        <f>F58/F55*100</f>
        <v>#REF!</v>
      </c>
      <c r="G60" s="689" t="e">
        <f>G58/G55*100</f>
        <v>#REF!</v>
      </c>
      <c r="H60" s="772"/>
      <c r="I60" s="689" t="e">
        <f>I58/I55*100</f>
        <v>#REF!</v>
      </c>
      <c r="J60" s="689" t="e">
        <f>J58/J55*100</f>
        <v>#REF!</v>
      </c>
      <c r="K60" s="771"/>
      <c r="L60" s="689" t="e">
        <f>L58/L55*100</f>
        <v>#REF!</v>
      </c>
      <c r="M60" s="689" t="e">
        <f>M58/M55*100</f>
        <v>#REF!</v>
      </c>
      <c r="N60" s="772"/>
      <c r="O60" s="689" t="e">
        <f>O58/O55*100</f>
        <v>#REF!</v>
      </c>
      <c r="P60" s="689" t="e">
        <f>P58/P55*100</f>
        <v>#REF!</v>
      </c>
      <c r="Q60" s="771"/>
      <c r="R60" s="689" t="e">
        <f>R58/R55*100</f>
        <v>#REF!</v>
      </c>
      <c r="S60" s="689" t="e">
        <f>S58/S55*100</f>
        <v>#REF!</v>
      </c>
      <c r="T60" s="772"/>
      <c r="U60" s="689" t="e">
        <f>U58/U55*100</f>
        <v>#REF!</v>
      </c>
      <c r="V60" s="689" t="e">
        <f>V58/V55*100</f>
        <v>#REF!</v>
      </c>
      <c r="W60" s="772"/>
    </row>
    <row r="61" spans="1:23" x14ac:dyDescent="0.2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519"/>
      <c r="V61" s="78"/>
      <c r="W61" s="78"/>
    </row>
  </sheetData>
  <mergeCells count="19">
    <mergeCell ref="I4:K4"/>
    <mergeCell ref="L4:N4"/>
    <mergeCell ref="O4:Q4"/>
    <mergeCell ref="A1:W1"/>
    <mergeCell ref="A2:W2"/>
    <mergeCell ref="U4:W4"/>
    <mergeCell ref="R4:T4"/>
    <mergeCell ref="A4:A5"/>
    <mergeCell ref="B4:B5"/>
    <mergeCell ref="A3:C3"/>
    <mergeCell ref="C4:E4"/>
    <mergeCell ref="F4:H4"/>
    <mergeCell ref="C5:E5"/>
    <mergeCell ref="O5:Q5"/>
    <mergeCell ref="R5:T5"/>
    <mergeCell ref="U5:W5"/>
    <mergeCell ref="F5:H5"/>
    <mergeCell ref="I5:K5"/>
    <mergeCell ref="L5:N5"/>
  </mergeCells>
  <phoneticPr fontId="0" type="noConversion"/>
  <printOptions horizontalCentered="1" verticalCentered="1"/>
  <pageMargins left="0" right="0" top="0.19685039370078741" bottom="0" header="0.51181102362204722" footer="0.51181102362204722"/>
  <pageSetup paperSize="8" scale="93" orientation="landscape" horizontalDpi="4294967292" verticalDpi="4294967292" r:id="rId1"/>
  <headerFooter alignWithMargins="0">
    <oddHeader>&amp;L&amp;8&amp;F     &amp;D      &amp;T
Вик. Косач 5 02 32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theme="8"/>
  </sheetPr>
  <dimension ref="A1:AA62"/>
  <sheetViews>
    <sheetView view="pageBreakPreview" zoomScaleNormal="100" zoomScaleSheetLayoutView="100" workbookViewId="0">
      <pane xSplit="2" ySplit="6" topLeftCell="P7" activePane="bottomRight" state="frozen"/>
      <selection activeCell="J50" sqref="J50"/>
      <selection pane="topRight" activeCell="J50" sqref="J50"/>
      <selection pane="bottomLeft" activeCell="J50" sqref="J50"/>
      <selection pane="bottomRight" activeCell="Z17" sqref="Z17"/>
    </sheetView>
  </sheetViews>
  <sheetFormatPr defaultRowHeight="12.75" x14ac:dyDescent="0.2"/>
  <cols>
    <col min="1" max="1" width="22.42578125" style="23" customWidth="1"/>
    <col min="2" max="2" width="11.28515625" style="23" customWidth="1"/>
    <col min="3" max="3" width="9.7109375" style="88" hidden="1" customWidth="1"/>
    <col min="4" max="4" width="10.85546875" hidden="1" customWidth="1"/>
    <col min="5" max="5" width="8.5703125" style="508" hidden="1" customWidth="1"/>
    <col min="6" max="6" width="8.5703125" style="88" hidden="1" customWidth="1"/>
    <col min="7" max="7" width="10.28515625" hidden="1" customWidth="1"/>
    <col min="8" max="8" width="8.28515625" style="508" hidden="1" customWidth="1"/>
    <col min="9" max="9" width="9.140625" style="88" hidden="1" customWidth="1"/>
    <col min="10" max="10" width="10.42578125" hidden="1" customWidth="1"/>
    <col min="11" max="11" width="8.28515625" style="508" hidden="1" customWidth="1"/>
    <col min="12" max="12" width="9.85546875" style="88" hidden="1" customWidth="1"/>
    <col min="13" max="13" width="10.85546875" hidden="1" customWidth="1"/>
    <col min="14" max="14" width="7.5703125" style="508" hidden="1" customWidth="1"/>
    <col min="15" max="15" width="9.140625" style="88" hidden="1" customWidth="1"/>
    <col min="16" max="16" width="9.85546875" hidden="1" customWidth="1"/>
    <col min="17" max="17" width="7.140625" style="508" hidden="1" customWidth="1"/>
    <col min="18" max="18" width="9" style="88" hidden="1" customWidth="1"/>
    <col min="19" max="19" width="10.42578125" hidden="1" customWidth="1"/>
    <col min="20" max="20" width="7.42578125" style="508" hidden="1" customWidth="1"/>
    <col min="21" max="21" width="10.5703125" style="88" customWidth="1"/>
    <col min="22" max="23" width="10.85546875" style="88" customWidth="1"/>
    <col min="24" max="24" width="8.140625" style="508" customWidth="1"/>
  </cols>
  <sheetData>
    <row r="1" spans="1:26" ht="18" x14ac:dyDescent="0.25">
      <c r="A1" s="1174" t="s">
        <v>53</v>
      </c>
      <c r="B1" s="1174"/>
      <c r="C1" s="1174"/>
      <c r="D1" s="1174"/>
      <c r="E1" s="1174"/>
      <c r="F1" s="1174"/>
      <c r="G1" s="1174"/>
      <c r="H1" s="1174"/>
      <c r="I1" s="1174"/>
      <c r="J1" s="1174"/>
      <c r="K1" s="1174"/>
      <c r="L1" s="1174"/>
      <c r="M1" s="1174"/>
      <c r="N1" s="1174"/>
      <c r="O1" s="1174"/>
      <c r="P1" s="1174"/>
      <c r="Q1" s="1174"/>
      <c r="R1" s="1174"/>
      <c r="S1" s="1174"/>
      <c r="T1" s="1174"/>
      <c r="U1" s="1174"/>
      <c r="V1" s="1174"/>
      <c r="W1" s="1174"/>
      <c r="X1" s="1174"/>
    </row>
    <row r="2" spans="1:26" ht="18" x14ac:dyDescent="0.25">
      <c r="A2" s="1174" t="s">
        <v>143</v>
      </c>
      <c r="B2" s="1174"/>
      <c r="C2" s="1174"/>
      <c r="D2" s="1174"/>
      <c r="E2" s="1174"/>
      <c r="F2" s="1174"/>
      <c r="G2" s="1174"/>
      <c r="H2" s="1174"/>
      <c r="I2" s="1174"/>
      <c r="J2" s="1174"/>
      <c r="K2" s="1174"/>
      <c r="L2" s="1174"/>
      <c r="M2" s="1174"/>
      <c r="N2" s="1174"/>
      <c r="O2" s="1174"/>
      <c r="P2" s="1174"/>
      <c r="Q2" s="1174"/>
      <c r="R2" s="1174"/>
      <c r="S2" s="1174"/>
      <c r="T2" s="1174"/>
      <c r="U2" s="1174"/>
      <c r="V2" s="1174"/>
      <c r="W2" s="1174"/>
      <c r="X2" s="1174"/>
    </row>
    <row r="3" spans="1:26" ht="15.75" thickBot="1" x14ac:dyDescent="0.25">
      <c r="A3" s="1179"/>
      <c r="B3" s="1179"/>
      <c r="C3" s="1179"/>
      <c r="F3" s="89"/>
      <c r="I3" s="89"/>
      <c r="J3" s="55"/>
      <c r="L3" s="90"/>
      <c r="M3" s="2"/>
      <c r="N3" s="797"/>
      <c r="O3" s="290"/>
      <c r="P3" s="2"/>
      <c r="Q3" s="6"/>
      <c r="R3" s="90"/>
      <c r="S3" s="2"/>
      <c r="T3" s="797"/>
      <c r="U3" s="290"/>
      <c r="V3" s="290"/>
      <c r="W3" s="290"/>
      <c r="X3" s="797"/>
    </row>
    <row r="4" spans="1:26" x14ac:dyDescent="0.2">
      <c r="A4" s="1195" t="s">
        <v>7</v>
      </c>
      <c r="B4" s="1207" t="s">
        <v>142</v>
      </c>
      <c r="C4" s="1177" t="s">
        <v>0</v>
      </c>
      <c r="D4" s="1176"/>
      <c r="E4" s="1178"/>
      <c r="F4" s="1175" t="s">
        <v>1</v>
      </c>
      <c r="G4" s="1176"/>
      <c r="H4" s="1167"/>
      <c r="I4" s="1177" t="s">
        <v>2</v>
      </c>
      <c r="J4" s="1176"/>
      <c r="K4" s="1178"/>
      <c r="L4" s="1175" t="s">
        <v>3</v>
      </c>
      <c r="M4" s="1176"/>
      <c r="N4" s="1167"/>
      <c r="O4" s="1177" t="s">
        <v>4</v>
      </c>
      <c r="P4" s="1176"/>
      <c r="Q4" s="1178"/>
      <c r="R4" s="1175" t="s">
        <v>5</v>
      </c>
      <c r="S4" s="1176"/>
      <c r="T4" s="1167"/>
      <c r="U4" s="1177" t="s">
        <v>6</v>
      </c>
      <c r="V4" s="1176"/>
      <c r="W4" s="1167"/>
      <c r="X4" s="1178"/>
    </row>
    <row r="5" spans="1:26" ht="13.5" thickBot="1" x14ac:dyDescent="0.25">
      <c r="A5" s="1196"/>
      <c r="B5" s="1208"/>
      <c r="C5" s="1169" t="s">
        <v>100</v>
      </c>
      <c r="D5" s="1170"/>
      <c r="E5" s="1171"/>
      <c r="F5" s="1172" t="s">
        <v>100</v>
      </c>
      <c r="G5" s="1170"/>
      <c r="H5" s="1173"/>
      <c r="I5" s="1169" t="s">
        <v>100</v>
      </c>
      <c r="J5" s="1170"/>
      <c r="K5" s="1171"/>
      <c r="L5" s="1172" t="s">
        <v>100</v>
      </c>
      <c r="M5" s="1170"/>
      <c r="N5" s="1173"/>
      <c r="O5" s="1169" t="s">
        <v>100</v>
      </c>
      <c r="P5" s="1170"/>
      <c r="Q5" s="1171"/>
      <c r="R5" s="1172" t="s">
        <v>100</v>
      </c>
      <c r="S5" s="1170"/>
      <c r="T5" s="1173"/>
      <c r="U5" s="1169" t="s">
        <v>100</v>
      </c>
      <c r="V5" s="1170"/>
      <c r="W5" s="1173"/>
      <c r="X5" s="1171"/>
    </row>
    <row r="6" spans="1:26" s="78" customFormat="1" ht="13.5" thickBot="1" x14ac:dyDescent="0.25">
      <c r="A6" s="1206"/>
      <c r="B6" s="1209"/>
      <c r="C6" s="362">
        <v>2013</v>
      </c>
      <c r="D6" s="190">
        <v>2014</v>
      </c>
      <c r="E6" s="191" t="s">
        <v>132</v>
      </c>
      <c r="F6" s="190">
        <v>2013</v>
      </c>
      <c r="G6" s="190">
        <v>2014</v>
      </c>
      <c r="H6" s="191" t="s">
        <v>132</v>
      </c>
      <c r="I6" s="190">
        <v>2013</v>
      </c>
      <c r="J6" s="190">
        <v>2014</v>
      </c>
      <c r="K6" s="191" t="s">
        <v>132</v>
      </c>
      <c r="L6" s="190">
        <v>2013</v>
      </c>
      <c r="M6" s="190">
        <v>2014</v>
      </c>
      <c r="N6" s="191" t="s">
        <v>132</v>
      </c>
      <c r="O6" s="190">
        <v>2013</v>
      </c>
      <c r="P6" s="190">
        <v>2014</v>
      </c>
      <c r="Q6" s="191" t="s">
        <v>132</v>
      </c>
      <c r="R6" s="190">
        <v>2013</v>
      </c>
      <c r="S6" s="190">
        <v>2014</v>
      </c>
      <c r="T6" s="191" t="s">
        <v>132</v>
      </c>
      <c r="U6" s="190">
        <v>2013</v>
      </c>
      <c r="V6" s="190">
        <v>2014</v>
      </c>
      <c r="W6" s="1027" t="s">
        <v>121</v>
      </c>
      <c r="X6" s="191" t="s">
        <v>132</v>
      </c>
    </row>
    <row r="7" spans="1:26" s="23" customFormat="1" ht="18.75" customHeight="1" x14ac:dyDescent="0.2">
      <c r="A7" s="1029" t="s">
        <v>10</v>
      </c>
      <c r="B7" s="1030" t="s">
        <v>11</v>
      </c>
      <c r="C7" s="1031" t="e">
        <f>SUM(C9,C10,C11)</f>
        <v>#REF!</v>
      </c>
      <c r="D7" s="1032" t="e">
        <f>SUM(D9,D10,D11)</f>
        <v>#REF!</v>
      </c>
      <c r="E7" s="1033" t="e">
        <f t="shared" ref="E7:E21" si="0">D7/C7*100</f>
        <v>#REF!</v>
      </c>
      <c r="F7" s="1034" t="e">
        <f>SUM(F9,F10,F11)</f>
        <v>#REF!</v>
      </c>
      <c r="G7" s="1032" t="e">
        <f>SUM(G9,G10,G11)</f>
        <v>#REF!</v>
      </c>
      <c r="H7" s="1035" t="e">
        <f t="shared" ref="H7:H21" si="1">G7/F7*100</f>
        <v>#REF!</v>
      </c>
      <c r="I7" s="1036" t="e">
        <f>SUM(I9,I10,I11)</f>
        <v>#REF!</v>
      </c>
      <c r="J7" s="1037" t="e">
        <f>SUM(J9,J10,J11)</f>
        <v>#REF!</v>
      </c>
      <c r="K7" s="1038" t="e">
        <f t="shared" ref="K7:K21" si="2">J7/I7*100</f>
        <v>#REF!</v>
      </c>
      <c r="L7" s="1034" t="e">
        <f>SUM(L9,L10,L11)</f>
        <v>#REF!</v>
      </c>
      <c r="M7" s="1032" t="e">
        <f>SUM(M9,M10,M11)</f>
        <v>#REF!</v>
      </c>
      <c r="N7" s="1035" t="e">
        <f t="shared" ref="N7:N21" si="3">M7/L7*100</f>
        <v>#REF!</v>
      </c>
      <c r="O7" s="1036" t="e">
        <f>SUM(O9,O10,O11)</f>
        <v>#REF!</v>
      </c>
      <c r="P7" s="1037" t="e">
        <f>SUM(P9,P10,P11)</f>
        <v>#REF!</v>
      </c>
      <c r="Q7" s="1038" t="e">
        <f t="shared" ref="Q7:Q21" si="4">P7/O7*100</f>
        <v>#REF!</v>
      </c>
      <c r="R7" s="1034" t="e">
        <f>SUM(R9,R10,R11)</f>
        <v>#REF!</v>
      </c>
      <c r="S7" s="1032" t="e">
        <f>SUM(S9,S10,S11)</f>
        <v>#REF!</v>
      </c>
      <c r="T7" s="1035" t="e">
        <f t="shared" ref="T7:T21" si="5">S7/R7*100</f>
        <v>#REF!</v>
      </c>
      <c r="U7" s="1031" t="e">
        <f t="shared" ref="U7:V21" si="6">SUM(C7,F7,I7,L7,O7,R7)</f>
        <v>#REF!</v>
      </c>
      <c r="V7" s="1032" t="e">
        <f t="shared" si="6"/>
        <v>#REF!</v>
      </c>
      <c r="W7" s="1039" t="e">
        <f>V7-U7</f>
        <v>#REF!</v>
      </c>
      <c r="X7" s="1033" t="e">
        <f t="shared" ref="X7:X21" si="7">V7/U7*100</f>
        <v>#REF!</v>
      </c>
    </row>
    <row r="8" spans="1:26" s="23" customFormat="1" x14ac:dyDescent="0.2">
      <c r="A8" s="558" t="s">
        <v>29</v>
      </c>
      <c r="B8" s="1013" t="s">
        <v>12</v>
      </c>
      <c r="C8" s="584" t="e">
        <f>C7-C11</f>
        <v>#REF!</v>
      </c>
      <c r="D8" s="585" t="e">
        <f>D7-D11</f>
        <v>#REF!</v>
      </c>
      <c r="E8" s="59" t="e">
        <f t="shared" si="0"/>
        <v>#REF!</v>
      </c>
      <c r="F8" s="733" t="e">
        <f>F7-F11</f>
        <v>#REF!</v>
      </c>
      <c r="G8" s="585" t="e">
        <f>G7-G11</f>
        <v>#REF!</v>
      </c>
      <c r="H8" s="211" t="e">
        <f t="shared" si="1"/>
        <v>#REF!</v>
      </c>
      <c r="I8" s="584" t="e">
        <f>I7-I11</f>
        <v>#REF!</v>
      </c>
      <c r="J8" s="585" t="e">
        <f>J7-J11</f>
        <v>#REF!</v>
      </c>
      <c r="K8" s="59" t="e">
        <f t="shared" si="2"/>
        <v>#REF!</v>
      </c>
      <c r="L8" s="733" t="e">
        <f>L7-L11</f>
        <v>#REF!</v>
      </c>
      <c r="M8" s="585" t="e">
        <f>M7-M11</f>
        <v>#REF!</v>
      </c>
      <c r="N8" s="211" t="e">
        <f t="shared" si="3"/>
        <v>#REF!</v>
      </c>
      <c r="O8" s="584" t="e">
        <f>O7-O11</f>
        <v>#REF!</v>
      </c>
      <c r="P8" s="585" t="e">
        <f>P7-P11</f>
        <v>#REF!</v>
      </c>
      <c r="Q8" s="59" t="e">
        <f t="shared" si="4"/>
        <v>#REF!</v>
      </c>
      <c r="R8" s="733" t="e">
        <f>R7-R11</f>
        <v>#REF!</v>
      </c>
      <c r="S8" s="585" t="e">
        <f>S7-S11</f>
        <v>#REF!</v>
      </c>
      <c r="T8" s="211" t="e">
        <f t="shared" si="5"/>
        <v>#REF!</v>
      </c>
      <c r="U8" s="584" t="e">
        <f t="shared" si="6"/>
        <v>#REF!</v>
      </c>
      <c r="V8" s="585" t="e">
        <f t="shared" si="6"/>
        <v>#REF!</v>
      </c>
      <c r="W8" s="805" t="e">
        <f t="shared" ref="W8:W60" si="8">V8-U8</f>
        <v>#REF!</v>
      </c>
      <c r="X8" s="59" t="e">
        <f t="shared" si="7"/>
        <v>#REF!</v>
      </c>
    </row>
    <row r="9" spans="1:26" s="23" customFormat="1" x14ac:dyDescent="0.2">
      <c r="A9" s="559" t="s">
        <v>31</v>
      </c>
      <c r="B9" s="1013" t="s">
        <v>12</v>
      </c>
      <c r="C9" s="586" t="e">
        <f>SUM('8 міс.'!C9,#REF!)</f>
        <v>#REF!</v>
      </c>
      <c r="D9" s="587" t="e">
        <f>SUM('8 міс.'!D9,#REF!)</f>
        <v>#REF!</v>
      </c>
      <c r="E9" s="60" t="e">
        <f t="shared" si="0"/>
        <v>#REF!</v>
      </c>
      <c r="F9" s="675" t="e">
        <f>SUM('8 міс.'!F9,#REF!)</f>
        <v>#REF!</v>
      </c>
      <c r="G9" s="587" t="e">
        <f>SUM('8 міс.'!G9,#REF!)</f>
        <v>#REF!</v>
      </c>
      <c r="H9" s="213" t="e">
        <f t="shared" si="1"/>
        <v>#REF!</v>
      </c>
      <c r="I9" s="586" t="e">
        <f>SUM('8 міс.'!I9,#REF!)</f>
        <v>#REF!</v>
      </c>
      <c r="J9" s="587" t="e">
        <f>SUM('8 міс.'!J9,#REF!)</f>
        <v>#REF!</v>
      </c>
      <c r="K9" s="60" t="e">
        <f t="shared" si="2"/>
        <v>#REF!</v>
      </c>
      <c r="L9" s="675" t="e">
        <f>SUM('8 міс.'!L9,#REF!)</f>
        <v>#REF!</v>
      </c>
      <c r="M9" s="587" t="e">
        <f>SUM('8 міс.'!M9,#REF!)</f>
        <v>#REF!</v>
      </c>
      <c r="N9" s="213" t="e">
        <f t="shared" si="3"/>
        <v>#REF!</v>
      </c>
      <c r="O9" s="586" t="e">
        <f>SUM('8 міс.'!O9,#REF!)</f>
        <v>#REF!</v>
      </c>
      <c r="P9" s="587" t="e">
        <f>SUM('8 міс.'!P9,#REF!)</f>
        <v>#REF!</v>
      </c>
      <c r="Q9" s="60" t="e">
        <f t="shared" si="4"/>
        <v>#REF!</v>
      </c>
      <c r="R9" s="675" t="e">
        <f>SUM('8 міс.'!R9,#REF!)</f>
        <v>#REF!</v>
      </c>
      <c r="S9" s="587" t="e">
        <f>SUM('8 міс.'!S9,#REF!)</f>
        <v>#REF!</v>
      </c>
      <c r="T9" s="213" t="e">
        <f t="shared" si="5"/>
        <v>#REF!</v>
      </c>
      <c r="U9" s="597" t="e">
        <f t="shared" si="6"/>
        <v>#REF!</v>
      </c>
      <c r="V9" s="598" t="e">
        <f t="shared" si="6"/>
        <v>#REF!</v>
      </c>
      <c r="W9" s="805" t="e">
        <f t="shared" si="8"/>
        <v>#REF!</v>
      </c>
      <c r="X9" s="60" t="e">
        <f t="shared" si="7"/>
        <v>#REF!</v>
      </c>
    </row>
    <row r="10" spans="1:26" s="23" customFormat="1" x14ac:dyDescent="0.2">
      <c r="A10" s="559" t="s">
        <v>32</v>
      </c>
      <c r="B10" s="1013" t="s">
        <v>12</v>
      </c>
      <c r="C10" s="586" t="e">
        <f>SUM('8 міс.'!C10,#REF!)</f>
        <v>#REF!</v>
      </c>
      <c r="D10" s="587" t="e">
        <f>SUM('8 міс.'!D10,#REF!)</f>
        <v>#REF!</v>
      </c>
      <c r="E10" s="60" t="e">
        <f t="shared" si="0"/>
        <v>#REF!</v>
      </c>
      <c r="F10" s="675" t="e">
        <f>SUM('8 міс.'!F10,#REF!)</f>
        <v>#REF!</v>
      </c>
      <c r="G10" s="587" t="e">
        <f>SUM('8 міс.'!G10,#REF!)</f>
        <v>#REF!</v>
      </c>
      <c r="H10" s="213" t="e">
        <f t="shared" si="1"/>
        <v>#REF!</v>
      </c>
      <c r="I10" s="586" t="e">
        <f>SUM('8 міс.'!I10,#REF!)</f>
        <v>#REF!</v>
      </c>
      <c r="J10" s="587" t="e">
        <f>SUM('8 міс.'!J10,#REF!)</f>
        <v>#REF!</v>
      </c>
      <c r="K10" s="60" t="e">
        <f t="shared" si="2"/>
        <v>#REF!</v>
      </c>
      <c r="L10" s="675" t="e">
        <f>SUM('8 міс.'!L10,#REF!)</f>
        <v>#REF!</v>
      </c>
      <c r="M10" s="587" t="e">
        <f>SUM('8 міс.'!M10,#REF!)</f>
        <v>#REF!</v>
      </c>
      <c r="N10" s="213" t="e">
        <f t="shared" si="3"/>
        <v>#REF!</v>
      </c>
      <c r="O10" s="586" t="e">
        <f>SUM('8 міс.'!O10,#REF!)</f>
        <v>#REF!</v>
      </c>
      <c r="P10" s="587" t="e">
        <f>SUM('8 міс.'!P10,#REF!)</f>
        <v>#REF!</v>
      </c>
      <c r="Q10" s="60" t="e">
        <f t="shared" si="4"/>
        <v>#REF!</v>
      </c>
      <c r="R10" s="675" t="e">
        <f>SUM('8 міс.'!R10,#REF!)</f>
        <v>#REF!</v>
      </c>
      <c r="S10" s="587" t="e">
        <f>SUM('8 міс.'!S10,#REF!)</f>
        <v>#REF!</v>
      </c>
      <c r="T10" s="213" t="e">
        <f t="shared" si="5"/>
        <v>#REF!</v>
      </c>
      <c r="U10" s="597" t="e">
        <f t="shared" si="6"/>
        <v>#REF!</v>
      </c>
      <c r="V10" s="598" t="e">
        <f t="shared" si="6"/>
        <v>#REF!</v>
      </c>
      <c r="W10" s="805" t="e">
        <f t="shared" si="8"/>
        <v>#REF!</v>
      </c>
      <c r="X10" s="60" t="e">
        <f t="shared" si="7"/>
        <v>#REF!</v>
      </c>
    </row>
    <row r="11" spans="1:26" s="23" customFormat="1" x14ac:dyDescent="0.2">
      <c r="A11" s="558" t="s">
        <v>30</v>
      </c>
      <c r="B11" s="1013" t="s">
        <v>12</v>
      </c>
      <c r="C11" s="586" t="e">
        <f>SUM('8 міс.'!C11,#REF!)</f>
        <v>#REF!</v>
      </c>
      <c r="D11" s="587" t="e">
        <f>SUM('8 міс.'!D11,#REF!)</f>
        <v>#REF!</v>
      </c>
      <c r="E11" s="59" t="e">
        <f t="shared" si="0"/>
        <v>#REF!</v>
      </c>
      <c r="F11" s="675" t="e">
        <f>SUM('8 міс.'!F11,#REF!)</f>
        <v>#REF!</v>
      </c>
      <c r="G11" s="587" t="e">
        <f>SUM('8 міс.'!G11,#REF!)</f>
        <v>#REF!</v>
      </c>
      <c r="H11" s="211" t="e">
        <f t="shared" si="1"/>
        <v>#REF!</v>
      </c>
      <c r="I11" s="586" t="e">
        <f>SUM('8 міс.'!I11,#REF!)</f>
        <v>#REF!</v>
      </c>
      <c r="J11" s="587" t="e">
        <f>SUM('8 міс.'!J11,#REF!)</f>
        <v>#REF!</v>
      </c>
      <c r="K11" s="59" t="e">
        <f t="shared" si="2"/>
        <v>#REF!</v>
      </c>
      <c r="L11" s="675" t="e">
        <f>SUM('8 міс.'!L11,#REF!)</f>
        <v>#REF!</v>
      </c>
      <c r="M11" s="587" t="e">
        <f>SUM('8 міс.'!M11,#REF!)</f>
        <v>#REF!</v>
      </c>
      <c r="N11" s="211" t="e">
        <f t="shared" si="3"/>
        <v>#REF!</v>
      </c>
      <c r="O11" s="586" t="e">
        <f>SUM('8 міс.'!O11,#REF!)</f>
        <v>#REF!</v>
      </c>
      <c r="P11" s="587" t="e">
        <f>SUM('8 міс.'!P11,#REF!)</f>
        <v>#REF!</v>
      </c>
      <c r="Q11" s="59" t="e">
        <f t="shared" si="4"/>
        <v>#REF!</v>
      </c>
      <c r="R11" s="675" t="e">
        <f>SUM('8 міс.'!R11,#REF!)</f>
        <v>#REF!</v>
      </c>
      <c r="S11" s="587" t="e">
        <f>SUM('8 міс.'!S11,#REF!)</f>
        <v>#REF!</v>
      </c>
      <c r="T11" s="211" t="e">
        <f t="shared" si="5"/>
        <v>#REF!</v>
      </c>
      <c r="U11" s="584" t="e">
        <f t="shared" si="6"/>
        <v>#REF!</v>
      </c>
      <c r="V11" s="585" t="e">
        <f t="shared" si="6"/>
        <v>#REF!</v>
      </c>
      <c r="W11" s="805" t="e">
        <f t="shared" si="8"/>
        <v>#REF!</v>
      </c>
      <c r="X11" s="59" t="e">
        <f t="shared" si="7"/>
        <v>#REF!</v>
      </c>
    </row>
    <row r="12" spans="1:26" s="23" customFormat="1" ht="24.6" customHeight="1" thickBot="1" x14ac:dyDescent="0.25">
      <c r="A12" s="1040" t="s">
        <v>16</v>
      </c>
      <c r="B12" s="1041" t="s">
        <v>26</v>
      </c>
      <c r="C12" s="1042" t="e">
        <f>SUM(C14,C15,C16)</f>
        <v>#REF!</v>
      </c>
      <c r="D12" s="1043" t="e">
        <f>SUM(D14,D15,D16)</f>
        <v>#REF!</v>
      </c>
      <c r="E12" s="1044" t="e">
        <f t="shared" si="0"/>
        <v>#REF!</v>
      </c>
      <c r="F12" s="1034" t="e">
        <f>SUM(F14,F15,F16)</f>
        <v>#REF!</v>
      </c>
      <c r="G12" s="1032" t="e">
        <f>SUM(G14,G15,G16)</f>
        <v>#REF!</v>
      </c>
      <c r="H12" s="1035" t="e">
        <f t="shared" si="1"/>
        <v>#REF!</v>
      </c>
      <c r="I12" s="1045" t="e">
        <f>SUM(I14,I15,I16)</f>
        <v>#REF!</v>
      </c>
      <c r="J12" s="1032" t="e">
        <f>SUM(J14,J15,J16)</f>
        <v>#REF!</v>
      </c>
      <c r="K12" s="1033" t="e">
        <f t="shared" si="2"/>
        <v>#REF!</v>
      </c>
      <c r="L12" s="1034" t="e">
        <f>SUM(L14,L15,L16)</f>
        <v>#REF!</v>
      </c>
      <c r="M12" s="1032" t="e">
        <f>SUM(M14,M15,M16)</f>
        <v>#REF!</v>
      </c>
      <c r="N12" s="1035" t="e">
        <f t="shared" si="3"/>
        <v>#REF!</v>
      </c>
      <c r="O12" s="1031" t="e">
        <f>SUM(O14,O15,O16)</f>
        <v>#REF!</v>
      </c>
      <c r="P12" s="1032" t="e">
        <f>SUM(P14,P15,P16)</f>
        <v>#REF!</v>
      </c>
      <c r="Q12" s="1033" t="e">
        <f t="shared" si="4"/>
        <v>#REF!</v>
      </c>
      <c r="R12" s="1034" t="e">
        <f>SUM(R14,R15,R16)</f>
        <v>#REF!</v>
      </c>
      <c r="S12" s="1032" t="e">
        <f>SUM(S14,S15,S16)</f>
        <v>#REF!</v>
      </c>
      <c r="T12" s="1035" t="e">
        <f t="shared" si="5"/>
        <v>#REF!</v>
      </c>
      <c r="U12" s="1031" t="e">
        <f t="shared" si="6"/>
        <v>#REF!</v>
      </c>
      <c r="V12" s="1032" t="e">
        <f t="shared" si="6"/>
        <v>#REF!</v>
      </c>
      <c r="W12" s="1039" t="e">
        <f t="shared" si="8"/>
        <v>#REF!</v>
      </c>
      <c r="X12" s="1033" t="e">
        <f t="shared" si="7"/>
        <v>#REF!</v>
      </c>
    </row>
    <row r="13" spans="1:26" s="140" customFormat="1" ht="15.75" customHeight="1" x14ac:dyDescent="0.2">
      <c r="A13" s="558" t="s">
        <v>29</v>
      </c>
      <c r="B13" s="576"/>
      <c r="C13" s="1017" t="e">
        <f>C14+C15</f>
        <v>#REF!</v>
      </c>
      <c r="D13" s="681" t="e">
        <f>D12-D16</f>
        <v>#REF!</v>
      </c>
      <c r="E13" s="294" t="e">
        <f t="shared" si="0"/>
        <v>#REF!</v>
      </c>
      <c r="F13" s="733" t="e">
        <f>F14+F15</f>
        <v>#REF!</v>
      </c>
      <c r="G13" s="589" t="e">
        <f>G12-G16</f>
        <v>#REF!</v>
      </c>
      <c r="H13" s="211" t="e">
        <f t="shared" si="1"/>
        <v>#REF!</v>
      </c>
      <c r="I13" s="615" t="e">
        <f>I14+I15</f>
        <v>#REF!</v>
      </c>
      <c r="J13" s="589" t="e">
        <f>J12-J16</f>
        <v>#REF!</v>
      </c>
      <c r="K13" s="59" t="e">
        <f t="shared" si="2"/>
        <v>#REF!</v>
      </c>
      <c r="L13" s="733" t="e">
        <f>L14+L15</f>
        <v>#REF!</v>
      </c>
      <c r="M13" s="589" t="e">
        <f>M12-M16</f>
        <v>#REF!</v>
      </c>
      <c r="N13" s="211" t="e">
        <f t="shared" si="3"/>
        <v>#REF!</v>
      </c>
      <c r="O13" s="615" t="e">
        <f>O14+O15</f>
        <v>#REF!</v>
      </c>
      <c r="P13" s="589" t="e">
        <f>P12-P16</f>
        <v>#REF!</v>
      </c>
      <c r="Q13" s="59" t="e">
        <f t="shared" si="4"/>
        <v>#REF!</v>
      </c>
      <c r="R13" s="733" t="e">
        <f>R14+R15</f>
        <v>#REF!</v>
      </c>
      <c r="S13" s="589" t="e">
        <f>S12-S16</f>
        <v>#REF!</v>
      </c>
      <c r="T13" s="211" t="e">
        <f t="shared" si="5"/>
        <v>#REF!</v>
      </c>
      <c r="U13" s="584" t="e">
        <f>U14+U15</f>
        <v>#REF!</v>
      </c>
      <c r="V13" s="585" t="e">
        <f t="shared" si="6"/>
        <v>#REF!</v>
      </c>
      <c r="W13" s="805" t="e">
        <f t="shared" si="8"/>
        <v>#REF!</v>
      </c>
      <c r="X13" s="59" t="e">
        <f t="shared" si="7"/>
        <v>#REF!</v>
      </c>
    </row>
    <row r="14" spans="1:26" s="23" customFormat="1" x14ac:dyDescent="0.2">
      <c r="A14" s="561" t="s">
        <v>13</v>
      </c>
      <c r="B14" s="577" t="s">
        <v>12</v>
      </c>
      <c r="C14" s="789" t="e">
        <f>SUM('8 міс.'!C14,#REF!)</f>
        <v>#REF!</v>
      </c>
      <c r="D14" s="587" t="e">
        <f>SUM('8 міс.'!D14,#REF!)</f>
        <v>#REF!</v>
      </c>
      <c r="E14" s="61" t="e">
        <f t="shared" si="0"/>
        <v>#REF!</v>
      </c>
      <c r="F14" s="675" t="e">
        <f>SUM('8 міс.'!F14,#REF!)</f>
        <v>#REF!</v>
      </c>
      <c r="G14" s="675" t="e">
        <f>SUM('8 міс.'!G14,#REF!)</f>
        <v>#REF!</v>
      </c>
      <c r="H14" s="212" t="e">
        <f t="shared" si="1"/>
        <v>#REF!</v>
      </c>
      <c r="I14" s="789" t="e">
        <f>SUM('8 міс.'!I14,#REF!)</f>
        <v>#REF!</v>
      </c>
      <c r="J14" s="587" t="e">
        <f>SUM('8 міс.'!J14,#REF!)</f>
        <v>#REF!</v>
      </c>
      <c r="K14" s="61" t="e">
        <f t="shared" si="2"/>
        <v>#REF!</v>
      </c>
      <c r="L14" s="675" t="e">
        <f>SUM('8 міс.'!L14,#REF!)</f>
        <v>#REF!</v>
      </c>
      <c r="M14" s="675" t="e">
        <f>SUM('8 міс.'!M14,#REF!)</f>
        <v>#REF!</v>
      </c>
      <c r="N14" s="213" t="e">
        <f t="shared" si="3"/>
        <v>#REF!</v>
      </c>
      <c r="O14" s="789" t="e">
        <f>SUM('8 міс.'!O14,#REF!)</f>
        <v>#REF!</v>
      </c>
      <c r="P14" s="587" t="e">
        <f>SUM('8 міс.'!P14,#REF!)</f>
        <v>#REF!</v>
      </c>
      <c r="Q14" s="61" t="e">
        <f t="shared" si="4"/>
        <v>#REF!</v>
      </c>
      <c r="R14" s="675" t="e">
        <f>SUM('8 міс.'!R14,#REF!)</f>
        <v>#REF!</v>
      </c>
      <c r="S14" s="675" t="e">
        <f>SUM('8 міс.'!S14,#REF!)</f>
        <v>#REF!</v>
      </c>
      <c r="T14" s="213" t="e">
        <f t="shared" si="5"/>
        <v>#REF!</v>
      </c>
      <c r="U14" s="597" t="e">
        <f t="shared" si="6"/>
        <v>#REF!</v>
      </c>
      <c r="V14" s="598" t="e">
        <f t="shared" si="6"/>
        <v>#REF!</v>
      </c>
      <c r="W14" s="1028" t="e">
        <f t="shared" si="8"/>
        <v>#REF!</v>
      </c>
      <c r="X14" s="60" t="e">
        <f t="shared" si="7"/>
        <v>#REF!</v>
      </c>
      <c r="Y14" s="75"/>
      <c r="Z14" s="75"/>
    </row>
    <row r="15" spans="1:26" s="23" customFormat="1" x14ac:dyDescent="0.2">
      <c r="A15" s="561" t="s">
        <v>14</v>
      </c>
      <c r="B15" s="577" t="s">
        <v>12</v>
      </c>
      <c r="C15" s="789" t="e">
        <f>SUM('8 міс.'!C15,#REF!)</f>
        <v>#REF!</v>
      </c>
      <c r="D15" s="587" t="e">
        <f>SUM('8 міс.'!D15,#REF!)</f>
        <v>#REF!</v>
      </c>
      <c r="E15" s="61" t="e">
        <f t="shared" si="0"/>
        <v>#REF!</v>
      </c>
      <c r="F15" s="675" t="e">
        <f>SUM('8 міс.'!F15,#REF!)</f>
        <v>#REF!</v>
      </c>
      <c r="G15" s="675" t="e">
        <f>SUM('8 міс.'!G15,#REF!)</f>
        <v>#REF!</v>
      </c>
      <c r="H15" s="212" t="e">
        <f t="shared" si="1"/>
        <v>#REF!</v>
      </c>
      <c r="I15" s="789" t="e">
        <f>SUM('8 міс.'!I15,#REF!)</f>
        <v>#REF!</v>
      </c>
      <c r="J15" s="587" t="e">
        <f>SUM('8 міс.'!J15,#REF!)</f>
        <v>#REF!</v>
      </c>
      <c r="K15" s="61" t="e">
        <f t="shared" si="2"/>
        <v>#REF!</v>
      </c>
      <c r="L15" s="675" t="e">
        <f>SUM('8 міс.'!L15,#REF!)</f>
        <v>#REF!</v>
      </c>
      <c r="M15" s="675" t="e">
        <f>SUM('8 міс.'!M15,#REF!)</f>
        <v>#REF!</v>
      </c>
      <c r="N15" s="213" t="e">
        <f t="shared" si="3"/>
        <v>#REF!</v>
      </c>
      <c r="O15" s="789" t="e">
        <f>SUM('8 міс.'!O15,#REF!)</f>
        <v>#REF!</v>
      </c>
      <c r="P15" s="587" t="e">
        <f>SUM('8 міс.'!P15,#REF!)</f>
        <v>#REF!</v>
      </c>
      <c r="Q15" s="61" t="e">
        <f t="shared" si="4"/>
        <v>#REF!</v>
      </c>
      <c r="R15" s="675" t="e">
        <f>SUM('8 міс.'!R15,#REF!)</f>
        <v>#REF!</v>
      </c>
      <c r="S15" s="675" t="e">
        <f>SUM('8 міс.'!S15,#REF!)</f>
        <v>#REF!</v>
      </c>
      <c r="T15" s="213" t="e">
        <f t="shared" si="5"/>
        <v>#REF!</v>
      </c>
      <c r="U15" s="597" t="e">
        <f t="shared" si="6"/>
        <v>#REF!</v>
      </c>
      <c r="V15" s="598" t="e">
        <f t="shared" si="6"/>
        <v>#REF!</v>
      </c>
      <c r="W15" s="1028" t="e">
        <f t="shared" si="8"/>
        <v>#REF!</v>
      </c>
      <c r="X15" s="60" t="e">
        <f t="shared" si="7"/>
        <v>#REF!</v>
      </c>
    </row>
    <row r="16" spans="1:26" s="437" customFormat="1" x14ac:dyDescent="0.2">
      <c r="A16" s="582" t="s">
        <v>30</v>
      </c>
      <c r="B16" s="578" t="s">
        <v>12</v>
      </c>
      <c r="C16" s="788" t="e">
        <f>SUM('8 міс.'!C16,#REF!)</f>
        <v>#REF!</v>
      </c>
      <c r="D16" s="590" t="e">
        <f>SUM('8 міс.'!D16,#REF!)</f>
        <v>#REF!</v>
      </c>
      <c r="E16" s="438" t="e">
        <f t="shared" si="0"/>
        <v>#REF!</v>
      </c>
      <c r="F16" s="683" t="e">
        <f>SUM('8 міс.'!F16,#REF!)</f>
        <v>#REF!</v>
      </c>
      <c r="G16" s="683" t="e">
        <f>SUM('8 міс.'!G16,#REF!)</f>
        <v>#REF!</v>
      </c>
      <c r="H16" s="475" t="e">
        <f t="shared" si="1"/>
        <v>#REF!</v>
      </c>
      <c r="I16" s="788" t="e">
        <f>SUM('8 міс.'!I16,#REF!)</f>
        <v>#REF!</v>
      </c>
      <c r="J16" s="590" t="e">
        <f>SUM('8 міс.'!J16,#REF!)</f>
        <v>#REF!</v>
      </c>
      <c r="K16" s="438" t="e">
        <f t="shared" si="2"/>
        <v>#REF!</v>
      </c>
      <c r="L16" s="683" t="e">
        <f>SUM('8 міс.'!L16,#REF!)</f>
        <v>#REF!</v>
      </c>
      <c r="M16" s="683" t="e">
        <f>SUM('8 міс.'!M16,#REF!)</f>
        <v>#REF!</v>
      </c>
      <c r="N16" s="231" t="e">
        <f t="shared" si="3"/>
        <v>#REF!</v>
      </c>
      <c r="O16" s="788" t="e">
        <f>SUM('8 міс.'!O16,#REF!)</f>
        <v>#REF!</v>
      </c>
      <c r="P16" s="590" t="e">
        <f>SUM('8 міс.'!P16,#REF!)</f>
        <v>#REF!</v>
      </c>
      <c r="Q16" s="438" t="e">
        <f t="shared" si="4"/>
        <v>#REF!</v>
      </c>
      <c r="R16" s="683" t="e">
        <f>SUM('8 міс.'!R16,#REF!)</f>
        <v>#REF!</v>
      </c>
      <c r="S16" s="683" t="e">
        <f>SUM('8 міс.'!S16,#REF!)</f>
        <v>#REF!</v>
      </c>
      <c r="T16" s="231" t="e">
        <f t="shared" si="5"/>
        <v>#REF!</v>
      </c>
      <c r="U16" s="591" t="e">
        <f t="shared" si="6"/>
        <v>#REF!</v>
      </c>
      <c r="V16" s="592" t="e">
        <f t="shared" si="6"/>
        <v>#REF!</v>
      </c>
      <c r="W16" s="805" t="e">
        <f t="shared" si="8"/>
        <v>#REF!</v>
      </c>
      <c r="X16" s="230" t="e">
        <f t="shared" si="7"/>
        <v>#REF!</v>
      </c>
    </row>
    <row r="17" spans="1:27" ht="24.6" customHeight="1" x14ac:dyDescent="0.2">
      <c r="A17" s="1040" t="s">
        <v>17</v>
      </c>
      <c r="B17" s="1041" t="s">
        <v>26</v>
      </c>
      <c r="C17" s="1045" t="e">
        <f>SUM(C19,C20,C21)</f>
        <v>#REF!</v>
      </c>
      <c r="D17" s="1032" t="e">
        <f>SUM(D19,D20,D21)</f>
        <v>#REF!</v>
      </c>
      <c r="E17" s="1033" t="e">
        <f t="shared" si="0"/>
        <v>#REF!</v>
      </c>
      <c r="F17" s="1034" t="e">
        <f>SUM(F19,F20,F21)</f>
        <v>#REF!</v>
      </c>
      <c r="G17" s="1032" t="e">
        <f>SUM(G19,G20,G21)</f>
        <v>#REF!</v>
      </c>
      <c r="H17" s="1035" t="e">
        <f t="shared" si="1"/>
        <v>#REF!</v>
      </c>
      <c r="I17" s="1045" t="e">
        <f>SUM(I19,I20,I21)</f>
        <v>#REF!</v>
      </c>
      <c r="J17" s="1032" t="e">
        <f>SUM(J19,J20,J21)</f>
        <v>#REF!</v>
      </c>
      <c r="K17" s="1033" t="e">
        <f t="shared" si="2"/>
        <v>#REF!</v>
      </c>
      <c r="L17" s="1034" t="e">
        <f>SUM(L19,L20,L21)</f>
        <v>#REF!</v>
      </c>
      <c r="M17" s="1032" t="e">
        <f>SUM(M19,M20,M21)</f>
        <v>#REF!</v>
      </c>
      <c r="N17" s="1035" t="e">
        <f t="shared" si="3"/>
        <v>#REF!</v>
      </c>
      <c r="O17" s="1045" t="e">
        <f>SUM(O19,O20,O21)</f>
        <v>#REF!</v>
      </c>
      <c r="P17" s="1032" t="e">
        <f>SUM(P19,P20,P21)</f>
        <v>#REF!</v>
      </c>
      <c r="Q17" s="1033" t="e">
        <f t="shared" si="4"/>
        <v>#REF!</v>
      </c>
      <c r="R17" s="1034" t="e">
        <f>SUM(R19,R20,R21)</f>
        <v>#REF!</v>
      </c>
      <c r="S17" s="1032" t="e">
        <f>SUM(S19,S20,S21)</f>
        <v>#REF!</v>
      </c>
      <c r="T17" s="1035" t="e">
        <f t="shared" si="5"/>
        <v>#REF!</v>
      </c>
      <c r="U17" s="1031" t="e">
        <f t="shared" si="6"/>
        <v>#REF!</v>
      </c>
      <c r="V17" s="1032" t="e">
        <f t="shared" si="6"/>
        <v>#REF!</v>
      </c>
      <c r="W17" s="1039" t="e">
        <f t="shared" si="8"/>
        <v>#REF!</v>
      </c>
      <c r="X17" s="1033" t="e">
        <f t="shared" si="7"/>
        <v>#REF!</v>
      </c>
    </row>
    <row r="18" spans="1:27" s="437" customFormat="1" ht="14.25" customHeight="1" x14ac:dyDescent="0.2">
      <c r="A18" s="562" t="s">
        <v>29</v>
      </c>
      <c r="B18" s="651"/>
      <c r="C18" s="648" t="e">
        <f>C17-C21</f>
        <v>#REF!</v>
      </c>
      <c r="D18" s="592" t="e">
        <f>D17-D21</f>
        <v>#REF!</v>
      </c>
      <c r="E18" s="230" t="e">
        <f t="shared" si="0"/>
        <v>#REF!</v>
      </c>
      <c r="F18" s="1025" t="e">
        <f>F17-F21</f>
        <v>#REF!</v>
      </c>
      <c r="G18" s="1025" t="e">
        <f>G17-G21</f>
        <v>#REF!</v>
      </c>
      <c r="H18" s="231" t="e">
        <f t="shared" si="1"/>
        <v>#REF!</v>
      </c>
      <c r="I18" s="648" t="e">
        <f>I17-I21</f>
        <v>#REF!</v>
      </c>
      <c r="J18" s="592" t="e">
        <f>J17-J21</f>
        <v>#REF!</v>
      </c>
      <c r="K18" s="230" t="e">
        <f t="shared" si="2"/>
        <v>#REF!</v>
      </c>
      <c r="L18" s="1025" t="e">
        <f>L17-L21</f>
        <v>#REF!</v>
      </c>
      <c r="M18" s="1025" t="e">
        <f>M17-M21</f>
        <v>#REF!</v>
      </c>
      <c r="N18" s="231" t="e">
        <f t="shared" si="3"/>
        <v>#REF!</v>
      </c>
      <c r="O18" s="648" t="e">
        <f>O17-O21</f>
        <v>#REF!</v>
      </c>
      <c r="P18" s="592" t="e">
        <f>P17-P21</f>
        <v>#REF!</v>
      </c>
      <c r="Q18" s="230" t="e">
        <f t="shared" si="4"/>
        <v>#REF!</v>
      </c>
      <c r="R18" s="1025" t="e">
        <f>R17-R21</f>
        <v>#REF!</v>
      </c>
      <c r="S18" s="1025" t="e">
        <f>S17-S21</f>
        <v>#REF!</v>
      </c>
      <c r="T18" s="231" t="e">
        <f t="shared" si="5"/>
        <v>#REF!</v>
      </c>
      <c r="U18" s="591" t="e">
        <f t="shared" si="6"/>
        <v>#REF!</v>
      </c>
      <c r="V18" s="592" t="e">
        <f t="shared" si="6"/>
        <v>#REF!</v>
      </c>
      <c r="W18" s="805" t="e">
        <f t="shared" si="8"/>
        <v>#REF!</v>
      </c>
      <c r="X18" s="230" t="e">
        <f t="shared" si="7"/>
        <v>#REF!</v>
      </c>
    </row>
    <row r="19" spans="1:27" x14ac:dyDescent="0.2">
      <c r="A19" s="561" t="s">
        <v>13</v>
      </c>
      <c r="B19" s="577" t="s">
        <v>12</v>
      </c>
      <c r="C19" s="586" t="e">
        <f>'8 міс.'!C19+#REF!</f>
        <v>#REF!</v>
      </c>
      <c r="D19" s="587" t="e">
        <f>'8 міс.'!D19+#REF!</f>
        <v>#REF!</v>
      </c>
      <c r="E19" s="61" t="e">
        <f t="shared" si="0"/>
        <v>#REF!</v>
      </c>
      <c r="F19" s="675" t="e">
        <f>'8 міс.'!F19+#REF!</f>
        <v>#REF!</v>
      </c>
      <c r="G19" s="587" t="e">
        <f>'8 міс.'!G19+#REF!</f>
        <v>#REF!</v>
      </c>
      <c r="H19" s="212" t="e">
        <f t="shared" si="1"/>
        <v>#REF!</v>
      </c>
      <c r="I19" s="586" t="e">
        <f>'8 міс.'!I19+#REF!</f>
        <v>#REF!</v>
      </c>
      <c r="J19" s="587" t="e">
        <f>'8 міс.'!J19+#REF!</f>
        <v>#REF!</v>
      </c>
      <c r="K19" s="61" t="e">
        <f t="shared" si="2"/>
        <v>#REF!</v>
      </c>
      <c r="L19" s="675" t="e">
        <f>'8 міс.'!L19+#REF!</f>
        <v>#REF!</v>
      </c>
      <c r="M19" s="587" t="e">
        <f>'8 міс.'!M19+#REF!</f>
        <v>#REF!</v>
      </c>
      <c r="N19" s="213" t="e">
        <f t="shared" si="3"/>
        <v>#REF!</v>
      </c>
      <c r="O19" s="789" t="e">
        <f>'8 міс.'!O19+#REF!</f>
        <v>#REF!</v>
      </c>
      <c r="P19" s="587" t="e">
        <f>'8 міс.'!P19+#REF!</f>
        <v>#REF!</v>
      </c>
      <c r="Q19" s="61" t="e">
        <f t="shared" si="4"/>
        <v>#REF!</v>
      </c>
      <c r="R19" s="675" t="e">
        <f>'8 міс.'!R19+#REF!</f>
        <v>#REF!</v>
      </c>
      <c r="S19" s="587" t="e">
        <f>'8 міс.'!S19+#REF!</f>
        <v>#REF!</v>
      </c>
      <c r="T19" s="213" t="e">
        <f t="shared" si="5"/>
        <v>#REF!</v>
      </c>
      <c r="U19" s="597" t="e">
        <f t="shared" si="6"/>
        <v>#REF!</v>
      </c>
      <c r="V19" s="598" t="e">
        <f t="shared" si="6"/>
        <v>#REF!</v>
      </c>
      <c r="W19" s="1028" t="e">
        <f t="shared" si="8"/>
        <v>#REF!</v>
      </c>
      <c r="X19" s="60" t="e">
        <f t="shared" si="7"/>
        <v>#REF!</v>
      </c>
    </row>
    <row r="20" spans="1:27" x14ac:dyDescent="0.2">
      <c r="A20" s="561" t="s">
        <v>14</v>
      </c>
      <c r="B20" s="577" t="s">
        <v>12</v>
      </c>
      <c r="C20" s="586" t="e">
        <f>'8 міс.'!C20+#REF!</f>
        <v>#REF!</v>
      </c>
      <c r="D20" s="587" t="e">
        <f>'8 міс.'!D20+#REF!</f>
        <v>#REF!</v>
      </c>
      <c r="E20" s="61" t="e">
        <f t="shared" si="0"/>
        <v>#REF!</v>
      </c>
      <c r="F20" s="675" t="e">
        <f>'8 міс.'!F20+#REF!</f>
        <v>#REF!</v>
      </c>
      <c r="G20" s="587" t="e">
        <f>'8 міс.'!G20+#REF!</f>
        <v>#REF!</v>
      </c>
      <c r="H20" s="212" t="e">
        <f t="shared" si="1"/>
        <v>#REF!</v>
      </c>
      <c r="I20" s="586" t="e">
        <f>'8 міс.'!I20+#REF!</f>
        <v>#REF!</v>
      </c>
      <c r="J20" s="587" t="e">
        <f>'8 міс.'!J20+#REF!</f>
        <v>#REF!</v>
      </c>
      <c r="K20" s="61" t="e">
        <f t="shared" si="2"/>
        <v>#REF!</v>
      </c>
      <c r="L20" s="675" t="e">
        <f>'8 міс.'!L20+#REF!</f>
        <v>#REF!</v>
      </c>
      <c r="M20" s="587" t="e">
        <f>'8 міс.'!M20+#REF!</f>
        <v>#REF!</v>
      </c>
      <c r="N20" s="213" t="e">
        <f t="shared" si="3"/>
        <v>#REF!</v>
      </c>
      <c r="O20" s="586" t="e">
        <f>'8 міс.'!O20+#REF!</f>
        <v>#REF!</v>
      </c>
      <c r="P20" s="587" t="e">
        <f>'8 міс.'!P20+#REF!</f>
        <v>#REF!</v>
      </c>
      <c r="Q20" s="61" t="e">
        <f t="shared" si="4"/>
        <v>#REF!</v>
      </c>
      <c r="R20" s="675" t="e">
        <f>'8 міс.'!R20+#REF!</f>
        <v>#REF!</v>
      </c>
      <c r="S20" s="587" t="e">
        <f>'8 міс.'!S20+#REF!</f>
        <v>#REF!</v>
      </c>
      <c r="T20" s="213" t="e">
        <f t="shared" si="5"/>
        <v>#REF!</v>
      </c>
      <c r="U20" s="597" t="e">
        <f t="shared" si="6"/>
        <v>#REF!</v>
      </c>
      <c r="V20" s="598" t="e">
        <f t="shared" si="6"/>
        <v>#REF!</v>
      </c>
      <c r="W20" s="1028" t="e">
        <f t="shared" si="8"/>
        <v>#REF!</v>
      </c>
      <c r="X20" s="60" t="e">
        <f t="shared" si="7"/>
        <v>#REF!</v>
      </c>
    </row>
    <row r="21" spans="1:27" s="437" customFormat="1" x14ac:dyDescent="0.2">
      <c r="A21" s="582" t="s">
        <v>30</v>
      </c>
      <c r="B21" s="578" t="s">
        <v>12</v>
      </c>
      <c r="C21" s="645" t="e">
        <f>'8 міс.'!C21+#REF!</f>
        <v>#REF!</v>
      </c>
      <c r="D21" s="590" t="e">
        <f>'8 міс.'!D21+#REF!</f>
        <v>#REF!</v>
      </c>
      <c r="E21" s="438" t="e">
        <f t="shared" si="0"/>
        <v>#REF!</v>
      </c>
      <c r="F21" s="683" t="e">
        <f>'8 міс.'!F21+#REF!</f>
        <v>#REF!</v>
      </c>
      <c r="G21" s="590" t="e">
        <f>'8 міс.'!G21+#REF!</f>
        <v>#REF!</v>
      </c>
      <c r="H21" s="475" t="e">
        <f t="shared" si="1"/>
        <v>#REF!</v>
      </c>
      <c r="I21" s="645" t="e">
        <f>'8 міс.'!I21+#REF!</f>
        <v>#REF!</v>
      </c>
      <c r="J21" s="590" t="e">
        <f>'8 міс.'!J21+#REF!</f>
        <v>#REF!</v>
      </c>
      <c r="K21" s="438" t="e">
        <f t="shared" si="2"/>
        <v>#REF!</v>
      </c>
      <c r="L21" s="683" t="e">
        <f>'8 міс.'!L21+#REF!</f>
        <v>#REF!</v>
      </c>
      <c r="M21" s="590" t="e">
        <f>'8 міс.'!M21+#REF!</f>
        <v>#REF!</v>
      </c>
      <c r="N21" s="231" t="e">
        <f t="shared" si="3"/>
        <v>#REF!</v>
      </c>
      <c r="O21" s="645" t="e">
        <f>'8 міс.'!O21+#REF!</f>
        <v>#REF!</v>
      </c>
      <c r="P21" s="590" t="e">
        <f>'8 міс.'!P21+#REF!</f>
        <v>#REF!</v>
      </c>
      <c r="Q21" s="438" t="e">
        <f t="shared" si="4"/>
        <v>#REF!</v>
      </c>
      <c r="R21" s="683" t="e">
        <f>'8 міс.'!R21+#REF!</f>
        <v>#REF!</v>
      </c>
      <c r="S21" s="590" t="e">
        <f>'8 міс.'!S21+#REF!</f>
        <v>#REF!</v>
      </c>
      <c r="T21" s="231" t="e">
        <f t="shared" si="5"/>
        <v>#REF!</v>
      </c>
      <c r="U21" s="591" t="e">
        <f t="shared" si="6"/>
        <v>#REF!</v>
      </c>
      <c r="V21" s="592" t="e">
        <f t="shared" si="6"/>
        <v>#REF!</v>
      </c>
      <c r="W21" s="805" t="e">
        <f t="shared" si="8"/>
        <v>#REF!</v>
      </c>
      <c r="X21" s="230" t="e">
        <f t="shared" si="7"/>
        <v>#REF!</v>
      </c>
    </row>
    <row r="22" spans="1:27" s="23" customFormat="1" ht="24.6" customHeight="1" x14ac:dyDescent="0.2">
      <c r="A22" s="1040" t="s">
        <v>18</v>
      </c>
      <c r="B22" s="1041" t="s">
        <v>27</v>
      </c>
      <c r="C22" s="1046" t="e">
        <f t="shared" ref="C22:D26" si="9">C7/C12*1000</f>
        <v>#REF!</v>
      </c>
      <c r="D22" s="1047" t="e">
        <f t="shared" si="9"/>
        <v>#REF!</v>
      </c>
      <c r="E22" s="1048" t="e">
        <f t="shared" ref="E22:E44" si="10">D22-C22</f>
        <v>#REF!</v>
      </c>
      <c r="F22" s="1049" t="e">
        <f t="shared" ref="F22:G26" si="11">F7/F12*1000</f>
        <v>#REF!</v>
      </c>
      <c r="G22" s="1047" t="e">
        <f t="shared" si="11"/>
        <v>#REF!</v>
      </c>
      <c r="H22" s="1050" t="e">
        <f t="shared" ref="H22:H44" si="12">G22-F22</f>
        <v>#REF!</v>
      </c>
      <c r="I22" s="1046" t="e">
        <f t="shared" ref="I22:J26" si="13">I7/I12*1000</f>
        <v>#REF!</v>
      </c>
      <c r="J22" s="1047" t="e">
        <f t="shared" si="13"/>
        <v>#REF!</v>
      </c>
      <c r="K22" s="1048" t="e">
        <f t="shared" ref="K22:K44" si="14">J22-I22</f>
        <v>#REF!</v>
      </c>
      <c r="L22" s="1049" t="e">
        <f t="shared" ref="L22:M26" si="15">L7/L12*1000</f>
        <v>#REF!</v>
      </c>
      <c r="M22" s="1047" t="e">
        <f t="shared" si="15"/>
        <v>#REF!</v>
      </c>
      <c r="N22" s="1050" t="e">
        <f t="shared" ref="N22:N44" si="16">M22-L22</f>
        <v>#REF!</v>
      </c>
      <c r="O22" s="1046" t="e">
        <f t="shared" ref="O22:P26" si="17">O7/O12*1000</f>
        <v>#REF!</v>
      </c>
      <c r="P22" s="1047" t="e">
        <f t="shared" si="17"/>
        <v>#REF!</v>
      </c>
      <c r="Q22" s="1048" t="e">
        <f t="shared" ref="Q22:Q44" si="18">P22-O22</f>
        <v>#REF!</v>
      </c>
      <c r="R22" s="1049" t="e">
        <f t="shared" ref="R22:S26" si="19">R7/R12*1000</f>
        <v>#REF!</v>
      </c>
      <c r="S22" s="1047" t="e">
        <f t="shared" si="19"/>
        <v>#REF!</v>
      </c>
      <c r="T22" s="1050" t="e">
        <f t="shared" ref="T22:T44" si="20">S22-R22</f>
        <v>#REF!</v>
      </c>
      <c r="U22" s="1046" t="e">
        <f t="shared" ref="U22:V26" si="21">U7/U12*1000</f>
        <v>#REF!</v>
      </c>
      <c r="V22" s="1047" t="e">
        <f t="shared" si="21"/>
        <v>#REF!</v>
      </c>
      <c r="W22" s="1039" t="e">
        <f t="shared" si="8"/>
        <v>#REF!</v>
      </c>
      <c r="X22" s="1048" t="e">
        <f t="shared" ref="X22:X44" si="22">V22-U22</f>
        <v>#REF!</v>
      </c>
    </row>
    <row r="23" spans="1:27" s="140" customFormat="1" ht="17.25" customHeight="1" x14ac:dyDescent="0.2">
      <c r="A23" s="558" t="s">
        <v>29</v>
      </c>
      <c r="B23" s="576"/>
      <c r="C23" s="171" t="e">
        <f t="shared" si="9"/>
        <v>#REF!</v>
      </c>
      <c r="D23" s="16" t="e">
        <f t="shared" si="9"/>
        <v>#REF!</v>
      </c>
      <c r="E23" s="62" t="e">
        <f t="shared" si="10"/>
        <v>#REF!</v>
      </c>
      <c r="F23" s="171" t="e">
        <f t="shared" si="11"/>
        <v>#REF!</v>
      </c>
      <c r="G23" s="16" t="e">
        <f t="shared" si="11"/>
        <v>#REF!</v>
      </c>
      <c r="H23" s="216" t="e">
        <f t="shared" si="12"/>
        <v>#REF!</v>
      </c>
      <c r="I23" s="171" t="e">
        <f t="shared" si="13"/>
        <v>#REF!</v>
      </c>
      <c r="J23" s="16" t="e">
        <f t="shared" si="13"/>
        <v>#REF!</v>
      </c>
      <c r="K23" s="62" t="e">
        <f t="shared" si="14"/>
        <v>#REF!</v>
      </c>
      <c r="L23" s="171" t="e">
        <f t="shared" si="15"/>
        <v>#REF!</v>
      </c>
      <c r="M23" s="16" t="e">
        <f t="shared" si="15"/>
        <v>#REF!</v>
      </c>
      <c r="N23" s="216" t="e">
        <f t="shared" si="16"/>
        <v>#REF!</v>
      </c>
      <c r="O23" s="171" t="e">
        <f t="shared" si="17"/>
        <v>#REF!</v>
      </c>
      <c r="P23" s="16" t="e">
        <f t="shared" si="17"/>
        <v>#REF!</v>
      </c>
      <c r="Q23" s="62" t="e">
        <f t="shared" si="18"/>
        <v>#REF!</v>
      </c>
      <c r="R23" s="171" t="e">
        <f t="shared" si="19"/>
        <v>#REF!</v>
      </c>
      <c r="S23" s="16" t="e">
        <f t="shared" si="19"/>
        <v>#REF!</v>
      </c>
      <c r="T23" s="62" t="e">
        <f t="shared" si="20"/>
        <v>#REF!</v>
      </c>
      <c r="U23" s="171" t="e">
        <f t="shared" si="21"/>
        <v>#REF!</v>
      </c>
      <c r="V23" s="16" t="e">
        <f t="shared" si="21"/>
        <v>#REF!</v>
      </c>
      <c r="W23" s="805" t="e">
        <f t="shared" si="8"/>
        <v>#REF!</v>
      </c>
      <c r="X23" s="62" t="e">
        <f t="shared" si="22"/>
        <v>#REF!</v>
      </c>
    </row>
    <row r="24" spans="1:27" s="23" customFormat="1" x14ac:dyDescent="0.2">
      <c r="A24" s="561" t="s">
        <v>13</v>
      </c>
      <c r="B24" s="577" t="s">
        <v>12</v>
      </c>
      <c r="C24" s="172" t="e">
        <f t="shared" si="9"/>
        <v>#REF!</v>
      </c>
      <c r="D24" s="5" t="e">
        <f t="shared" si="9"/>
        <v>#REF!</v>
      </c>
      <c r="E24" s="63" t="e">
        <f t="shared" si="10"/>
        <v>#REF!</v>
      </c>
      <c r="F24" s="202" t="e">
        <f t="shared" si="11"/>
        <v>#REF!</v>
      </c>
      <c r="G24" s="5" t="e">
        <f t="shared" si="11"/>
        <v>#REF!</v>
      </c>
      <c r="H24" s="217" t="e">
        <f t="shared" si="12"/>
        <v>#REF!</v>
      </c>
      <c r="I24" s="172" t="e">
        <f t="shared" si="13"/>
        <v>#REF!</v>
      </c>
      <c r="J24" s="5" t="e">
        <f t="shared" si="13"/>
        <v>#REF!</v>
      </c>
      <c r="K24" s="63" t="e">
        <f t="shared" si="14"/>
        <v>#REF!</v>
      </c>
      <c r="L24" s="202" t="e">
        <f t="shared" si="15"/>
        <v>#REF!</v>
      </c>
      <c r="M24" s="5" t="e">
        <f t="shared" si="15"/>
        <v>#REF!</v>
      </c>
      <c r="N24" s="217" t="e">
        <f t="shared" si="16"/>
        <v>#REF!</v>
      </c>
      <c r="O24" s="172" t="e">
        <f t="shared" si="17"/>
        <v>#REF!</v>
      </c>
      <c r="P24" s="5" t="e">
        <f t="shared" si="17"/>
        <v>#REF!</v>
      </c>
      <c r="Q24" s="63" t="e">
        <f t="shared" si="18"/>
        <v>#REF!</v>
      </c>
      <c r="R24" s="202" t="e">
        <f t="shared" si="19"/>
        <v>#REF!</v>
      </c>
      <c r="S24" s="5" t="e">
        <f t="shared" si="19"/>
        <v>#REF!</v>
      </c>
      <c r="T24" s="217" t="e">
        <f t="shared" si="20"/>
        <v>#REF!</v>
      </c>
      <c r="U24" s="172" t="e">
        <f t="shared" si="21"/>
        <v>#REF!</v>
      </c>
      <c r="V24" s="5" t="e">
        <f t="shared" si="21"/>
        <v>#REF!</v>
      </c>
      <c r="W24" s="1028" t="e">
        <f t="shared" si="8"/>
        <v>#REF!</v>
      </c>
      <c r="X24" s="63" t="e">
        <f t="shared" si="22"/>
        <v>#REF!</v>
      </c>
    </row>
    <row r="25" spans="1:27" s="23" customFormat="1" x14ac:dyDescent="0.2">
      <c r="A25" s="561" t="s">
        <v>14</v>
      </c>
      <c r="B25" s="577" t="s">
        <v>12</v>
      </c>
      <c r="C25" s="172" t="e">
        <f t="shared" si="9"/>
        <v>#REF!</v>
      </c>
      <c r="D25" s="5" t="e">
        <f t="shared" si="9"/>
        <v>#REF!</v>
      </c>
      <c r="E25" s="63" t="e">
        <f t="shared" si="10"/>
        <v>#REF!</v>
      </c>
      <c r="F25" s="202" t="e">
        <f t="shared" si="11"/>
        <v>#REF!</v>
      </c>
      <c r="G25" s="5" t="e">
        <f t="shared" si="11"/>
        <v>#REF!</v>
      </c>
      <c r="H25" s="217" t="e">
        <f t="shared" si="12"/>
        <v>#REF!</v>
      </c>
      <c r="I25" s="172" t="e">
        <f t="shared" si="13"/>
        <v>#REF!</v>
      </c>
      <c r="J25" s="5" t="e">
        <f t="shared" si="13"/>
        <v>#REF!</v>
      </c>
      <c r="K25" s="63" t="e">
        <f t="shared" si="14"/>
        <v>#REF!</v>
      </c>
      <c r="L25" s="202" t="e">
        <f t="shared" si="15"/>
        <v>#REF!</v>
      </c>
      <c r="M25" s="5" t="e">
        <f t="shared" si="15"/>
        <v>#REF!</v>
      </c>
      <c r="N25" s="217" t="e">
        <f t="shared" si="16"/>
        <v>#REF!</v>
      </c>
      <c r="O25" s="172" t="e">
        <f t="shared" si="17"/>
        <v>#REF!</v>
      </c>
      <c r="P25" s="5" t="e">
        <f t="shared" si="17"/>
        <v>#REF!</v>
      </c>
      <c r="Q25" s="63" t="e">
        <f t="shared" si="18"/>
        <v>#REF!</v>
      </c>
      <c r="R25" s="202" t="e">
        <f t="shared" si="19"/>
        <v>#REF!</v>
      </c>
      <c r="S25" s="5" t="e">
        <f t="shared" si="19"/>
        <v>#REF!</v>
      </c>
      <c r="T25" s="217" t="e">
        <f t="shared" si="20"/>
        <v>#REF!</v>
      </c>
      <c r="U25" s="172" t="e">
        <f t="shared" si="21"/>
        <v>#REF!</v>
      </c>
      <c r="V25" s="5" t="e">
        <f t="shared" si="21"/>
        <v>#REF!</v>
      </c>
      <c r="W25" s="1028" t="e">
        <f t="shared" si="8"/>
        <v>#REF!</v>
      </c>
      <c r="X25" s="63" t="e">
        <f t="shared" si="22"/>
        <v>#REF!</v>
      </c>
      <c r="AA25" s="23" t="s">
        <v>34</v>
      </c>
    </row>
    <row r="26" spans="1:27" s="437" customFormat="1" x14ac:dyDescent="0.2">
      <c r="A26" s="582" t="s">
        <v>30</v>
      </c>
      <c r="B26" s="578" t="s">
        <v>12</v>
      </c>
      <c r="C26" s="516" t="e">
        <f t="shared" si="9"/>
        <v>#REF!</v>
      </c>
      <c r="D26" s="106" t="e">
        <f t="shared" si="9"/>
        <v>#REF!</v>
      </c>
      <c r="E26" s="209" t="e">
        <f t="shared" si="10"/>
        <v>#REF!</v>
      </c>
      <c r="F26" s="1026" t="e">
        <f t="shared" si="11"/>
        <v>#REF!</v>
      </c>
      <c r="G26" s="106" t="e">
        <f t="shared" si="11"/>
        <v>#REF!</v>
      </c>
      <c r="H26" s="220" t="e">
        <f t="shared" si="12"/>
        <v>#REF!</v>
      </c>
      <c r="I26" s="516" t="e">
        <f t="shared" si="13"/>
        <v>#REF!</v>
      </c>
      <c r="J26" s="106" t="e">
        <f t="shared" si="13"/>
        <v>#REF!</v>
      </c>
      <c r="K26" s="209" t="e">
        <f t="shared" si="14"/>
        <v>#REF!</v>
      </c>
      <c r="L26" s="1026" t="e">
        <f t="shared" si="15"/>
        <v>#REF!</v>
      </c>
      <c r="M26" s="106" t="e">
        <f t="shared" si="15"/>
        <v>#REF!</v>
      </c>
      <c r="N26" s="220" t="e">
        <f t="shared" si="16"/>
        <v>#REF!</v>
      </c>
      <c r="O26" s="516" t="e">
        <f t="shared" si="17"/>
        <v>#REF!</v>
      </c>
      <c r="P26" s="106" t="e">
        <f t="shared" si="17"/>
        <v>#REF!</v>
      </c>
      <c r="Q26" s="209" t="e">
        <f t="shared" si="18"/>
        <v>#REF!</v>
      </c>
      <c r="R26" s="1026" t="e">
        <f t="shared" si="19"/>
        <v>#REF!</v>
      </c>
      <c r="S26" s="106" t="e">
        <f t="shared" si="19"/>
        <v>#REF!</v>
      </c>
      <c r="T26" s="220" t="e">
        <f t="shared" si="20"/>
        <v>#REF!</v>
      </c>
      <c r="U26" s="516" t="e">
        <f t="shared" si="21"/>
        <v>#REF!</v>
      </c>
      <c r="V26" s="106" t="e">
        <f t="shared" si="21"/>
        <v>#REF!</v>
      </c>
      <c r="W26" s="805" t="e">
        <f t="shared" si="8"/>
        <v>#REF!</v>
      </c>
      <c r="X26" s="209" t="e">
        <f t="shared" si="22"/>
        <v>#REF!</v>
      </c>
    </row>
    <row r="27" spans="1:27" s="23" customFormat="1" ht="24.6" customHeight="1" x14ac:dyDescent="0.2">
      <c r="A27" s="1051" t="s">
        <v>19</v>
      </c>
      <c r="B27" s="1041" t="s">
        <v>28</v>
      </c>
      <c r="C27" s="1052" t="e">
        <f>C7/C30*1000</f>
        <v>#REF!</v>
      </c>
      <c r="D27" s="1053" t="e">
        <f>D7/D30*1000</f>
        <v>#REF!</v>
      </c>
      <c r="E27" s="1054" t="e">
        <f t="shared" si="10"/>
        <v>#REF!</v>
      </c>
      <c r="F27" s="1055" t="e">
        <f>F7/F30*1000</f>
        <v>#REF!</v>
      </c>
      <c r="G27" s="1053" t="e">
        <f>G7/G30*1000</f>
        <v>#REF!</v>
      </c>
      <c r="H27" s="1056" t="e">
        <f t="shared" si="12"/>
        <v>#REF!</v>
      </c>
      <c r="I27" s="1052" t="e">
        <f>I7/I30*1000</f>
        <v>#REF!</v>
      </c>
      <c r="J27" s="1053" t="e">
        <f>J7/J30*1000</f>
        <v>#REF!</v>
      </c>
      <c r="K27" s="1054" t="e">
        <f t="shared" si="14"/>
        <v>#REF!</v>
      </c>
      <c r="L27" s="1055" t="e">
        <f>L7/L30*1000</f>
        <v>#REF!</v>
      </c>
      <c r="M27" s="1053" t="e">
        <f>M7/M30*1000</f>
        <v>#REF!</v>
      </c>
      <c r="N27" s="1056" t="e">
        <f t="shared" si="16"/>
        <v>#REF!</v>
      </c>
      <c r="O27" s="1052" t="e">
        <f>O7/O30*1000</f>
        <v>#REF!</v>
      </c>
      <c r="P27" s="1053" t="e">
        <f>P7/P30*1000</f>
        <v>#REF!</v>
      </c>
      <c r="Q27" s="1054" t="e">
        <f t="shared" si="18"/>
        <v>#REF!</v>
      </c>
      <c r="R27" s="1055" t="e">
        <f>R7/R30*1000</f>
        <v>#REF!</v>
      </c>
      <c r="S27" s="1053" t="e">
        <f>S7/S30*1000</f>
        <v>#REF!</v>
      </c>
      <c r="T27" s="1056" t="e">
        <f t="shared" si="20"/>
        <v>#REF!</v>
      </c>
      <c r="U27" s="1052" t="e">
        <f>U7/U30*1000</f>
        <v>#REF!</v>
      </c>
      <c r="V27" s="1053" t="e">
        <f>V7/V30*1000</f>
        <v>#REF!</v>
      </c>
      <c r="W27" s="1039" t="e">
        <f t="shared" si="8"/>
        <v>#REF!</v>
      </c>
      <c r="X27" s="1054" t="e">
        <f t="shared" si="22"/>
        <v>#REF!</v>
      </c>
    </row>
    <row r="28" spans="1:27" s="23" customFormat="1" x14ac:dyDescent="0.2">
      <c r="A28" s="561" t="s">
        <v>22</v>
      </c>
      <c r="B28" s="577" t="s">
        <v>12</v>
      </c>
      <c r="C28" s="186" t="e">
        <f>C8/C31*1000</f>
        <v>#REF!</v>
      </c>
      <c r="D28" s="22" t="e">
        <f>D8/D31*1000</f>
        <v>#REF!</v>
      </c>
      <c r="E28" s="65" t="e">
        <f t="shared" si="10"/>
        <v>#REF!</v>
      </c>
      <c r="F28" s="204" t="e">
        <f>F8/F31*1000</f>
        <v>#REF!</v>
      </c>
      <c r="G28" s="22" t="e">
        <f>G8/G31*1000</f>
        <v>#REF!</v>
      </c>
      <c r="H28" s="219" t="e">
        <f t="shared" si="12"/>
        <v>#REF!</v>
      </c>
      <c r="I28" s="186" t="e">
        <f>I8/I31*1000</f>
        <v>#REF!</v>
      </c>
      <c r="J28" s="22" t="e">
        <f>J8/J31*1000</f>
        <v>#REF!</v>
      </c>
      <c r="K28" s="65" t="e">
        <f t="shared" si="14"/>
        <v>#REF!</v>
      </c>
      <c r="L28" s="204" t="e">
        <f>L8/L31*1000</f>
        <v>#REF!</v>
      </c>
      <c r="M28" s="22" t="e">
        <f>M8/M31*1000</f>
        <v>#REF!</v>
      </c>
      <c r="N28" s="219" t="e">
        <f t="shared" si="16"/>
        <v>#REF!</v>
      </c>
      <c r="O28" s="186" t="e">
        <f>O8/O31*1000</f>
        <v>#REF!</v>
      </c>
      <c r="P28" s="22" t="e">
        <f>P8/P31*1000</f>
        <v>#REF!</v>
      </c>
      <c r="Q28" s="65" t="e">
        <f t="shared" si="18"/>
        <v>#REF!</v>
      </c>
      <c r="R28" s="204" t="e">
        <f>R8/R31*1000</f>
        <v>#REF!</v>
      </c>
      <c r="S28" s="22" t="e">
        <f>S8/S31*1000</f>
        <v>#REF!</v>
      </c>
      <c r="T28" s="219" t="e">
        <f t="shared" si="20"/>
        <v>#REF!</v>
      </c>
      <c r="U28" s="186" t="e">
        <f>U8/U31*1000</f>
        <v>#REF!</v>
      </c>
      <c r="V28" s="22" t="e">
        <f>V8/V31*1000</f>
        <v>#REF!</v>
      </c>
      <c r="W28" s="1028" t="e">
        <f t="shared" si="8"/>
        <v>#REF!</v>
      </c>
      <c r="X28" s="65" t="e">
        <f t="shared" si="22"/>
        <v>#REF!</v>
      </c>
    </row>
    <row r="29" spans="1:27" s="23" customFormat="1" x14ac:dyDescent="0.2">
      <c r="A29" s="561" t="s">
        <v>15</v>
      </c>
      <c r="B29" s="577" t="s">
        <v>12</v>
      </c>
      <c r="C29" s="186" t="e">
        <f>C11/C32*1000</f>
        <v>#REF!</v>
      </c>
      <c r="D29" s="22" t="e">
        <f>D11/D32*1000</f>
        <v>#REF!</v>
      </c>
      <c r="E29" s="65" t="e">
        <f t="shared" si="10"/>
        <v>#REF!</v>
      </c>
      <c r="F29" s="204" t="e">
        <f>F11/F32*1000</f>
        <v>#REF!</v>
      </c>
      <c r="G29" s="22" t="e">
        <f>G11/G32*1000</f>
        <v>#REF!</v>
      </c>
      <c r="H29" s="219" t="e">
        <f t="shared" si="12"/>
        <v>#REF!</v>
      </c>
      <c r="I29" s="186" t="e">
        <f>I11/I32*1000</f>
        <v>#REF!</v>
      </c>
      <c r="J29" s="22" t="e">
        <f>J11/J32*1000</f>
        <v>#REF!</v>
      </c>
      <c r="K29" s="65" t="e">
        <f t="shared" si="14"/>
        <v>#REF!</v>
      </c>
      <c r="L29" s="204" t="e">
        <f>L11/L32*1000</f>
        <v>#REF!</v>
      </c>
      <c r="M29" s="22" t="e">
        <f>M11/M32*1000</f>
        <v>#REF!</v>
      </c>
      <c r="N29" s="219" t="e">
        <f t="shared" si="16"/>
        <v>#REF!</v>
      </c>
      <c r="O29" s="186" t="e">
        <f>O11/O32*1000</f>
        <v>#REF!</v>
      </c>
      <c r="P29" s="22" t="e">
        <f>P11/P32*1000</f>
        <v>#REF!</v>
      </c>
      <c r="Q29" s="65" t="e">
        <f t="shared" si="18"/>
        <v>#REF!</v>
      </c>
      <c r="R29" s="204" t="e">
        <f>R11/R32*1000</f>
        <v>#REF!</v>
      </c>
      <c r="S29" s="22" t="e">
        <f>S11/S32*1000</f>
        <v>#REF!</v>
      </c>
      <c r="T29" s="219" t="e">
        <f t="shared" si="20"/>
        <v>#REF!</v>
      </c>
      <c r="U29" s="186" t="e">
        <f>U11/U32*1000</f>
        <v>#REF!</v>
      </c>
      <c r="V29" s="22" t="e">
        <f>V11/V32*1000</f>
        <v>#REF!</v>
      </c>
      <c r="W29" s="1028" t="e">
        <f t="shared" si="8"/>
        <v>#REF!</v>
      </c>
      <c r="X29" s="65" t="e">
        <f t="shared" si="22"/>
        <v>#REF!</v>
      </c>
    </row>
    <row r="30" spans="1:27" s="23" customFormat="1" ht="24.6" customHeight="1" x14ac:dyDescent="0.2">
      <c r="A30" s="1051" t="s">
        <v>20</v>
      </c>
      <c r="B30" s="1041" t="s">
        <v>23</v>
      </c>
      <c r="C30" s="1057" t="e">
        <f>'8 міс.'!C30+#REF!</f>
        <v>#REF!</v>
      </c>
      <c r="D30" s="1058" t="e">
        <f>'8 міс.'!D30+#REF!</f>
        <v>#REF!</v>
      </c>
      <c r="E30" s="1059" t="e">
        <f t="shared" si="10"/>
        <v>#REF!</v>
      </c>
      <c r="F30" s="1060" t="e">
        <f>'8 міс.'!F30+#REF!</f>
        <v>#REF!</v>
      </c>
      <c r="G30" s="1058" t="e">
        <f>'8 міс.'!G30+#REF!</f>
        <v>#REF!</v>
      </c>
      <c r="H30" s="1061" t="e">
        <f t="shared" si="12"/>
        <v>#REF!</v>
      </c>
      <c r="I30" s="1057" t="e">
        <f>'8 міс.'!I30+#REF!</f>
        <v>#REF!</v>
      </c>
      <c r="J30" s="1058" t="e">
        <f>'8 міс.'!J30+#REF!</f>
        <v>#REF!</v>
      </c>
      <c r="K30" s="1059" t="e">
        <f t="shared" si="14"/>
        <v>#REF!</v>
      </c>
      <c r="L30" s="1060" t="e">
        <f>'8 міс.'!L30+#REF!</f>
        <v>#REF!</v>
      </c>
      <c r="M30" s="1058" t="e">
        <f>'8 міс.'!M30+#REF!</f>
        <v>#REF!</v>
      </c>
      <c r="N30" s="1061" t="e">
        <f t="shared" si="16"/>
        <v>#REF!</v>
      </c>
      <c r="O30" s="1057" t="e">
        <f>'8 міс.'!O30+#REF!</f>
        <v>#REF!</v>
      </c>
      <c r="P30" s="1058" t="e">
        <f>'8 міс.'!P30+#REF!</f>
        <v>#REF!</v>
      </c>
      <c r="Q30" s="1059" t="e">
        <f t="shared" si="18"/>
        <v>#REF!</v>
      </c>
      <c r="R30" s="1060" t="e">
        <f>'8 міс.'!R30+#REF!</f>
        <v>#REF!</v>
      </c>
      <c r="S30" s="1058" t="e">
        <f>'8 міс.'!S30+#REF!</f>
        <v>#REF!</v>
      </c>
      <c r="T30" s="1061" t="e">
        <f t="shared" si="20"/>
        <v>#REF!</v>
      </c>
      <c r="U30" s="1057" t="e">
        <f>SUM(C30,F30,I30,L30,O30,R30)</f>
        <v>#REF!</v>
      </c>
      <c r="V30" s="1058" t="e">
        <f>SUM(D30,G30,J30,M30,P30,S30)</f>
        <v>#REF!</v>
      </c>
      <c r="W30" s="1039"/>
      <c r="X30" s="1059" t="e">
        <f t="shared" si="22"/>
        <v>#REF!</v>
      </c>
    </row>
    <row r="31" spans="1:27" s="23" customFormat="1" x14ac:dyDescent="0.2">
      <c r="A31" s="561" t="s">
        <v>22</v>
      </c>
      <c r="B31" s="577" t="s">
        <v>12</v>
      </c>
      <c r="C31" s="602" t="e">
        <f>C30-C32</f>
        <v>#REF!</v>
      </c>
      <c r="D31" s="603" t="e">
        <f>D30-D32</f>
        <v>#REF!</v>
      </c>
      <c r="E31" s="608" t="e">
        <f t="shared" si="10"/>
        <v>#REF!</v>
      </c>
      <c r="F31" s="962" t="e">
        <f>F30-F32</f>
        <v>#REF!</v>
      </c>
      <c r="G31" s="603" t="e">
        <f>G30-G32</f>
        <v>#REF!</v>
      </c>
      <c r="H31" s="800" t="e">
        <f t="shared" si="12"/>
        <v>#REF!</v>
      </c>
      <c r="I31" s="602" t="e">
        <f>I30-I32</f>
        <v>#REF!</v>
      </c>
      <c r="J31" s="603" t="e">
        <f>J30-J32</f>
        <v>#REF!</v>
      </c>
      <c r="K31" s="608" t="e">
        <f t="shared" si="14"/>
        <v>#REF!</v>
      </c>
      <c r="L31" s="962" t="e">
        <f>L30-L32</f>
        <v>#REF!</v>
      </c>
      <c r="M31" s="603" t="e">
        <f>M30-M32</f>
        <v>#REF!</v>
      </c>
      <c r="N31" s="800" t="e">
        <f t="shared" si="16"/>
        <v>#REF!</v>
      </c>
      <c r="O31" s="602" t="e">
        <f>O30-O32</f>
        <v>#REF!</v>
      </c>
      <c r="P31" s="603" t="e">
        <f>P30-P32</f>
        <v>#REF!</v>
      </c>
      <c r="Q31" s="608" t="e">
        <f t="shared" si="18"/>
        <v>#REF!</v>
      </c>
      <c r="R31" s="962" t="e">
        <f>R30-R32</f>
        <v>#REF!</v>
      </c>
      <c r="S31" s="603" t="e">
        <f>S30-S32</f>
        <v>#REF!</v>
      </c>
      <c r="T31" s="800" t="e">
        <f t="shared" si="20"/>
        <v>#REF!</v>
      </c>
      <c r="U31" s="602" t="e">
        <f>U30-U32</f>
        <v>#REF!</v>
      </c>
      <c r="V31" s="603" t="e">
        <f>V30-V32</f>
        <v>#REF!</v>
      </c>
      <c r="W31" s="1028"/>
      <c r="X31" s="608" t="e">
        <f t="shared" si="22"/>
        <v>#REF!</v>
      </c>
    </row>
    <row r="32" spans="1:27" s="508" customFormat="1" x14ac:dyDescent="0.2">
      <c r="A32" s="829" t="s">
        <v>15</v>
      </c>
      <c r="B32" s="652" t="s">
        <v>12</v>
      </c>
      <c r="C32" s="716" t="e">
        <f>'8 міс.'!C32+#REF!</f>
        <v>#REF!</v>
      </c>
      <c r="D32" s="746" t="e">
        <f>'8 міс.'!D32+#REF!</f>
        <v>#REF!</v>
      </c>
      <c r="E32" s="644" t="e">
        <f t="shared" si="10"/>
        <v>#REF!</v>
      </c>
      <c r="F32" s="776" t="e">
        <f>'8 міс.'!F32+#REF!</f>
        <v>#REF!</v>
      </c>
      <c r="G32" s="746" t="e">
        <f>'8 міс.'!G32+#REF!</f>
        <v>#REF!</v>
      </c>
      <c r="H32" s="818" t="e">
        <f t="shared" si="12"/>
        <v>#REF!</v>
      </c>
      <c r="I32" s="716" t="e">
        <f>'8 міс.'!I32+#REF!</f>
        <v>#REF!</v>
      </c>
      <c r="J32" s="746" t="e">
        <f>'8 міс.'!J32+#REF!</f>
        <v>#REF!</v>
      </c>
      <c r="K32" s="644" t="e">
        <f t="shared" si="14"/>
        <v>#REF!</v>
      </c>
      <c r="L32" s="776" t="e">
        <f>'8 міс.'!L32+#REF!</f>
        <v>#REF!</v>
      </c>
      <c r="M32" s="746" t="e">
        <f>'8 міс.'!M32+#REF!</f>
        <v>#REF!</v>
      </c>
      <c r="N32" s="818" t="e">
        <f t="shared" si="16"/>
        <v>#REF!</v>
      </c>
      <c r="O32" s="716" t="e">
        <f>'8 міс.'!O32+#REF!</f>
        <v>#REF!</v>
      </c>
      <c r="P32" s="746" t="e">
        <f>'8 міс.'!P32+#REF!</f>
        <v>#REF!</v>
      </c>
      <c r="Q32" s="644" t="e">
        <f t="shared" si="18"/>
        <v>#REF!</v>
      </c>
      <c r="R32" s="776" t="e">
        <f>'8 міс.'!R32+#REF!</f>
        <v>#REF!</v>
      </c>
      <c r="S32" s="746" t="e">
        <f>'8 міс.'!S32+#REF!</f>
        <v>#REF!</v>
      </c>
      <c r="T32" s="818" t="e">
        <f t="shared" si="20"/>
        <v>#REF!</v>
      </c>
      <c r="U32" s="819" t="e">
        <f>SUM(C32,F32,I32,L32,O32,R32)</f>
        <v>#REF!</v>
      </c>
      <c r="V32" s="820" t="e">
        <f>SUM(D32,G32,J32,M32,P32,S32)</f>
        <v>#REF!</v>
      </c>
      <c r="W32" s="1028"/>
      <c r="X32" s="644" t="e">
        <f t="shared" si="22"/>
        <v>#REF!</v>
      </c>
    </row>
    <row r="33" spans="1:24" s="23" customFormat="1" ht="25.15" customHeight="1" x14ac:dyDescent="0.2">
      <c r="A33" s="1051" t="s">
        <v>88</v>
      </c>
      <c r="B33" s="1062"/>
      <c r="C33" s="1057" t="e">
        <f>SUM(C34,C35)</f>
        <v>#REF!</v>
      </c>
      <c r="D33" s="1058" t="e">
        <f>SUM(D34,D35)</f>
        <v>#REF!</v>
      </c>
      <c r="E33" s="1059" t="e">
        <f t="shared" si="10"/>
        <v>#REF!</v>
      </c>
      <c r="F33" s="1060" t="e">
        <f>SUM(F34,F35)</f>
        <v>#REF!</v>
      </c>
      <c r="G33" s="1058" t="e">
        <f>SUM(G34,G35)</f>
        <v>#REF!</v>
      </c>
      <c r="H33" s="1061" t="e">
        <f t="shared" si="12"/>
        <v>#REF!</v>
      </c>
      <c r="I33" s="1057" t="e">
        <f>SUM(I34,I35)</f>
        <v>#REF!</v>
      </c>
      <c r="J33" s="1058" t="e">
        <f>SUM(J34,J35)</f>
        <v>#REF!</v>
      </c>
      <c r="K33" s="1059" t="e">
        <f t="shared" si="14"/>
        <v>#REF!</v>
      </c>
      <c r="L33" s="1060" t="e">
        <f>SUM(L34,L35)</f>
        <v>#REF!</v>
      </c>
      <c r="M33" s="1058" t="e">
        <f>SUM(M34,M35)</f>
        <v>#REF!</v>
      </c>
      <c r="N33" s="1061" t="e">
        <f t="shared" si="16"/>
        <v>#REF!</v>
      </c>
      <c r="O33" s="1057" t="e">
        <f>SUM(O34,O35)</f>
        <v>#REF!</v>
      </c>
      <c r="P33" s="1058" t="e">
        <f>SUM(P34,P35)</f>
        <v>#REF!</v>
      </c>
      <c r="Q33" s="1059" t="e">
        <f t="shared" si="18"/>
        <v>#REF!</v>
      </c>
      <c r="R33" s="1060" t="e">
        <f>SUM(R34,R35)</f>
        <v>#REF!</v>
      </c>
      <c r="S33" s="1058" t="e">
        <f>SUM(S34,S35)</f>
        <v>#REF!</v>
      </c>
      <c r="T33" s="1061" t="e">
        <f t="shared" si="20"/>
        <v>#REF!</v>
      </c>
      <c r="U33" s="1057" t="e">
        <f>SUM(U34,U35)</f>
        <v>#REF!</v>
      </c>
      <c r="V33" s="1058" t="e">
        <f>SUM(V34,V35)</f>
        <v>#REF!</v>
      </c>
      <c r="W33" s="1039" t="e">
        <f t="shared" si="8"/>
        <v>#REF!</v>
      </c>
      <c r="X33" s="1059" t="e">
        <f t="shared" si="22"/>
        <v>#REF!</v>
      </c>
    </row>
    <row r="34" spans="1:24" s="23" customFormat="1" x14ac:dyDescent="0.2">
      <c r="A34" s="561" t="s">
        <v>22</v>
      </c>
      <c r="B34" s="577"/>
      <c r="C34" s="604" t="e">
        <f>'8 міс.'!C34+#REF!</f>
        <v>#REF!</v>
      </c>
      <c r="D34" s="605" t="e">
        <f>'8 міс.'!D34+#REF!</f>
        <v>#REF!</v>
      </c>
      <c r="E34" s="608" t="e">
        <f t="shared" si="10"/>
        <v>#REF!</v>
      </c>
      <c r="F34" s="684" t="e">
        <f>'8 міс.'!F34+#REF!</f>
        <v>#REF!</v>
      </c>
      <c r="G34" s="605" t="e">
        <f>'8 міс.'!G34+#REF!</f>
        <v>#REF!</v>
      </c>
      <c r="H34" s="800" t="e">
        <f t="shared" si="12"/>
        <v>#REF!</v>
      </c>
      <c r="I34" s="604" t="e">
        <f>'8 міс.'!I34+#REF!</f>
        <v>#REF!</v>
      </c>
      <c r="J34" s="605" t="e">
        <f>'8 міс.'!J34+#REF!</f>
        <v>#REF!</v>
      </c>
      <c r="K34" s="608" t="e">
        <f t="shared" si="14"/>
        <v>#REF!</v>
      </c>
      <c r="L34" s="684" t="e">
        <f>'8 міс.'!L34+#REF!</f>
        <v>#REF!</v>
      </c>
      <c r="M34" s="605" t="e">
        <f>'8 міс.'!M34+#REF!</f>
        <v>#REF!</v>
      </c>
      <c r="N34" s="800" t="e">
        <f t="shared" si="16"/>
        <v>#REF!</v>
      </c>
      <c r="O34" s="604" t="e">
        <f>'8 міс.'!O34+#REF!</f>
        <v>#REF!</v>
      </c>
      <c r="P34" s="605" t="e">
        <f>'8 міс.'!P34+#REF!</f>
        <v>#REF!</v>
      </c>
      <c r="Q34" s="608" t="e">
        <f t="shared" si="18"/>
        <v>#REF!</v>
      </c>
      <c r="R34" s="684" t="e">
        <f>'8 міс.'!R34+#REF!</f>
        <v>#REF!</v>
      </c>
      <c r="S34" s="605" t="e">
        <f>'8 міс.'!S34+#REF!</f>
        <v>#REF!</v>
      </c>
      <c r="T34" s="800" t="e">
        <f t="shared" si="20"/>
        <v>#REF!</v>
      </c>
      <c r="U34" s="602" t="e">
        <f t="shared" ref="U34:V40" si="23">SUM(C34,F34,I34,L34,O34,R34)</f>
        <v>#REF!</v>
      </c>
      <c r="V34" s="603" t="e">
        <f t="shared" si="23"/>
        <v>#REF!</v>
      </c>
      <c r="W34" s="1028" t="e">
        <f t="shared" si="8"/>
        <v>#REF!</v>
      </c>
      <c r="X34" s="608" t="e">
        <f t="shared" si="22"/>
        <v>#REF!</v>
      </c>
    </row>
    <row r="35" spans="1:24" s="23" customFormat="1" x14ac:dyDescent="0.2">
      <c r="A35" s="561" t="s">
        <v>15</v>
      </c>
      <c r="B35" s="577"/>
      <c r="C35" s="604" t="e">
        <f>'8 міс.'!C35+#REF!</f>
        <v>#REF!</v>
      </c>
      <c r="D35" s="605" t="e">
        <f>'8 міс.'!D35+#REF!</f>
        <v>#REF!</v>
      </c>
      <c r="E35" s="608" t="e">
        <f t="shared" si="10"/>
        <v>#REF!</v>
      </c>
      <c r="F35" s="684" t="e">
        <f>'8 міс.'!F35+#REF!</f>
        <v>#REF!</v>
      </c>
      <c r="G35" s="605" t="e">
        <f>'8 міс.'!G35+#REF!</f>
        <v>#REF!</v>
      </c>
      <c r="H35" s="800" t="e">
        <f t="shared" si="12"/>
        <v>#REF!</v>
      </c>
      <c r="I35" s="604" t="e">
        <f>'8 міс.'!I35+#REF!</f>
        <v>#REF!</v>
      </c>
      <c r="J35" s="605" t="e">
        <f>'8 міс.'!J35+#REF!</f>
        <v>#REF!</v>
      </c>
      <c r="K35" s="608" t="e">
        <f t="shared" si="14"/>
        <v>#REF!</v>
      </c>
      <c r="L35" s="684" t="e">
        <f>'8 міс.'!L35+#REF!</f>
        <v>#REF!</v>
      </c>
      <c r="M35" s="605" t="e">
        <f>'8 міс.'!M35+#REF!</f>
        <v>#REF!</v>
      </c>
      <c r="N35" s="800" t="e">
        <f t="shared" si="16"/>
        <v>#REF!</v>
      </c>
      <c r="O35" s="604" t="e">
        <f>'8 міс.'!O35+#REF!</f>
        <v>#REF!</v>
      </c>
      <c r="P35" s="605" t="e">
        <f>'8 міс.'!P35+#REF!</f>
        <v>#REF!</v>
      </c>
      <c r="Q35" s="608" t="e">
        <f t="shared" si="18"/>
        <v>#REF!</v>
      </c>
      <c r="R35" s="684" t="e">
        <f>'8 міс.'!R35+#REF!</f>
        <v>#REF!</v>
      </c>
      <c r="S35" s="605" t="e">
        <f>'8 міс.'!S35+#REF!</f>
        <v>#REF!</v>
      </c>
      <c r="T35" s="800" t="e">
        <f t="shared" si="20"/>
        <v>#REF!</v>
      </c>
      <c r="U35" s="602" t="e">
        <f t="shared" si="23"/>
        <v>#REF!</v>
      </c>
      <c r="V35" s="603" t="e">
        <f t="shared" si="23"/>
        <v>#REF!</v>
      </c>
      <c r="W35" s="1028" t="e">
        <f t="shared" si="8"/>
        <v>#REF!</v>
      </c>
      <c r="X35" s="608" t="e">
        <f t="shared" si="22"/>
        <v>#REF!</v>
      </c>
    </row>
    <row r="36" spans="1:24" s="23" customFormat="1" ht="24.6" hidden="1" customHeight="1" x14ac:dyDescent="0.2">
      <c r="A36" s="560" t="s">
        <v>35</v>
      </c>
      <c r="B36" s="576" t="s">
        <v>51</v>
      </c>
      <c r="C36" s="600" t="e">
        <f>SUM(#REF!,#REF!,#REF!,#REF!,#REF!,#REF!,#REF!,#REF!,#REF!)/9</f>
        <v>#REF!</v>
      </c>
      <c r="D36" s="601" t="e">
        <f>SUM(#REF!,#REF!,#REF!,#REF!,#REF!,#REF!,#REF!,#REF!,#REF!)/9</f>
        <v>#REF!</v>
      </c>
      <c r="E36" s="609" t="e">
        <f t="shared" si="10"/>
        <v>#REF!</v>
      </c>
      <c r="F36" s="601" t="e">
        <f>SUM(#REF!,#REF!,#REF!,#REF!,#REF!,#REF!,#REF!,#REF!,#REF!)/9</f>
        <v>#REF!</v>
      </c>
      <c r="G36" s="601" t="e">
        <f>SUM(#REF!,#REF!,#REF!,#REF!,#REF!,#REF!,#REF!,#REF!,#REF!)/9</f>
        <v>#REF!</v>
      </c>
      <c r="H36" s="799" t="e">
        <f t="shared" si="12"/>
        <v>#REF!</v>
      </c>
      <c r="I36" s="600" t="e">
        <f>SUM(#REF!,#REF!,#REF!,#REF!,#REF!,#REF!,#REF!,#REF!,#REF!)/9</f>
        <v>#REF!</v>
      </c>
      <c r="J36" s="601" t="e">
        <f>SUM(#REF!,#REF!,#REF!,#REF!,#REF!,#REF!,#REF!,#REF!,#REF!)/9</f>
        <v>#REF!</v>
      </c>
      <c r="K36" s="609" t="e">
        <f t="shared" si="14"/>
        <v>#REF!</v>
      </c>
      <c r="L36" s="601" t="e">
        <f>SUM(#REF!,#REF!,#REF!,#REF!,#REF!,#REF!,#REF!,#REF!,#REF!)/9</f>
        <v>#REF!</v>
      </c>
      <c r="M36" s="601" t="e">
        <f>SUM(#REF!,#REF!,#REF!,#REF!,#REF!,#REF!,#REF!,#REF!,#REF!)/9</f>
        <v>#REF!</v>
      </c>
      <c r="N36" s="799" t="e">
        <f t="shared" si="16"/>
        <v>#REF!</v>
      </c>
      <c r="O36" s="600" t="e">
        <f>SUM(#REF!,#REF!,#REF!,#REF!,#REF!,#REF!,#REF!,#REF!,#REF!)/9</f>
        <v>#REF!</v>
      </c>
      <c r="P36" s="601" t="e">
        <f>SUM(#REF!,#REF!,#REF!,#REF!,#REF!,#REF!,#REF!,#REF!,#REF!)/9</f>
        <v>#REF!</v>
      </c>
      <c r="Q36" s="609" t="e">
        <f t="shared" si="18"/>
        <v>#REF!</v>
      </c>
      <c r="R36" s="601" t="e">
        <f>SUM(#REF!,#REF!,#REF!,#REF!,#REF!,#REF!,#REF!,#REF!,#REF!)/9</f>
        <v>#REF!</v>
      </c>
      <c r="S36" s="601" t="e">
        <f>SUM(#REF!,#REF!,#REF!,#REF!,#REF!,#REF!,#REF!,#REF!,#REF!)/9</f>
        <v>#REF!</v>
      </c>
      <c r="T36" s="799" t="e">
        <f t="shared" si="20"/>
        <v>#REF!</v>
      </c>
      <c r="U36" s="606" t="e">
        <f t="shared" si="23"/>
        <v>#REF!</v>
      </c>
      <c r="V36" s="607" t="e">
        <f t="shared" si="23"/>
        <v>#REF!</v>
      </c>
      <c r="W36" s="805" t="e">
        <f t="shared" si="8"/>
        <v>#REF!</v>
      </c>
      <c r="X36" s="609" t="e">
        <f t="shared" si="22"/>
        <v>#REF!</v>
      </c>
    </row>
    <row r="37" spans="1:24" s="23" customFormat="1" hidden="1" x14ac:dyDescent="0.2">
      <c r="A37" s="566" t="s">
        <v>24</v>
      </c>
      <c r="B37" s="577" t="s">
        <v>12</v>
      </c>
      <c r="C37" s="604" t="e">
        <f>SUM(#REF!,#REF!,#REF!,#REF!,#REF!,#REF!,#REF!,#REF!,#REF!)/9</f>
        <v>#REF!</v>
      </c>
      <c r="D37" s="605" t="e">
        <f>SUM(#REF!,#REF!,#REF!,#REF!,#REF!,#REF!,#REF!,#REF!,#REF!)/9</f>
        <v>#REF!</v>
      </c>
      <c r="E37" s="608" t="e">
        <f t="shared" si="10"/>
        <v>#REF!</v>
      </c>
      <c r="F37" s="605" t="e">
        <f>SUM(#REF!,#REF!,#REF!,#REF!,#REF!,#REF!,#REF!,#REF!,#REF!)/9</f>
        <v>#REF!</v>
      </c>
      <c r="G37" s="605" t="e">
        <f>SUM(#REF!,#REF!,#REF!,#REF!,#REF!,#REF!,#REF!,#REF!,#REF!)/9</f>
        <v>#REF!</v>
      </c>
      <c r="H37" s="800" t="e">
        <f t="shared" si="12"/>
        <v>#REF!</v>
      </c>
      <c r="I37" s="604" t="e">
        <f>SUM(#REF!,#REF!,#REF!,#REF!,#REF!,#REF!,#REF!,#REF!,#REF!)/9</f>
        <v>#REF!</v>
      </c>
      <c r="J37" s="605" t="e">
        <f>SUM(#REF!,#REF!,#REF!,#REF!,#REF!,#REF!,#REF!,#REF!,#REF!)/9</f>
        <v>#REF!</v>
      </c>
      <c r="K37" s="608" t="e">
        <f t="shared" si="14"/>
        <v>#REF!</v>
      </c>
      <c r="L37" s="605" t="e">
        <f>SUM(#REF!,#REF!,#REF!,#REF!,#REF!,#REF!,#REF!,#REF!,#REF!)/9</f>
        <v>#REF!</v>
      </c>
      <c r="M37" s="605" t="e">
        <f>SUM(#REF!,#REF!,#REF!,#REF!,#REF!,#REF!,#REF!,#REF!,#REF!)/9</f>
        <v>#REF!</v>
      </c>
      <c r="N37" s="800" t="e">
        <f t="shared" si="16"/>
        <v>#REF!</v>
      </c>
      <c r="O37" s="604" t="e">
        <f>SUM(#REF!,#REF!,#REF!,#REF!,#REF!,#REF!,#REF!,#REF!,#REF!)/9</f>
        <v>#REF!</v>
      </c>
      <c r="P37" s="605" t="e">
        <f>SUM(#REF!,#REF!,#REF!,#REF!,#REF!,#REF!,#REF!,#REF!,#REF!)/9</f>
        <v>#REF!</v>
      </c>
      <c r="Q37" s="608" t="e">
        <f t="shared" si="18"/>
        <v>#REF!</v>
      </c>
      <c r="R37" s="605" t="e">
        <f>SUM(#REF!,#REF!,#REF!,#REF!,#REF!,#REF!,#REF!,#REF!,#REF!)/9</f>
        <v>#REF!</v>
      </c>
      <c r="S37" s="605" t="e">
        <f>SUM(#REF!,#REF!,#REF!,#REF!,#REF!,#REF!,#REF!,#REF!,#REF!)/9</f>
        <v>#REF!</v>
      </c>
      <c r="T37" s="800" t="e">
        <f t="shared" si="20"/>
        <v>#REF!</v>
      </c>
      <c r="U37" s="602" t="e">
        <f t="shared" si="23"/>
        <v>#REF!</v>
      </c>
      <c r="V37" s="603" t="e">
        <f t="shared" si="23"/>
        <v>#REF!</v>
      </c>
      <c r="W37" s="1028" t="e">
        <f t="shared" si="8"/>
        <v>#REF!</v>
      </c>
      <c r="X37" s="608" t="e">
        <f t="shared" si="22"/>
        <v>#REF!</v>
      </c>
    </row>
    <row r="38" spans="1:24" s="23" customFormat="1" hidden="1" x14ac:dyDescent="0.2">
      <c r="A38" s="566" t="s">
        <v>25</v>
      </c>
      <c r="B38" s="577" t="s">
        <v>12</v>
      </c>
      <c r="C38" s="602" t="e">
        <f>C36-C37</f>
        <v>#REF!</v>
      </c>
      <c r="D38" s="603" t="e">
        <f>D36-D37</f>
        <v>#REF!</v>
      </c>
      <c r="E38" s="608" t="e">
        <f t="shared" si="10"/>
        <v>#REF!</v>
      </c>
      <c r="F38" s="603" t="e">
        <f>F36-F37</f>
        <v>#REF!</v>
      </c>
      <c r="G38" s="603" t="e">
        <f>G36-G37</f>
        <v>#REF!</v>
      </c>
      <c r="H38" s="800" t="e">
        <f t="shared" si="12"/>
        <v>#REF!</v>
      </c>
      <c r="I38" s="602" t="e">
        <f>I36-I37</f>
        <v>#REF!</v>
      </c>
      <c r="J38" s="603" t="e">
        <f>J36-J37</f>
        <v>#REF!</v>
      </c>
      <c r="K38" s="608" t="e">
        <f t="shared" si="14"/>
        <v>#REF!</v>
      </c>
      <c r="L38" s="603" t="e">
        <f>L36-L37</f>
        <v>#REF!</v>
      </c>
      <c r="M38" s="603" t="e">
        <f>M36-M37</f>
        <v>#REF!</v>
      </c>
      <c r="N38" s="800" t="e">
        <f t="shared" si="16"/>
        <v>#REF!</v>
      </c>
      <c r="O38" s="602" t="e">
        <f>O36-O37</f>
        <v>#REF!</v>
      </c>
      <c r="P38" s="603" t="e">
        <f>P36-P37</f>
        <v>#REF!</v>
      </c>
      <c r="Q38" s="608" t="e">
        <f t="shared" si="18"/>
        <v>#REF!</v>
      </c>
      <c r="R38" s="603" t="e">
        <f>R36-R37</f>
        <v>#REF!</v>
      </c>
      <c r="S38" s="603" t="e">
        <f>S36-S37</f>
        <v>#REF!</v>
      </c>
      <c r="T38" s="800" t="e">
        <f t="shared" si="20"/>
        <v>#REF!</v>
      </c>
      <c r="U38" s="602" t="e">
        <f t="shared" si="23"/>
        <v>#REF!</v>
      </c>
      <c r="V38" s="603" t="e">
        <f t="shared" si="23"/>
        <v>#REF!</v>
      </c>
      <c r="W38" s="1028" t="e">
        <f t="shared" si="8"/>
        <v>#REF!</v>
      </c>
      <c r="X38" s="608" t="e">
        <f t="shared" si="22"/>
        <v>#REF!</v>
      </c>
    </row>
    <row r="39" spans="1:24" s="23" customFormat="1" ht="24" customHeight="1" x14ac:dyDescent="0.2">
      <c r="A39" s="566" t="s">
        <v>54</v>
      </c>
      <c r="B39" s="651" t="s">
        <v>55</v>
      </c>
      <c r="C39" s="604" t="e">
        <f>'8 міс.'!C39+#REF!</f>
        <v>#REF!</v>
      </c>
      <c r="D39" s="605" t="e">
        <f>'8 міс.'!D39+#REF!</f>
        <v>#REF!</v>
      </c>
      <c r="E39" s="608" t="e">
        <f t="shared" si="10"/>
        <v>#REF!</v>
      </c>
      <c r="F39" s="684" t="e">
        <f>'8 міс.'!F39+#REF!</f>
        <v>#REF!</v>
      </c>
      <c r="G39" s="605" t="e">
        <f>'8 міс.'!G39+#REF!</f>
        <v>#REF!</v>
      </c>
      <c r="H39" s="800" t="e">
        <f t="shared" si="12"/>
        <v>#REF!</v>
      </c>
      <c r="I39" s="604" t="e">
        <f>'8 міс.'!I39+#REF!</f>
        <v>#REF!</v>
      </c>
      <c r="J39" s="605" t="e">
        <f>'8 міс.'!J39+#REF!</f>
        <v>#REF!</v>
      </c>
      <c r="K39" s="608" t="e">
        <f t="shared" si="14"/>
        <v>#REF!</v>
      </c>
      <c r="L39" s="684" t="e">
        <f>'8 міс.'!L39+#REF!</f>
        <v>#REF!</v>
      </c>
      <c r="M39" s="605" t="e">
        <f>'8 міс.'!M39+#REF!</f>
        <v>#REF!</v>
      </c>
      <c r="N39" s="800" t="e">
        <f t="shared" si="16"/>
        <v>#REF!</v>
      </c>
      <c r="O39" s="604" t="e">
        <f>'8 міс.'!O39+#REF!</f>
        <v>#REF!</v>
      </c>
      <c r="P39" s="605" t="e">
        <f>'8 міс.'!P39+#REF!</f>
        <v>#REF!</v>
      </c>
      <c r="Q39" s="608" t="e">
        <f t="shared" si="18"/>
        <v>#REF!</v>
      </c>
      <c r="R39" s="684" t="e">
        <f>'8 міс.'!R39+#REF!</f>
        <v>#REF!</v>
      </c>
      <c r="S39" s="605" t="e">
        <f>'8 міс.'!S39+#REF!</f>
        <v>#REF!</v>
      </c>
      <c r="T39" s="800" t="e">
        <f t="shared" si="20"/>
        <v>#REF!</v>
      </c>
      <c r="U39" s="602" t="e">
        <f t="shared" si="23"/>
        <v>#REF!</v>
      </c>
      <c r="V39" s="603" t="e">
        <f t="shared" si="23"/>
        <v>#REF!</v>
      </c>
      <c r="W39" s="1028" t="e">
        <f t="shared" si="8"/>
        <v>#REF!</v>
      </c>
      <c r="X39" s="608" t="e">
        <f t="shared" si="22"/>
        <v>#REF!</v>
      </c>
    </row>
    <row r="40" spans="1:24" s="23" customFormat="1" ht="15" customHeight="1" x14ac:dyDescent="0.2">
      <c r="A40" s="566" t="s">
        <v>56</v>
      </c>
      <c r="B40" s="577" t="s">
        <v>12</v>
      </c>
      <c r="C40" s="604" t="e">
        <f>'8 міс.'!C40+#REF!</f>
        <v>#REF!</v>
      </c>
      <c r="D40" s="605" t="e">
        <f>'8 міс.'!D40+#REF!</f>
        <v>#REF!</v>
      </c>
      <c r="E40" s="608" t="e">
        <f t="shared" si="10"/>
        <v>#REF!</v>
      </c>
      <c r="F40" s="684" t="e">
        <f>'8 міс.'!F40+#REF!</f>
        <v>#REF!</v>
      </c>
      <c r="G40" s="605" t="e">
        <f>'8 міс.'!G40+#REF!</f>
        <v>#REF!</v>
      </c>
      <c r="H40" s="800" t="e">
        <f t="shared" si="12"/>
        <v>#REF!</v>
      </c>
      <c r="I40" s="604" t="e">
        <f>'8 міс.'!I40+#REF!</f>
        <v>#REF!</v>
      </c>
      <c r="J40" s="605" t="e">
        <f>'8 міс.'!J40+#REF!</f>
        <v>#REF!</v>
      </c>
      <c r="K40" s="608" t="e">
        <f t="shared" si="14"/>
        <v>#REF!</v>
      </c>
      <c r="L40" s="684" t="e">
        <f>'8 міс.'!L40+#REF!</f>
        <v>#REF!</v>
      </c>
      <c r="M40" s="605" t="e">
        <f>'8 міс.'!M40+#REF!</f>
        <v>#REF!</v>
      </c>
      <c r="N40" s="800" t="e">
        <f t="shared" si="16"/>
        <v>#REF!</v>
      </c>
      <c r="O40" s="604" t="e">
        <f>'8 міс.'!O40+#REF!</f>
        <v>#REF!</v>
      </c>
      <c r="P40" s="605" t="e">
        <f>'8 міс.'!P40+#REF!</f>
        <v>#REF!</v>
      </c>
      <c r="Q40" s="608" t="e">
        <f t="shared" si="18"/>
        <v>#REF!</v>
      </c>
      <c r="R40" s="684" t="e">
        <f>'8 міс.'!R40+#REF!</f>
        <v>#REF!</v>
      </c>
      <c r="S40" s="605" t="e">
        <f>'8 міс.'!S40+#REF!</f>
        <v>#REF!</v>
      </c>
      <c r="T40" s="800" t="e">
        <f t="shared" si="20"/>
        <v>#REF!</v>
      </c>
      <c r="U40" s="602" t="e">
        <f t="shared" si="23"/>
        <v>#REF!</v>
      </c>
      <c r="V40" s="603" t="e">
        <f t="shared" si="23"/>
        <v>#REF!</v>
      </c>
      <c r="W40" s="1028" t="e">
        <f t="shared" si="8"/>
        <v>#REF!</v>
      </c>
      <c r="X40" s="608" t="e">
        <f t="shared" si="22"/>
        <v>#REF!</v>
      </c>
    </row>
    <row r="41" spans="1:24" s="140" customFormat="1" ht="15" customHeight="1" x14ac:dyDescent="0.2">
      <c r="A41" s="569" t="s">
        <v>58</v>
      </c>
      <c r="B41" s="1021" t="s">
        <v>12</v>
      </c>
      <c r="C41" s="600" t="e">
        <f>'8 міс.'!C41+#REF!</f>
        <v>#REF!</v>
      </c>
      <c r="D41" s="601" t="e">
        <f>'8 міс.'!D41+#REF!</f>
        <v>#REF!</v>
      </c>
      <c r="E41" s="609" t="e">
        <f t="shared" si="10"/>
        <v>#REF!</v>
      </c>
      <c r="F41" s="773" t="e">
        <f>'8 міс.'!F41+#REF!</f>
        <v>#REF!</v>
      </c>
      <c r="G41" s="601" t="e">
        <f>'8 міс.'!G41+#REF!</f>
        <v>#REF!</v>
      </c>
      <c r="H41" s="799" t="e">
        <f t="shared" si="12"/>
        <v>#REF!</v>
      </c>
      <c r="I41" s="600" t="e">
        <f>'8 міс.'!I41+#REF!</f>
        <v>#REF!</v>
      </c>
      <c r="J41" s="601" t="e">
        <f>'8 міс.'!J41+#REF!</f>
        <v>#REF!</v>
      </c>
      <c r="K41" s="609" t="e">
        <f t="shared" si="14"/>
        <v>#REF!</v>
      </c>
      <c r="L41" s="773" t="e">
        <f>'8 міс.'!L41+#REF!</f>
        <v>#REF!</v>
      </c>
      <c r="M41" s="601" t="e">
        <f>'8 міс.'!M41+#REF!</f>
        <v>#REF!</v>
      </c>
      <c r="N41" s="799" t="e">
        <f t="shared" si="16"/>
        <v>#REF!</v>
      </c>
      <c r="O41" s="600" t="e">
        <f>'8 міс.'!O41+#REF!</f>
        <v>#REF!</v>
      </c>
      <c r="P41" s="601" t="e">
        <f>'8 міс.'!P41+#REF!</f>
        <v>#REF!</v>
      </c>
      <c r="Q41" s="609" t="e">
        <f t="shared" si="18"/>
        <v>#REF!</v>
      </c>
      <c r="R41" s="773" t="e">
        <f>'8 міс.'!R41+#REF!</f>
        <v>#REF!</v>
      </c>
      <c r="S41" s="601" t="e">
        <f>'8 міс.'!S41+#REF!</f>
        <v>#REF!</v>
      </c>
      <c r="T41" s="799" t="e">
        <f t="shared" si="20"/>
        <v>#REF!</v>
      </c>
      <c r="U41" s="606" t="e">
        <f>U40+U39</f>
        <v>#REF!</v>
      </c>
      <c r="V41" s="607" t="e">
        <f>SUM(D41,G41,J41,M41,P41,S41)</f>
        <v>#REF!</v>
      </c>
      <c r="W41" s="805" t="e">
        <f t="shared" si="8"/>
        <v>#REF!</v>
      </c>
      <c r="X41" s="609" t="e">
        <f t="shared" si="22"/>
        <v>#REF!</v>
      </c>
    </row>
    <row r="42" spans="1:24" s="23" customFormat="1" ht="21" customHeight="1" x14ac:dyDescent="0.2">
      <c r="A42" s="566" t="s">
        <v>54</v>
      </c>
      <c r="B42" s="653" t="s">
        <v>57</v>
      </c>
      <c r="C42" s="604" t="e">
        <f>'8 міс.'!C42+#REF!</f>
        <v>#REF!</v>
      </c>
      <c r="D42" s="605" t="e">
        <f>'8 міс.'!D42+#REF!</f>
        <v>#REF!</v>
      </c>
      <c r="E42" s="608" t="e">
        <f t="shared" si="10"/>
        <v>#REF!</v>
      </c>
      <c r="F42" s="684" t="e">
        <f>'8 міс.'!F42+#REF!</f>
        <v>#REF!</v>
      </c>
      <c r="G42" s="605" t="e">
        <f>'8 міс.'!G42+#REF!</f>
        <v>#REF!</v>
      </c>
      <c r="H42" s="800" t="e">
        <f t="shared" si="12"/>
        <v>#REF!</v>
      </c>
      <c r="I42" s="604" t="e">
        <f>'8 міс.'!I42+#REF!</f>
        <v>#REF!</v>
      </c>
      <c r="J42" s="605" t="e">
        <f>'8 міс.'!J42+#REF!</f>
        <v>#REF!</v>
      </c>
      <c r="K42" s="608" t="e">
        <f t="shared" si="14"/>
        <v>#REF!</v>
      </c>
      <c r="L42" s="684" t="e">
        <f>'8 міс.'!L42+#REF!</f>
        <v>#REF!</v>
      </c>
      <c r="M42" s="605" t="e">
        <f>'8 міс.'!M42+#REF!</f>
        <v>#REF!</v>
      </c>
      <c r="N42" s="800" t="e">
        <f t="shared" si="16"/>
        <v>#REF!</v>
      </c>
      <c r="O42" s="604" t="e">
        <f>'8 міс.'!O42+#REF!</f>
        <v>#REF!</v>
      </c>
      <c r="P42" s="605" t="e">
        <f>'8 міс.'!P42+#REF!</f>
        <v>#REF!</v>
      </c>
      <c r="Q42" s="608" t="e">
        <f t="shared" si="18"/>
        <v>#REF!</v>
      </c>
      <c r="R42" s="684" t="e">
        <f>'8 міс.'!R42+#REF!</f>
        <v>#REF!</v>
      </c>
      <c r="S42" s="605" t="e">
        <f>'8 міс.'!S42+#REF!</f>
        <v>#REF!</v>
      </c>
      <c r="T42" s="800" t="e">
        <f t="shared" si="20"/>
        <v>#REF!</v>
      </c>
      <c r="U42" s="602" t="e">
        <f>SUM(C42,F42,I42,L42,O42,R42)</f>
        <v>#REF!</v>
      </c>
      <c r="V42" s="603" t="e">
        <f>SUM(D42,G42,J42,M42,P42,S42)</f>
        <v>#REF!</v>
      </c>
      <c r="W42" s="1028" t="e">
        <f t="shared" si="8"/>
        <v>#REF!</v>
      </c>
      <c r="X42" s="608" t="e">
        <f t="shared" si="22"/>
        <v>#REF!</v>
      </c>
    </row>
    <row r="43" spans="1:24" s="23" customFormat="1" ht="15" customHeight="1" x14ac:dyDescent="0.2">
      <c r="A43" s="566" t="s">
        <v>56</v>
      </c>
      <c r="B43" s="577" t="s">
        <v>12</v>
      </c>
      <c r="C43" s="604" t="e">
        <f>'8 міс.'!C43+#REF!</f>
        <v>#REF!</v>
      </c>
      <c r="D43" s="605" t="e">
        <f>'8 міс.'!D43+#REF!</f>
        <v>#REF!</v>
      </c>
      <c r="E43" s="608" t="e">
        <f t="shared" si="10"/>
        <v>#REF!</v>
      </c>
      <c r="F43" s="684" t="e">
        <f>'8 міс.'!F43+#REF!</f>
        <v>#REF!</v>
      </c>
      <c r="G43" s="605" t="e">
        <f>'8 міс.'!G43+#REF!</f>
        <v>#REF!</v>
      </c>
      <c r="H43" s="800" t="e">
        <f t="shared" si="12"/>
        <v>#REF!</v>
      </c>
      <c r="I43" s="604" t="e">
        <f>'8 міс.'!I43+#REF!</f>
        <v>#REF!</v>
      </c>
      <c r="J43" s="605" t="e">
        <f>'8 міс.'!J43+#REF!</f>
        <v>#REF!</v>
      </c>
      <c r="K43" s="608" t="e">
        <f t="shared" si="14"/>
        <v>#REF!</v>
      </c>
      <c r="L43" s="684" t="e">
        <f>'8 міс.'!L43+#REF!</f>
        <v>#REF!</v>
      </c>
      <c r="M43" s="605" t="e">
        <f>'8 міс.'!M43+#REF!</f>
        <v>#REF!</v>
      </c>
      <c r="N43" s="800" t="e">
        <f t="shared" si="16"/>
        <v>#REF!</v>
      </c>
      <c r="O43" s="604" t="e">
        <f>'8 міс.'!O43+#REF!</f>
        <v>#REF!</v>
      </c>
      <c r="P43" s="605" t="e">
        <f>'8 міс.'!P43+#REF!</f>
        <v>#REF!</v>
      </c>
      <c r="Q43" s="608" t="e">
        <f t="shared" si="18"/>
        <v>#REF!</v>
      </c>
      <c r="R43" s="684" t="e">
        <f>'8 міс.'!R43+#REF!</f>
        <v>#REF!</v>
      </c>
      <c r="S43" s="605" t="e">
        <f>'8 міс.'!S43+#REF!</f>
        <v>#REF!</v>
      </c>
      <c r="T43" s="800" t="e">
        <f t="shared" si="20"/>
        <v>#REF!</v>
      </c>
      <c r="U43" s="602" t="e">
        <f>SUM(C43,F43,I43,L43,O43,R43)</f>
        <v>#REF!</v>
      </c>
      <c r="V43" s="603" t="e">
        <f>SUM(D43,G43,J43,M43,P43,S43)</f>
        <v>#REF!</v>
      </c>
      <c r="W43" s="1028" t="e">
        <f t="shared" si="8"/>
        <v>#REF!</v>
      </c>
      <c r="X43" s="608" t="e">
        <f t="shared" si="22"/>
        <v>#REF!</v>
      </c>
    </row>
    <row r="44" spans="1:24" s="140" customFormat="1" ht="15" customHeight="1" thickBot="1" x14ac:dyDescent="0.25">
      <c r="A44" s="570" t="s">
        <v>58</v>
      </c>
      <c r="B44" s="1022" t="s">
        <v>12</v>
      </c>
      <c r="C44" s="758" t="e">
        <f>'8 міс.'!C44+#REF!</f>
        <v>#REF!</v>
      </c>
      <c r="D44" s="637" t="e">
        <f>'8 міс.'!D44+#REF!</f>
        <v>#REF!</v>
      </c>
      <c r="E44" s="638" t="e">
        <f t="shared" si="10"/>
        <v>#REF!</v>
      </c>
      <c r="F44" s="1023" t="e">
        <f>'8 міс.'!F44+#REF!</f>
        <v>#REF!</v>
      </c>
      <c r="G44" s="637" t="e">
        <f>'8 міс.'!G44+#REF!</f>
        <v>#REF!</v>
      </c>
      <c r="H44" s="1024" t="e">
        <f t="shared" si="12"/>
        <v>#REF!</v>
      </c>
      <c r="I44" s="758" t="e">
        <f>'8 міс.'!I44+#REF!</f>
        <v>#REF!</v>
      </c>
      <c r="J44" s="637" t="e">
        <f>'8 міс.'!J44+#REF!</f>
        <v>#REF!</v>
      </c>
      <c r="K44" s="638" t="e">
        <f t="shared" si="14"/>
        <v>#REF!</v>
      </c>
      <c r="L44" s="1023" t="e">
        <f>'8 міс.'!L44+#REF!</f>
        <v>#REF!</v>
      </c>
      <c r="M44" s="637" t="e">
        <f>'8 міс.'!M44+#REF!</f>
        <v>#REF!</v>
      </c>
      <c r="N44" s="1024" t="e">
        <f t="shared" si="16"/>
        <v>#REF!</v>
      </c>
      <c r="O44" s="758" t="e">
        <f>'8 міс.'!O44+#REF!</f>
        <v>#REF!</v>
      </c>
      <c r="P44" s="637" t="e">
        <f>'8 міс.'!P44+#REF!</f>
        <v>#REF!</v>
      </c>
      <c r="Q44" s="638" t="e">
        <f t="shared" si="18"/>
        <v>#REF!</v>
      </c>
      <c r="R44" s="1023" t="e">
        <f>'8 міс.'!R44+#REF!</f>
        <v>#REF!</v>
      </c>
      <c r="S44" s="637" t="e">
        <f>'8 міс.'!S44+#REF!</f>
        <v>#REF!</v>
      </c>
      <c r="T44" s="1024" t="e">
        <f t="shared" si="20"/>
        <v>#REF!</v>
      </c>
      <c r="U44" s="640" t="e">
        <f>U43+U42</f>
        <v>#REF!</v>
      </c>
      <c r="V44" s="641" t="e">
        <f>SUM(D44,G44,J44,M44,P44,S44)</f>
        <v>#REF!</v>
      </c>
      <c r="W44" s="805" t="e">
        <f t="shared" si="8"/>
        <v>#REF!</v>
      </c>
      <c r="X44" s="638" t="e">
        <f t="shared" si="22"/>
        <v>#REF!</v>
      </c>
    </row>
    <row r="45" spans="1:24" s="528" customFormat="1" ht="25.5" x14ac:dyDescent="0.2">
      <c r="A45" s="1063" t="s">
        <v>95</v>
      </c>
      <c r="B45" s="1064"/>
      <c r="C45" s="1065" t="e">
        <f>C47+C48+C49+C52+C51</f>
        <v>#REF!</v>
      </c>
      <c r="D45" s="1065" t="e">
        <f>D47+D48+D49+D52+D51</f>
        <v>#REF!</v>
      </c>
      <c r="E45" s="1066" t="e">
        <f t="shared" ref="E45:E59" si="24">D45/C45*100</f>
        <v>#REF!</v>
      </c>
      <c r="F45" s="1065" t="e">
        <f>F47+F48+F49+F52+F51</f>
        <v>#REF!</v>
      </c>
      <c r="G45" s="1065" t="e">
        <f>G47+G48+G49+G52+G51</f>
        <v>#REF!</v>
      </c>
      <c r="H45" s="1067" t="e">
        <f t="shared" ref="H45:H59" si="25">G45/F45*100</f>
        <v>#REF!</v>
      </c>
      <c r="I45" s="1065" t="e">
        <f>I47+I48+I49+I52+I51</f>
        <v>#REF!</v>
      </c>
      <c r="J45" s="1065" t="e">
        <f>J47+J48+J49+J52+J51</f>
        <v>#REF!</v>
      </c>
      <c r="K45" s="1066" t="e">
        <f t="shared" ref="K45:K59" si="26">J45/I45*100</f>
        <v>#REF!</v>
      </c>
      <c r="L45" s="1068" t="e">
        <f>L47+L48+L49+L51+L52</f>
        <v>#REF!</v>
      </c>
      <c r="M45" s="1068" t="e">
        <f>M47+M48+M49+M51+M52</f>
        <v>#REF!</v>
      </c>
      <c r="N45" s="1067" t="e">
        <f t="shared" ref="N45:N59" si="27">M45/L45*100</f>
        <v>#REF!</v>
      </c>
      <c r="O45" s="1069" t="e">
        <f>O47+O48+O49+O52+O51</f>
        <v>#REF!</v>
      </c>
      <c r="P45" s="1065" t="e">
        <f>P47+P48+P49+P52+P51</f>
        <v>#REF!</v>
      </c>
      <c r="Q45" s="1066" t="e">
        <f t="shared" ref="Q45:Q59" si="28">P45/O45*100</f>
        <v>#REF!</v>
      </c>
      <c r="R45" s="1065" t="e">
        <f>R47+R48+R49+R52+R51</f>
        <v>#REF!</v>
      </c>
      <c r="S45" s="1065" t="e">
        <f>S47+S48+S49+S52+S51</f>
        <v>#REF!</v>
      </c>
      <c r="T45" s="1067" t="e">
        <f t="shared" ref="T45:T59" si="29">S45/R45*100</f>
        <v>#REF!</v>
      </c>
      <c r="U45" s="1070" t="e">
        <f>SUM(C45,F45,I45,L45,O45,R45)+0.1</f>
        <v>#REF!</v>
      </c>
      <c r="V45" s="1070" t="e">
        <f t="shared" ref="U45:V59" si="30">SUM(D45,G45,J45,M45,P45,S45)</f>
        <v>#REF!</v>
      </c>
      <c r="W45" s="1039" t="e">
        <f t="shared" si="8"/>
        <v>#REF!</v>
      </c>
      <c r="X45" s="1066" t="e">
        <f t="shared" ref="X45:X59" si="31">V45/U45*100</f>
        <v>#REF!</v>
      </c>
    </row>
    <row r="46" spans="1:24" s="527" customFormat="1" ht="13.5" customHeight="1" x14ac:dyDescent="0.2">
      <c r="A46" s="841" t="s">
        <v>102</v>
      </c>
      <c r="B46" s="1018"/>
      <c r="C46" s="626" t="e">
        <f>C47+C48+C49+C52</f>
        <v>#REF!</v>
      </c>
      <c r="D46" s="626" t="e">
        <f>D47+D48+D49+D52</f>
        <v>#REF!</v>
      </c>
      <c r="E46" s="504" t="e">
        <f t="shared" si="24"/>
        <v>#REF!</v>
      </c>
      <c r="F46" s="626" t="e">
        <f>F47+F48+F49+F52</f>
        <v>#REF!</v>
      </c>
      <c r="G46" s="626" t="e">
        <f>G47+G48+G49+G52</f>
        <v>#REF!</v>
      </c>
      <c r="H46" s="504" t="e">
        <f t="shared" si="25"/>
        <v>#REF!</v>
      </c>
      <c r="I46" s="626" t="e">
        <f>I47+I48+I49+I52</f>
        <v>#REF!</v>
      </c>
      <c r="J46" s="626" t="e">
        <f>J47+J48+J49+J52</f>
        <v>#REF!</v>
      </c>
      <c r="K46" s="504" t="e">
        <f t="shared" si="26"/>
        <v>#REF!</v>
      </c>
      <c r="L46" s="626" t="e">
        <f>L47+L48+L49+L52</f>
        <v>#REF!</v>
      </c>
      <c r="M46" s="626" t="e">
        <f>M47+M48+M49+M52</f>
        <v>#REF!</v>
      </c>
      <c r="N46" s="504" t="e">
        <f t="shared" si="27"/>
        <v>#REF!</v>
      </c>
      <c r="O46" s="626" t="e">
        <f>O47+O48+O49+O52</f>
        <v>#REF!</v>
      </c>
      <c r="P46" s="626" t="e">
        <f>P47+P48+P49+P52</f>
        <v>#REF!</v>
      </c>
      <c r="Q46" s="504" t="e">
        <f t="shared" si="28"/>
        <v>#REF!</v>
      </c>
      <c r="R46" s="626" t="e">
        <f>R47+R48+R49+R52</f>
        <v>#REF!</v>
      </c>
      <c r="S46" s="626" t="e">
        <f>S47+S48+S49+S52</f>
        <v>#REF!</v>
      </c>
      <c r="T46" s="504" t="e">
        <f t="shared" si="29"/>
        <v>#REF!</v>
      </c>
      <c r="U46" s="620" t="e">
        <f t="shared" si="30"/>
        <v>#REF!</v>
      </c>
      <c r="V46" s="620" t="e">
        <f t="shared" si="30"/>
        <v>#REF!</v>
      </c>
      <c r="W46" s="1028" t="e">
        <f t="shared" si="8"/>
        <v>#REF!</v>
      </c>
      <c r="X46" s="504" t="e">
        <f t="shared" si="31"/>
        <v>#REF!</v>
      </c>
    </row>
    <row r="47" spans="1:24" s="527" customFormat="1" x14ac:dyDescent="0.2">
      <c r="A47" s="663" t="s">
        <v>92</v>
      </c>
      <c r="B47" s="1019"/>
      <c r="C47" s="738" t="e">
        <f>'8 міс.'!C47+#REF!</f>
        <v>#REF!</v>
      </c>
      <c r="D47" s="977" t="e">
        <f>'8 міс.'!D47+#REF!</f>
        <v>#REF!</v>
      </c>
      <c r="E47" s="502" t="e">
        <f t="shared" si="24"/>
        <v>#REF!</v>
      </c>
      <c r="F47" s="977" t="e">
        <f>'8 міс.'!F47+#REF!</f>
        <v>#REF!</v>
      </c>
      <c r="G47" s="977" t="e">
        <f>'8 міс.'!G47+#REF!</f>
        <v>#REF!</v>
      </c>
      <c r="H47" s="510" t="e">
        <f t="shared" si="25"/>
        <v>#REF!</v>
      </c>
      <c r="I47" s="738" t="e">
        <f>'8 міс.'!I47+#REF!</f>
        <v>#REF!</v>
      </c>
      <c r="J47" s="977" t="e">
        <f>'8 міс.'!J47+#REF!</f>
        <v>#REF!</v>
      </c>
      <c r="K47" s="502" t="e">
        <f t="shared" si="26"/>
        <v>#REF!</v>
      </c>
      <c r="L47" s="977" t="e">
        <f>'8 міс.'!L47+#REF!</f>
        <v>#REF!</v>
      </c>
      <c r="M47" s="977" t="e">
        <f>'8 міс.'!M47+#REF!</f>
        <v>#REF!</v>
      </c>
      <c r="N47" s="510" t="e">
        <f t="shared" si="27"/>
        <v>#REF!</v>
      </c>
      <c r="O47" s="738" t="e">
        <f>'8 міс.'!O47+#REF!</f>
        <v>#REF!</v>
      </c>
      <c r="P47" s="977" t="e">
        <f>'8 міс.'!P47+#REF!</f>
        <v>#REF!</v>
      </c>
      <c r="Q47" s="502" t="e">
        <f t="shared" si="28"/>
        <v>#REF!</v>
      </c>
      <c r="R47" s="977" t="e">
        <f>'8 міс.'!R47+#REF!</f>
        <v>#REF!</v>
      </c>
      <c r="S47" s="977" t="e">
        <f>'8 міс.'!S47+#REF!</f>
        <v>#REF!</v>
      </c>
      <c r="T47" s="510" t="e">
        <f t="shared" si="29"/>
        <v>#REF!</v>
      </c>
      <c r="U47" s="593" t="e">
        <f t="shared" si="30"/>
        <v>#REF!</v>
      </c>
      <c r="V47" s="594" t="e">
        <f t="shared" si="30"/>
        <v>#REF!</v>
      </c>
      <c r="W47" s="1028" t="e">
        <f t="shared" si="8"/>
        <v>#REF!</v>
      </c>
      <c r="X47" s="502" t="e">
        <f t="shared" si="31"/>
        <v>#REF!</v>
      </c>
    </row>
    <row r="48" spans="1:24" s="527" customFormat="1" x14ac:dyDescent="0.2">
      <c r="A48" s="663" t="s">
        <v>93</v>
      </c>
      <c r="B48" s="1019"/>
      <c r="C48" s="738" t="e">
        <f>'8 міс.'!C48+#REF!</f>
        <v>#REF!</v>
      </c>
      <c r="D48" s="977" t="e">
        <f>'8 міс.'!D48+#REF!</f>
        <v>#REF!</v>
      </c>
      <c r="E48" s="502" t="e">
        <f t="shared" si="24"/>
        <v>#REF!</v>
      </c>
      <c r="F48" s="977" t="e">
        <f>'8 міс.'!F48+#REF!</f>
        <v>#REF!</v>
      </c>
      <c r="G48" s="977" t="e">
        <f>'8 міс.'!G48+#REF!</f>
        <v>#REF!</v>
      </c>
      <c r="H48" s="510" t="e">
        <f t="shared" si="25"/>
        <v>#REF!</v>
      </c>
      <c r="I48" s="738" t="e">
        <f>'8 міс.'!I48+#REF!</f>
        <v>#REF!</v>
      </c>
      <c r="J48" s="977" t="e">
        <f>'8 міс.'!J48+#REF!</f>
        <v>#REF!</v>
      </c>
      <c r="K48" s="502" t="e">
        <f t="shared" si="26"/>
        <v>#REF!</v>
      </c>
      <c r="L48" s="977" t="e">
        <f>'8 міс.'!L48+#REF!</f>
        <v>#REF!</v>
      </c>
      <c r="M48" s="977" t="e">
        <f>'8 міс.'!M48+#REF!</f>
        <v>#REF!</v>
      </c>
      <c r="N48" s="510" t="e">
        <f t="shared" si="27"/>
        <v>#REF!</v>
      </c>
      <c r="O48" s="738" t="e">
        <f>'8 міс.'!O48+#REF!</f>
        <v>#REF!</v>
      </c>
      <c r="P48" s="977" t="e">
        <f>'8 міс.'!P48+#REF!</f>
        <v>#REF!</v>
      </c>
      <c r="Q48" s="502" t="e">
        <f t="shared" si="28"/>
        <v>#REF!</v>
      </c>
      <c r="R48" s="977" t="e">
        <f>'8 міс.'!R48+#REF!</f>
        <v>#REF!</v>
      </c>
      <c r="S48" s="977" t="e">
        <f>'8 міс.'!S48+#REF!</f>
        <v>#REF!</v>
      </c>
      <c r="T48" s="510" t="e">
        <f t="shared" si="29"/>
        <v>#REF!</v>
      </c>
      <c r="U48" s="593" t="e">
        <f t="shared" si="30"/>
        <v>#REF!</v>
      </c>
      <c r="V48" s="594" t="e">
        <f t="shared" si="30"/>
        <v>#REF!</v>
      </c>
      <c r="W48" s="1028" t="e">
        <f t="shared" si="8"/>
        <v>#REF!</v>
      </c>
      <c r="X48" s="502" t="e">
        <f t="shared" si="31"/>
        <v>#REF!</v>
      </c>
    </row>
    <row r="49" spans="1:24" s="527" customFormat="1" x14ac:dyDescent="0.2">
      <c r="A49" s="663" t="s">
        <v>94</v>
      </c>
      <c r="B49" s="1019"/>
      <c r="C49" s="738" t="e">
        <f>'8 міс.'!C49+#REF!</f>
        <v>#REF!</v>
      </c>
      <c r="D49" s="977" t="e">
        <f>'8 міс.'!D49+#REF!</f>
        <v>#REF!</v>
      </c>
      <c r="E49" s="502" t="e">
        <f t="shared" si="24"/>
        <v>#REF!</v>
      </c>
      <c r="F49" s="977" t="e">
        <f>'8 міс.'!F49+#REF!</f>
        <v>#REF!</v>
      </c>
      <c r="G49" s="977" t="e">
        <f>'8 міс.'!G49+#REF!</f>
        <v>#REF!</v>
      </c>
      <c r="H49" s="510" t="e">
        <f t="shared" si="25"/>
        <v>#REF!</v>
      </c>
      <c r="I49" s="738" t="e">
        <f>'8 міс.'!I49+#REF!</f>
        <v>#REF!</v>
      </c>
      <c r="J49" s="977" t="e">
        <f>'8 міс.'!J49+#REF!</f>
        <v>#REF!</v>
      </c>
      <c r="K49" s="502" t="e">
        <f t="shared" si="26"/>
        <v>#REF!</v>
      </c>
      <c r="L49" s="977" t="e">
        <f>'8 міс.'!L49+#REF!</f>
        <v>#REF!</v>
      </c>
      <c r="M49" s="977" t="e">
        <f>'8 міс.'!M49+#REF!</f>
        <v>#REF!</v>
      </c>
      <c r="N49" s="510" t="e">
        <f t="shared" si="27"/>
        <v>#REF!</v>
      </c>
      <c r="O49" s="738" t="e">
        <f>'8 міс.'!O49+#REF!</f>
        <v>#REF!</v>
      </c>
      <c r="P49" s="977" t="e">
        <f>'8 міс.'!P49+#REF!</f>
        <v>#REF!</v>
      </c>
      <c r="Q49" s="502" t="e">
        <f t="shared" si="28"/>
        <v>#REF!</v>
      </c>
      <c r="R49" s="977" t="e">
        <f>'8 міс.'!R49+#REF!</f>
        <v>#REF!</v>
      </c>
      <c r="S49" s="977" t="e">
        <f>'8 міс.'!S49+#REF!</f>
        <v>#REF!</v>
      </c>
      <c r="T49" s="510" t="e">
        <f t="shared" si="29"/>
        <v>#REF!</v>
      </c>
      <c r="U49" s="593" t="e">
        <f t="shared" si="30"/>
        <v>#REF!</v>
      </c>
      <c r="V49" s="594" t="e">
        <f t="shared" si="30"/>
        <v>#REF!</v>
      </c>
      <c r="W49" s="1028" t="e">
        <f t="shared" si="8"/>
        <v>#REF!</v>
      </c>
      <c r="X49" s="502" t="e">
        <f t="shared" si="31"/>
        <v>#REF!</v>
      </c>
    </row>
    <row r="50" spans="1:24" s="527" customFormat="1" x14ac:dyDescent="0.2">
      <c r="A50" s="663" t="s">
        <v>101</v>
      </c>
      <c r="B50" s="1019"/>
      <c r="C50" s="738" t="e">
        <f>'8 міс.'!C50+#REF!</f>
        <v>#REF!</v>
      </c>
      <c r="D50" s="977" t="e">
        <f>'8 міс.'!D50+#REF!</f>
        <v>#REF!</v>
      </c>
      <c r="E50" s="502" t="e">
        <f>D50/C50*100</f>
        <v>#REF!</v>
      </c>
      <c r="F50" s="977" t="e">
        <f>'8 міс.'!F50+#REF!</f>
        <v>#REF!</v>
      </c>
      <c r="G50" s="977" t="e">
        <f>'8 міс.'!G50+#REF!</f>
        <v>#REF!</v>
      </c>
      <c r="H50" s="510" t="e">
        <f>G50/F50*100</f>
        <v>#REF!</v>
      </c>
      <c r="I50" s="738" t="e">
        <f>'8 міс.'!I50+#REF!</f>
        <v>#REF!</v>
      </c>
      <c r="J50" s="977" t="e">
        <f>'8 міс.'!J50+#REF!</f>
        <v>#REF!</v>
      </c>
      <c r="K50" s="502" t="e">
        <f>J50/I50*100</f>
        <v>#REF!</v>
      </c>
      <c r="L50" s="977" t="e">
        <f>'8 міс.'!L50+#REF!</f>
        <v>#REF!</v>
      </c>
      <c r="M50" s="977" t="e">
        <f>'8 міс.'!M50+#REF!</f>
        <v>#REF!</v>
      </c>
      <c r="N50" s="510" t="e">
        <f>M50/L50*100</f>
        <v>#REF!</v>
      </c>
      <c r="O50" s="738" t="e">
        <f>'8 міс.'!O50+#REF!</f>
        <v>#REF!</v>
      </c>
      <c r="P50" s="977" t="e">
        <f>'8 міс.'!P50+#REF!</f>
        <v>#REF!</v>
      </c>
      <c r="Q50" s="502" t="e">
        <f>P50/O50*100</f>
        <v>#REF!</v>
      </c>
      <c r="R50" s="977" t="e">
        <f>'8 міс.'!R50+#REF!</f>
        <v>#REF!</v>
      </c>
      <c r="S50" s="977" t="e">
        <f>'8 міс.'!S50+#REF!</f>
        <v>#REF!</v>
      </c>
      <c r="T50" s="510" t="e">
        <f>S50/R50*100</f>
        <v>#REF!</v>
      </c>
      <c r="U50" s="593" t="e">
        <f>SUM(C50,F50,I50,L50,O50,R50)</f>
        <v>#REF!</v>
      </c>
      <c r="V50" s="594" t="e">
        <f>SUM(D50,G50,J50,M50,P50,S50)</f>
        <v>#REF!</v>
      </c>
      <c r="W50" s="1028" t="e">
        <f t="shared" si="8"/>
        <v>#REF!</v>
      </c>
      <c r="X50" s="502" t="e">
        <f>V50/U50*100</f>
        <v>#REF!</v>
      </c>
    </row>
    <row r="51" spans="1:24" s="527" customFormat="1" x14ac:dyDescent="0.2">
      <c r="A51" s="663" t="s">
        <v>97</v>
      </c>
      <c r="B51" s="1019"/>
      <c r="C51" s="738" t="e">
        <f>'8 міс.'!C51+#REF!</f>
        <v>#REF!</v>
      </c>
      <c r="D51" s="977" t="e">
        <f>'8 міс.'!D51+#REF!</f>
        <v>#REF!</v>
      </c>
      <c r="E51" s="502" t="e">
        <f t="shared" si="24"/>
        <v>#REF!</v>
      </c>
      <c r="F51" s="977" t="e">
        <f>'8 міс.'!F51+#REF!</f>
        <v>#REF!</v>
      </c>
      <c r="G51" s="977" t="e">
        <f>'8 міс.'!G51+#REF!</f>
        <v>#REF!</v>
      </c>
      <c r="H51" s="510" t="e">
        <f t="shared" si="25"/>
        <v>#REF!</v>
      </c>
      <c r="I51" s="738" t="e">
        <f>'8 міс.'!I51+#REF!</f>
        <v>#REF!</v>
      </c>
      <c r="J51" s="977" t="e">
        <f>'8 міс.'!J51+#REF!</f>
        <v>#REF!</v>
      </c>
      <c r="K51" s="502" t="e">
        <f t="shared" si="26"/>
        <v>#REF!</v>
      </c>
      <c r="L51" s="977" t="e">
        <f>'8 міс.'!L51+#REF!</f>
        <v>#REF!</v>
      </c>
      <c r="M51" s="977" t="e">
        <f>'8 міс.'!M51+#REF!</f>
        <v>#REF!</v>
      </c>
      <c r="N51" s="510" t="e">
        <f t="shared" si="27"/>
        <v>#REF!</v>
      </c>
      <c r="O51" s="738" t="e">
        <f>'8 міс.'!O51+#REF!</f>
        <v>#REF!</v>
      </c>
      <c r="P51" s="977" t="e">
        <f>'8 міс.'!P51+#REF!</f>
        <v>#REF!</v>
      </c>
      <c r="Q51" s="502" t="e">
        <f t="shared" si="28"/>
        <v>#REF!</v>
      </c>
      <c r="R51" s="977" t="e">
        <f>'8 міс.'!R51+#REF!</f>
        <v>#REF!</v>
      </c>
      <c r="S51" s="977" t="e">
        <f>'8 міс.'!S51+#REF!</f>
        <v>#REF!</v>
      </c>
      <c r="T51" s="510" t="e">
        <f t="shared" si="29"/>
        <v>#REF!</v>
      </c>
      <c r="U51" s="593" t="e">
        <f>SUM(C51,F51,I51,L51,O51,R51)</f>
        <v>#REF!</v>
      </c>
      <c r="V51" s="594" t="e">
        <f>SUM(D51,G51,J51,M51,P51,S51)</f>
        <v>#REF!</v>
      </c>
      <c r="W51" s="1028" t="e">
        <f t="shared" si="8"/>
        <v>#REF!</v>
      </c>
      <c r="X51" s="502" t="e">
        <f t="shared" si="31"/>
        <v>#REF!</v>
      </c>
    </row>
    <row r="52" spans="1:24" s="527" customFormat="1" x14ac:dyDescent="0.2">
      <c r="A52" s="663" t="s">
        <v>98</v>
      </c>
      <c r="B52" s="1019"/>
      <c r="C52" s="738" t="e">
        <f>'8 міс.'!C52+#REF!</f>
        <v>#REF!</v>
      </c>
      <c r="D52" s="977" t="e">
        <f>'8 міс.'!D52+#REF!</f>
        <v>#REF!</v>
      </c>
      <c r="E52" s="502" t="e">
        <f t="shared" si="24"/>
        <v>#REF!</v>
      </c>
      <c r="F52" s="977" t="e">
        <f>'8 міс.'!F52+#REF!</f>
        <v>#REF!</v>
      </c>
      <c r="G52" s="977" t="e">
        <f>'8 міс.'!G52+#REF!</f>
        <v>#REF!</v>
      </c>
      <c r="H52" s="510" t="e">
        <f t="shared" si="25"/>
        <v>#REF!</v>
      </c>
      <c r="I52" s="738" t="e">
        <f>'8 міс.'!I52+#REF!</f>
        <v>#REF!</v>
      </c>
      <c r="J52" s="977" t="e">
        <f>'8 міс.'!J52+#REF!</f>
        <v>#REF!</v>
      </c>
      <c r="K52" s="502" t="e">
        <f t="shared" si="26"/>
        <v>#REF!</v>
      </c>
      <c r="L52" s="977" t="e">
        <f>'8 міс.'!L52+#REF!</f>
        <v>#REF!</v>
      </c>
      <c r="M52" s="977" t="e">
        <f>'8 міс.'!M52+#REF!</f>
        <v>#REF!</v>
      </c>
      <c r="N52" s="510" t="e">
        <f t="shared" si="27"/>
        <v>#REF!</v>
      </c>
      <c r="O52" s="738" t="e">
        <f>'8 міс.'!O52+#REF!</f>
        <v>#REF!</v>
      </c>
      <c r="P52" s="977" t="e">
        <f>'8 міс.'!P52+#REF!</f>
        <v>#REF!</v>
      </c>
      <c r="Q52" s="502" t="e">
        <f t="shared" si="28"/>
        <v>#REF!</v>
      </c>
      <c r="R52" s="977" t="e">
        <f>'8 міс.'!R52+#REF!</f>
        <v>#REF!</v>
      </c>
      <c r="S52" s="977" t="e">
        <f>'8 міс.'!S52+#REF!</f>
        <v>#REF!</v>
      </c>
      <c r="T52" s="510" t="e">
        <f t="shared" si="29"/>
        <v>#REF!</v>
      </c>
      <c r="U52" s="593" t="e">
        <f t="shared" si="30"/>
        <v>#REF!</v>
      </c>
      <c r="V52" s="594" t="e">
        <f t="shared" si="30"/>
        <v>#REF!</v>
      </c>
      <c r="W52" s="1028" t="e">
        <f t="shared" si="8"/>
        <v>#REF!</v>
      </c>
      <c r="X52" s="502" t="e">
        <f t="shared" si="31"/>
        <v>#REF!</v>
      </c>
    </row>
    <row r="53" spans="1:24" s="527" customFormat="1" ht="13.5" thickBot="1" x14ac:dyDescent="0.25">
      <c r="A53" s="659" t="s">
        <v>99</v>
      </c>
      <c r="B53" s="1020"/>
      <c r="C53" s="730" t="e">
        <f>C49/C46*100</f>
        <v>#REF!</v>
      </c>
      <c r="D53" s="730" t="e">
        <f>D49/D46*100</f>
        <v>#REF!</v>
      </c>
      <c r="E53" s="503"/>
      <c r="F53" s="730" t="e">
        <f>F49/F46*100</f>
        <v>#REF!</v>
      </c>
      <c r="G53" s="730" t="e">
        <f>G49/G46*100</f>
        <v>#REF!</v>
      </c>
      <c r="H53" s="503"/>
      <c r="I53" s="730" t="e">
        <f>I49/I46*100</f>
        <v>#REF!</v>
      </c>
      <c r="J53" s="730" t="e">
        <f>J49/J46*100</f>
        <v>#REF!</v>
      </c>
      <c r="K53" s="503"/>
      <c r="L53" s="730" t="e">
        <f>L49/L46*100</f>
        <v>#REF!</v>
      </c>
      <c r="M53" s="730" t="e">
        <f>M49/M46*100</f>
        <v>#REF!</v>
      </c>
      <c r="N53" s="503"/>
      <c r="O53" s="1008" t="e">
        <f>O49/O46*100</f>
        <v>#REF!</v>
      </c>
      <c r="P53" s="1008" t="e">
        <f>P49/P46*100</f>
        <v>#REF!</v>
      </c>
      <c r="Q53" s="1009"/>
      <c r="R53" s="730" t="e">
        <f>R49/R46*100</f>
        <v>#REF!</v>
      </c>
      <c r="S53" s="730" t="e">
        <f>S49/S46*100</f>
        <v>#REF!</v>
      </c>
      <c r="T53" s="503"/>
      <c r="U53" s="730" t="e">
        <f>U49/U46*100</f>
        <v>#REF!</v>
      </c>
      <c r="V53" s="730" t="e">
        <f>V49/V46*100</f>
        <v>#REF!</v>
      </c>
      <c r="W53" s="1028" t="e">
        <f t="shared" si="8"/>
        <v>#REF!</v>
      </c>
      <c r="X53" s="503"/>
    </row>
    <row r="54" spans="1:24" s="528" customFormat="1" ht="38.25" x14ac:dyDescent="0.2">
      <c r="A54" s="1071" t="s">
        <v>96</v>
      </c>
      <c r="B54" s="1072"/>
      <c r="C54" s="1069" t="e">
        <f>C56+C57+C58+C59</f>
        <v>#REF!</v>
      </c>
      <c r="D54" s="1065" t="e">
        <f>D56+D57+D58+D59</f>
        <v>#REF!</v>
      </c>
      <c r="E54" s="1066" t="e">
        <f t="shared" si="24"/>
        <v>#REF!</v>
      </c>
      <c r="F54" s="1073" t="e">
        <f>F56+F57+F58+F59</f>
        <v>#REF!</v>
      </c>
      <c r="G54" s="1073" t="e">
        <f>G56+G57+G58+G59</f>
        <v>#REF!</v>
      </c>
      <c r="H54" s="1074" t="e">
        <f t="shared" si="25"/>
        <v>#REF!</v>
      </c>
      <c r="I54" s="1069" t="e">
        <f>I56+I57+I58+I59</f>
        <v>#REF!</v>
      </c>
      <c r="J54" s="1065" t="e">
        <f>J56+J57+J58+J59</f>
        <v>#REF!</v>
      </c>
      <c r="K54" s="1066" t="e">
        <f t="shared" si="26"/>
        <v>#REF!</v>
      </c>
      <c r="L54" s="1073" t="e">
        <f>L56+L57+L58+L59</f>
        <v>#REF!</v>
      </c>
      <c r="M54" s="1075" t="e">
        <f>M56+M57+M58+M59</f>
        <v>#REF!</v>
      </c>
      <c r="N54" s="1074" t="e">
        <f t="shared" si="27"/>
        <v>#REF!</v>
      </c>
      <c r="O54" s="1069" t="e">
        <f>O56+O57+O58+O59</f>
        <v>#REF!</v>
      </c>
      <c r="P54" s="1065" t="e">
        <f>P56+P57+P58+P59</f>
        <v>#REF!</v>
      </c>
      <c r="Q54" s="1066" t="e">
        <f t="shared" si="28"/>
        <v>#REF!</v>
      </c>
      <c r="R54" s="1073" t="e">
        <f>R56+R57+R58+R59</f>
        <v>#REF!</v>
      </c>
      <c r="S54" s="1073" t="e">
        <f>S56+S57+S58+S59</f>
        <v>#REF!</v>
      </c>
      <c r="T54" s="1074" t="e">
        <f t="shared" si="29"/>
        <v>#REF!</v>
      </c>
      <c r="U54" s="1076" t="e">
        <f t="shared" si="30"/>
        <v>#REF!</v>
      </c>
      <c r="V54" s="1076" t="e">
        <f t="shared" si="30"/>
        <v>#REF!</v>
      </c>
      <c r="W54" s="1039" t="e">
        <f t="shared" si="8"/>
        <v>#REF!</v>
      </c>
      <c r="X54" s="1077" t="e">
        <f t="shared" si="31"/>
        <v>#REF!</v>
      </c>
    </row>
    <row r="55" spans="1:24" s="527" customFormat="1" x14ac:dyDescent="0.2">
      <c r="A55" s="841" t="s">
        <v>102</v>
      </c>
      <c r="B55" s="1018"/>
      <c r="C55" s="626" t="e">
        <f>C56+C57+C58</f>
        <v>#REF!</v>
      </c>
      <c r="D55" s="626" t="e">
        <f>D56+D57+D58</f>
        <v>#REF!</v>
      </c>
      <c r="E55" s="504" t="e">
        <f t="shared" si="24"/>
        <v>#REF!</v>
      </c>
      <c r="F55" s="626" t="e">
        <f>F56+F57+F58</f>
        <v>#REF!</v>
      </c>
      <c r="G55" s="626" t="e">
        <f>G56+G57+G58</f>
        <v>#REF!</v>
      </c>
      <c r="H55" s="504" t="e">
        <f t="shared" si="25"/>
        <v>#REF!</v>
      </c>
      <c r="I55" s="737" t="e">
        <f>I56+I57+I58</f>
        <v>#REF!</v>
      </c>
      <c r="J55" s="737" t="e">
        <f>J56+J57+J58</f>
        <v>#REF!</v>
      </c>
      <c r="K55" s="504" t="e">
        <f t="shared" si="26"/>
        <v>#REF!</v>
      </c>
      <c r="L55" s="626" t="e">
        <f>L56+L57+L58</f>
        <v>#REF!</v>
      </c>
      <c r="M55" s="626" t="e">
        <f>M56+M57+M58</f>
        <v>#REF!</v>
      </c>
      <c r="N55" s="507" t="e">
        <f t="shared" si="27"/>
        <v>#REF!</v>
      </c>
      <c r="O55" s="738" t="e">
        <f>O56+O57+O58</f>
        <v>#REF!</v>
      </c>
      <c r="P55" s="729" t="e">
        <f>P56+P57+P58</f>
        <v>#REF!</v>
      </c>
      <c r="Q55" s="502" t="e">
        <f t="shared" si="28"/>
        <v>#REF!</v>
      </c>
      <c r="R55" s="626" t="e">
        <f>R56+R57+R58</f>
        <v>#REF!</v>
      </c>
      <c r="S55" s="626" t="e">
        <f>S56+S57+S58</f>
        <v>#REF!</v>
      </c>
      <c r="T55" s="504" t="e">
        <f t="shared" si="29"/>
        <v>#REF!</v>
      </c>
      <c r="U55" s="626" t="e">
        <f>U56+U57+U58</f>
        <v>#REF!</v>
      </c>
      <c r="V55" s="626" t="e">
        <f>V56+V57+V58</f>
        <v>#REF!</v>
      </c>
      <c r="W55" s="1028" t="e">
        <f t="shared" si="8"/>
        <v>#REF!</v>
      </c>
      <c r="X55" s="504" t="e">
        <f t="shared" si="31"/>
        <v>#REF!</v>
      </c>
    </row>
    <row r="56" spans="1:24" s="527" customFormat="1" x14ac:dyDescent="0.2">
      <c r="A56" s="663" t="s">
        <v>92</v>
      </c>
      <c r="B56" s="1019"/>
      <c r="C56" s="738" t="e">
        <f>'8 міс.'!C56+#REF!</f>
        <v>#REF!</v>
      </c>
      <c r="D56" s="977" t="e">
        <f>'8 міс.'!D56+#REF!</f>
        <v>#REF!</v>
      </c>
      <c r="E56" s="502" t="e">
        <f t="shared" si="24"/>
        <v>#REF!</v>
      </c>
      <c r="F56" s="977" t="e">
        <f>'8 міс.'!F56+#REF!</f>
        <v>#REF!</v>
      </c>
      <c r="G56" s="977" t="e">
        <f>'8 міс.'!G56+#REF!</f>
        <v>#REF!</v>
      </c>
      <c r="H56" s="510" t="e">
        <f t="shared" si="25"/>
        <v>#REF!</v>
      </c>
      <c r="I56" s="738" t="e">
        <f>'8 міс.'!I56+#REF!</f>
        <v>#REF!</v>
      </c>
      <c r="J56" s="977" t="e">
        <f>'8 міс.'!J56+#REF!</f>
        <v>#REF!</v>
      </c>
      <c r="K56" s="502" t="e">
        <f t="shared" si="26"/>
        <v>#REF!</v>
      </c>
      <c r="L56" s="977" t="e">
        <f>'8 міс.'!L56+#REF!</f>
        <v>#REF!</v>
      </c>
      <c r="M56" s="977" t="e">
        <f>'8 міс.'!M56+#REF!</f>
        <v>#REF!</v>
      </c>
      <c r="N56" s="510" t="e">
        <f t="shared" si="27"/>
        <v>#REF!</v>
      </c>
      <c r="O56" s="738" t="e">
        <f>'8 міс.'!O56+#REF!</f>
        <v>#REF!</v>
      </c>
      <c r="P56" s="729" t="e">
        <f>'8 міс.'!P56+#REF!</f>
        <v>#REF!</v>
      </c>
      <c r="Q56" s="502" t="e">
        <f t="shared" si="28"/>
        <v>#REF!</v>
      </c>
      <c r="R56" s="977" t="e">
        <f>'8 міс.'!R56+#REF!</f>
        <v>#REF!</v>
      </c>
      <c r="S56" s="977" t="e">
        <f>'8 міс.'!S56+#REF!</f>
        <v>#REF!</v>
      </c>
      <c r="T56" s="510" t="e">
        <f t="shared" si="29"/>
        <v>#REF!</v>
      </c>
      <c r="U56" s="593" t="e">
        <f t="shared" si="30"/>
        <v>#REF!</v>
      </c>
      <c r="V56" s="594" t="e">
        <f t="shared" si="30"/>
        <v>#REF!</v>
      </c>
      <c r="W56" s="1028" t="e">
        <f t="shared" si="8"/>
        <v>#REF!</v>
      </c>
      <c r="X56" s="502" t="e">
        <f t="shared" si="31"/>
        <v>#REF!</v>
      </c>
    </row>
    <row r="57" spans="1:24" s="527" customFormat="1" x14ac:dyDescent="0.2">
      <c r="A57" s="663" t="s">
        <v>93</v>
      </c>
      <c r="B57" s="1019"/>
      <c r="C57" s="738" t="e">
        <f>'8 міс.'!C57+#REF!</f>
        <v>#REF!</v>
      </c>
      <c r="D57" s="977" t="e">
        <f>'8 міс.'!D57+#REF!</f>
        <v>#REF!</v>
      </c>
      <c r="E57" s="502" t="e">
        <f t="shared" si="24"/>
        <v>#REF!</v>
      </c>
      <c r="F57" s="977" t="e">
        <f>'8 міс.'!F57+#REF!</f>
        <v>#REF!</v>
      </c>
      <c r="G57" s="977" t="e">
        <f>'8 міс.'!G57+#REF!</f>
        <v>#REF!</v>
      </c>
      <c r="H57" s="510" t="e">
        <f t="shared" si="25"/>
        <v>#REF!</v>
      </c>
      <c r="I57" s="738" t="e">
        <f>'8 міс.'!I57+#REF!</f>
        <v>#REF!</v>
      </c>
      <c r="J57" s="977" t="e">
        <f>'8 міс.'!J57+#REF!</f>
        <v>#REF!</v>
      </c>
      <c r="K57" s="502" t="e">
        <f t="shared" si="26"/>
        <v>#REF!</v>
      </c>
      <c r="L57" s="977" t="e">
        <f>'8 міс.'!L57+#REF!</f>
        <v>#REF!</v>
      </c>
      <c r="M57" s="977" t="e">
        <f>'8 міс.'!M57+#REF!</f>
        <v>#REF!</v>
      </c>
      <c r="N57" s="510" t="e">
        <f t="shared" si="27"/>
        <v>#REF!</v>
      </c>
      <c r="O57" s="738" t="e">
        <f>'8 міс.'!O57+#REF!</f>
        <v>#REF!</v>
      </c>
      <c r="P57" s="729" t="e">
        <f>'8 міс.'!P57+#REF!</f>
        <v>#REF!</v>
      </c>
      <c r="Q57" s="502" t="e">
        <f t="shared" si="28"/>
        <v>#REF!</v>
      </c>
      <c r="R57" s="977" t="e">
        <f>'8 міс.'!R57+#REF!</f>
        <v>#REF!</v>
      </c>
      <c r="S57" s="977" t="e">
        <f>'8 міс.'!S57+#REF!</f>
        <v>#REF!</v>
      </c>
      <c r="T57" s="510" t="e">
        <f t="shared" si="29"/>
        <v>#REF!</v>
      </c>
      <c r="U57" s="593" t="e">
        <f t="shared" si="30"/>
        <v>#REF!</v>
      </c>
      <c r="V57" s="594" t="e">
        <f t="shared" si="30"/>
        <v>#REF!</v>
      </c>
      <c r="W57" s="1028" t="e">
        <f t="shared" si="8"/>
        <v>#REF!</v>
      </c>
      <c r="X57" s="502" t="e">
        <f t="shared" si="31"/>
        <v>#REF!</v>
      </c>
    </row>
    <row r="58" spans="1:24" s="527" customFormat="1" x14ac:dyDescent="0.2">
      <c r="A58" s="663" t="s">
        <v>94</v>
      </c>
      <c r="B58" s="1019"/>
      <c r="C58" s="738" t="e">
        <f>'8 міс.'!C58+#REF!</f>
        <v>#REF!</v>
      </c>
      <c r="D58" s="977" t="e">
        <f>'8 міс.'!D58+#REF!</f>
        <v>#REF!</v>
      </c>
      <c r="E58" s="502" t="e">
        <f t="shared" si="24"/>
        <v>#REF!</v>
      </c>
      <c r="F58" s="977" t="e">
        <f>'8 міс.'!F58+#REF!</f>
        <v>#REF!</v>
      </c>
      <c r="G58" s="977" t="e">
        <f>'8 міс.'!G58+#REF!</f>
        <v>#REF!</v>
      </c>
      <c r="H58" s="510" t="e">
        <f t="shared" si="25"/>
        <v>#REF!</v>
      </c>
      <c r="I58" s="738" t="e">
        <f>'8 міс.'!I58+#REF!</f>
        <v>#REF!</v>
      </c>
      <c r="J58" s="977" t="e">
        <f>'8 міс.'!J58+#REF!</f>
        <v>#REF!</v>
      </c>
      <c r="K58" s="502" t="e">
        <f t="shared" si="26"/>
        <v>#REF!</v>
      </c>
      <c r="L58" s="977" t="e">
        <f>'8 міс.'!L58+#REF!</f>
        <v>#REF!</v>
      </c>
      <c r="M58" s="977" t="e">
        <f>'8 міс.'!M58+#REF!</f>
        <v>#REF!</v>
      </c>
      <c r="N58" s="510" t="e">
        <f t="shared" si="27"/>
        <v>#REF!</v>
      </c>
      <c r="O58" s="738" t="e">
        <f>'8 міс.'!O58+#REF!</f>
        <v>#REF!</v>
      </c>
      <c r="P58" s="729" t="e">
        <f>'8 міс.'!P58+#REF!</f>
        <v>#REF!</v>
      </c>
      <c r="Q58" s="502" t="e">
        <f t="shared" si="28"/>
        <v>#REF!</v>
      </c>
      <c r="R58" s="977" t="e">
        <f>'8 міс.'!R58+#REF!</f>
        <v>#REF!</v>
      </c>
      <c r="S58" s="977" t="e">
        <f>'8 міс.'!S58+#REF!</f>
        <v>#REF!</v>
      </c>
      <c r="T58" s="510" t="e">
        <f t="shared" si="29"/>
        <v>#REF!</v>
      </c>
      <c r="U58" s="593" t="e">
        <f t="shared" si="30"/>
        <v>#REF!</v>
      </c>
      <c r="V58" s="594" t="e">
        <f t="shared" si="30"/>
        <v>#REF!</v>
      </c>
      <c r="W58" s="1028" t="e">
        <f t="shared" si="8"/>
        <v>#REF!</v>
      </c>
      <c r="X58" s="502" t="e">
        <f t="shared" si="31"/>
        <v>#REF!</v>
      </c>
    </row>
    <row r="59" spans="1:24" s="527" customFormat="1" x14ac:dyDescent="0.2">
      <c r="A59" s="663" t="s">
        <v>97</v>
      </c>
      <c r="B59" s="1019"/>
      <c r="C59" s="738" t="e">
        <f>'8 міс.'!C59+#REF!</f>
        <v>#REF!</v>
      </c>
      <c r="D59" s="977" t="e">
        <f>'8 міс.'!D59+#REF!</f>
        <v>#REF!</v>
      </c>
      <c r="E59" s="502" t="e">
        <f t="shared" si="24"/>
        <v>#REF!</v>
      </c>
      <c r="F59" s="977" t="e">
        <f>'8 міс.'!F59+#REF!</f>
        <v>#REF!</v>
      </c>
      <c r="G59" s="977" t="e">
        <f>'8 міс.'!G59+#REF!</f>
        <v>#REF!</v>
      </c>
      <c r="H59" s="510" t="e">
        <f t="shared" si="25"/>
        <v>#REF!</v>
      </c>
      <c r="I59" s="738" t="e">
        <f>'8 міс.'!I59+#REF!</f>
        <v>#REF!</v>
      </c>
      <c r="J59" s="977" t="e">
        <f>'8 міс.'!J59+#REF!</f>
        <v>#REF!</v>
      </c>
      <c r="K59" s="502" t="e">
        <f t="shared" si="26"/>
        <v>#REF!</v>
      </c>
      <c r="L59" s="977" t="e">
        <f>'8 міс.'!L59+#REF!</f>
        <v>#REF!</v>
      </c>
      <c r="M59" s="977" t="e">
        <f>'8 міс.'!M59+#REF!</f>
        <v>#REF!</v>
      </c>
      <c r="N59" s="510" t="e">
        <f t="shared" si="27"/>
        <v>#REF!</v>
      </c>
      <c r="O59" s="738" t="e">
        <f>'8 міс.'!O59+#REF!</f>
        <v>#REF!</v>
      </c>
      <c r="P59" s="729" t="e">
        <f>'8 міс.'!P59+#REF!</f>
        <v>#REF!</v>
      </c>
      <c r="Q59" s="502" t="e">
        <f t="shared" si="28"/>
        <v>#REF!</v>
      </c>
      <c r="R59" s="977" t="e">
        <f>'8 міс.'!R59+#REF!</f>
        <v>#REF!</v>
      </c>
      <c r="S59" s="977" t="e">
        <f>'8 міс.'!S59+#REF!</f>
        <v>#REF!</v>
      </c>
      <c r="T59" s="510" t="e">
        <f t="shared" si="29"/>
        <v>#REF!</v>
      </c>
      <c r="U59" s="593" t="e">
        <f t="shared" si="30"/>
        <v>#REF!</v>
      </c>
      <c r="V59" s="594" t="e">
        <f t="shared" si="30"/>
        <v>#REF!</v>
      </c>
      <c r="W59" s="1028" t="e">
        <f t="shared" si="8"/>
        <v>#REF!</v>
      </c>
      <c r="X59" s="502" t="e">
        <f t="shared" si="31"/>
        <v>#REF!</v>
      </c>
    </row>
    <row r="60" spans="1:24" s="527" customFormat="1" ht="13.5" thickBot="1" x14ac:dyDescent="0.25">
      <c r="A60" s="659" t="s">
        <v>99</v>
      </c>
      <c r="B60" s="1020"/>
      <c r="C60" s="741" t="e">
        <f>C58/C55*100</f>
        <v>#REF!</v>
      </c>
      <c r="D60" s="732" t="e">
        <f>D58/D55*100</f>
        <v>#REF!</v>
      </c>
      <c r="E60" s="1007"/>
      <c r="F60" s="513" t="e">
        <f>F58/F55*100</f>
        <v>#REF!</v>
      </c>
      <c r="G60" s="513" t="e">
        <f>G58/G55*100</f>
        <v>#REF!</v>
      </c>
      <c r="H60" s="1007"/>
      <c r="I60" s="741" t="e">
        <f>I58/I55*100</f>
        <v>#REF!</v>
      </c>
      <c r="J60" s="732" t="e">
        <f>J58/J55*100</f>
        <v>#REF!</v>
      </c>
      <c r="K60" s="1007"/>
      <c r="L60" s="732" t="e">
        <f>L58/L55*100</f>
        <v>#REF!</v>
      </c>
      <c r="M60" s="732" t="e">
        <f>M58/M55*100</f>
        <v>#REF!</v>
      </c>
      <c r="N60" s="1006"/>
      <c r="O60" s="741" t="e">
        <f>O58/O55*100</f>
        <v>#REF!</v>
      </c>
      <c r="P60" s="985" t="e">
        <f>P58/P55*100</f>
        <v>#REF!</v>
      </c>
      <c r="Q60" s="1007"/>
      <c r="R60" s="732" t="e">
        <f>R58/R55*100</f>
        <v>#REF!</v>
      </c>
      <c r="S60" s="732" t="e">
        <f>S58/S55*100</f>
        <v>#REF!</v>
      </c>
      <c r="T60" s="1007"/>
      <c r="U60" s="732" t="e">
        <f>U58/U55*100</f>
        <v>#REF!</v>
      </c>
      <c r="V60" s="732" t="e">
        <f>V58/V55*100</f>
        <v>#REF!</v>
      </c>
      <c r="W60" s="1028" t="e">
        <f t="shared" si="8"/>
        <v>#REF!</v>
      </c>
      <c r="X60" s="1007"/>
    </row>
    <row r="61" spans="1:24" x14ac:dyDescent="0.2">
      <c r="S61" s="23"/>
    </row>
    <row r="62" spans="1:24" hidden="1" x14ac:dyDescent="0.2">
      <c r="D62" t="e">
        <f>D49/V49*100</f>
        <v>#REF!</v>
      </c>
      <c r="G62" t="e">
        <f>G49/V49*100</f>
        <v>#REF!</v>
      </c>
      <c r="J62" t="e">
        <f>J49/V49*100</f>
        <v>#REF!</v>
      </c>
      <c r="M62" t="e">
        <f>M49/V49*100</f>
        <v>#REF!</v>
      </c>
      <c r="P62" t="e">
        <f>P49/V49*100</f>
        <v>#REF!</v>
      </c>
      <c r="S62" t="e">
        <f>S49/V49*100</f>
        <v>#REF!</v>
      </c>
      <c r="V62" s="88" t="e">
        <f>D62+G62+J62+M62+P62+S62</f>
        <v>#REF!</v>
      </c>
    </row>
  </sheetData>
  <mergeCells count="19">
    <mergeCell ref="C5:E5"/>
    <mergeCell ref="F5:H5"/>
    <mergeCell ref="I5:K5"/>
    <mergeCell ref="L5:N5"/>
    <mergeCell ref="O5:Q5"/>
    <mergeCell ref="R5:T5"/>
    <mergeCell ref="U5:X5"/>
    <mergeCell ref="A1:X1"/>
    <mergeCell ref="A2:X2"/>
    <mergeCell ref="A3:C3"/>
    <mergeCell ref="A4:A6"/>
    <mergeCell ref="B4:B6"/>
    <mergeCell ref="C4:E4"/>
    <mergeCell ref="F4:H4"/>
    <mergeCell ref="I4:K4"/>
    <mergeCell ref="L4:N4"/>
    <mergeCell ref="O4:Q4"/>
    <mergeCell ref="R4:T4"/>
    <mergeCell ref="U4:X4"/>
  </mergeCells>
  <printOptions horizontalCentered="1" verticalCentered="1"/>
  <pageMargins left="0" right="0" top="0" bottom="0" header="0.51181102362204722" footer="0.51181102362204722"/>
  <pageSetup paperSize="8" scale="89" orientation="landscape" horizontalDpi="300" verticalDpi="300" r:id="rId1"/>
  <headerFooter alignWithMargins="0">
    <oddHeader>&amp;L&amp;8&amp;F     &amp;D        &amp;T
Вик. Косач 5 02 32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Z45"/>
  <sheetViews>
    <sheetView zoomScale="75" zoomScaleNormal="75" workbookViewId="0">
      <pane xSplit="2" ySplit="6" topLeftCell="G10" activePane="bottomRight" state="frozen"/>
      <selection activeCell="A36" sqref="A36"/>
      <selection pane="topRight" activeCell="A36" sqref="A36"/>
      <selection pane="bottomLeft" activeCell="A36" sqref="A36"/>
      <selection pane="bottomRight" activeCell="V60" sqref="V60"/>
    </sheetView>
  </sheetViews>
  <sheetFormatPr defaultRowHeight="12.75" x14ac:dyDescent="0.2"/>
  <cols>
    <col min="1" max="1" width="22.42578125" customWidth="1"/>
    <col min="2" max="2" width="11.28515625" customWidth="1"/>
    <col min="3" max="3" width="9.7109375" customWidth="1"/>
    <col min="4" max="4" width="8.7109375" customWidth="1"/>
    <col min="5" max="7" width="8.5703125" customWidth="1"/>
    <col min="8" max="8" width="6.7109375" customWidth="1"/>
    <col min="10" max="10" width="8.42578125" customWidth="1"/>
    <col min="11" max="11" width="7" customWidth="1"/>
    <col min="12" max="12" width="9.85546875" customWidth="1"/>
    <col min="13" max="13" width="9.42578125" customWidth="1"/>
    <col min="14" max="14" width="6.5703125" customWidth="1"/>
    <col min="16" max="16" width="8.5703125" customWidth="1"/>
    <col min="17" max="17" width="6.7109375" customWidth="1"/>
    <col min="18" max="18" width="9" customWidth="1"/>
    <col min="19" max="19" width="9.85546875" customWidth="1"/>
    <col min="20" max="20" width="7.42578125" customWidth="1"/>
    <col min="21" max="21" width="10.5703125" customWidth="1"/>
    <col min="22" max="22" width="10.85546875" customWidth="1"/>
    <col min="23" max="23" width="7.7109375" customWidth="1"/>
  </cols>
  <sheetData>
    <row r="1" spans="1:25" ht="18" x14ac:dyDescent="0.25">
      <c r="A1" s="1"/>
      <c r="J1" s="28" t="s">
        <v>53</v>
      </c>
      <c r="L1" s="1"/>
    </row>
    <row r="2" spans="1:25" ht="18" x14ac:dyDescent="0.25">
      <c r="A2" s="1"/>
      <c r="J2" s="28" t="s">
        <v>126</v>
      </c>
      <c r="L2" s="1"/>
    </row>
    <row r="3" spans="1:25" ht="15.75" thickBot="1" x14ac:dyDescent="0.25">
      <c r="A3" s="1179"/>
      <c r="B3" s="1179"/>
      <c r="C3" s="1179"/>
      <c r="J3" s="55"/>
      <c r="L3" s="2"/>
      <c r="M3" s="2"/>
      <c r="N3" s="2"/>
      <c r="O3" s="2"/>
      <c r="P3" s="2"/>
      <c r="Q3" s="6"/>
      <c r="R3" s="2"/>
      <c r="S3" s="2"/>
      <c r="T3" s="2"/>
      <c r="U3" s="2"/>
      <c r="V3" s="2"/>
      <c r="W3" s="2"/>
    </row>
    <row r="4" spans="1:25" x14ac:dyDescent="0.2">
      <c r="A4" s="1177" t="s">
        <v>7</v>
      </c>
      <c r="B4" s="1176" t="s">
        <v>8</v>
      </c>
      <c r="C4" s="1176" t="s">
        <v>0</v>
      </c>
      <c r="D4" s="1176"/>
      <c r="E4" s="1176"/>
      <c r="F4" s="1176" t="s">
        <v>1</v>
      </c>
      <c r="G4" s="1176"/>
      <c r="H4" s="1176"/>
      <c r="I4" s="1176" t="s">
        <v>2</v>
      </c>
      <c r="J4" s="1176"/>
      <c r="K4" s="1176"/>
      <c r="L4" s="1176" t="s">
        <v>3</v>
      </c>
      <c r="M4" s="1176"/>
      <c r="N4" s="1176"/>
      <c r="O4" s="1176" t="s">
        <v>4</v>
      </c>
      <c r="P4" s="1176"/>
      <c r="Q4" s="1176"/>
      <c r="R4" s="1176" t="s">
        <v>5</v>
      </c>
      <c r="S4" s="1176"/>
      <c r="T4" s="1176"/>
      <c r="U4" s="1176" t="s">
        <v>6</v>
      </c>
      <c r="V4" s="1176"/>
      <c r="W4" s="1178"/>
    </row>
    <row r="5" spans="1:25" ht="13.5" thickBot="1" x14ac:dyDescent="0.25">
      <c r="A5" s="1181"/>
      <c r="B5" s="1201"/>
      <c r="C5" s="1170" t="s">
        <v>86</v>
      </c>
      <c r="D5" s="1170"/>
      <c r="E5" s="1170"/>
      <c r="F5" s="1170" t="s">
        <v>86</v>
      </c>
      <c r="G5" s="1170"/>
      <c r="H5" s="1170"/>
      <c r="I5" s="1170" t="s">
        <v>86</v>
      </c>
      <c r="J5" s="1170"/>
      <c r="K5" s="1170"/>
      <c r="L5" s="1170" t="s">
        <v>86</v>
      </c>
      <c r="M5" s="1170"/>
      <c r="N5" s="1170"/>
      <c r="O5" s="1170" t="s">
        <v>86</v>
      </c>
      <c r="P5" s="1170"/>
      <c r="Q5" s="1170"/>
      <c r="R5" s="1170" t="s">
        <v>86</v>
      </c>
      <c r="S5" s="1170"/>
      <c r="T5" s="1170"/>
      <c r="U5" s="1170" t="s">
        <v>86</v>
      </c>
      <c r="V5" s="1170"/>
      <c r="W5" s="1170"/>
    </row>
    <row r="6" spans="1:25" s="78" customFormat="1" ht="13.5" thickBot="1" x14ac:dyDescent="0.25">
      <c r="A6" s="434"/>
      <c r="B6" s="240" t="s">
        <v>9</v>
      </c>
      <c r="C6" s="190">
        <v>2010</v>
      </c>
      <c r="D6" s="190">
        <v>2011</v>
      </c>
      <c r="E6" s="191" t="s">
        <v>125</v>
      </c>
      <c r="F6" s="190">
        <v>2010</v>
      </c>
      <c r="G6" s="190">
        <v>2011</v>
      </c>
      <c r="H6" s="191" t="s">
        <v>125</v>
      </c>
      <c r="I6" s="190">
        <v>2010</v>
      </c>
      <c r="J6" s="190">
        <v>2011</v>
      </c>
      <c r="K6" s="191" t="s">
        <v>125</v>
      </c>
      <c r="L6" s="190">
        <v>2010</v>
      </c>
      <c r="M6" s="190">
        <v>2011</v>
      </c>
      <c r="N6" s="191" t="s">
        <v>125</v>
      </c>
      <c r="O6" s="190">
        <v>2010</v>
      </c>
      <c r="P6" s="190">
        <v>2011</v>
      </c>
      <c r="Q6" s="191" t="s">
        <v>125</v>
      </c>
      <c r="R6" s="190">
        <v>2010</v>
      </c>
      <c r="S6" s="190">
        <v>2011</v>
      </c>
      <c r="T6" s="191" t="s">
        <v>125</v>
      </c>
      <c r="U6" s="362">
        <v>2010</v>
      </c>
      <c r="V6" s="190">
        <v>2011</v>
      </c>
      <c r="W6" s="191" t="s">
        <v>125</v>
      </c>
    </row>
    <row r="7" spans="1:25" ht="18.75" customHeight="1" x14ac:dyDescent="0.2">
      <c r="A7" s="69" t="s">
        <v>10</v>
      </c>
      <c r="B7" s="33" t="s">
        <v>11</v>
      </c>
      <c r="C7" s="12" t="e">
        <f>SUM(C9,C10,C11)</f>
        <v>#REF!</v>
      </c>
      <c r="D7" s="12" t="e">
        <f>SUM(D9,D10,D11)</f>
        <v>#REF!</v>
      </c>
      <c r="E7" s="40" t="e">
        <f t="shared" ref="E7:E21" si="0">D7/C7*100</f>
        <v>#REF!</v>
      </c>
      <c r="F7" s="12" t="e">
        <f>SUM(F9,F10,F11)</f>
        <v>#REF!</v>
      </c>
      <c r="G7" s="12" t="e">
        <f>SUM(G9,G10,G11)</f>
        <v>#REF!</v>
      </c>
      <c r="H7" s="12" t="e">
        <f t="shared" ref="H7:H21" si="1">G7/F7*100</f>
        <v>#REF!</v>
      </c>
      <c r="I7" s="12" t="e">
        <f>SUM(I9,I10,I11)</f>
        <v>#REF!</v>
      </c>
      <c r="J7" s="12" t="e">
        <f>SUM(J9,J10,J11)</f>
        <v>#REF!</v>
      </c>
      <c r="K7" s="12" t="e">
        <f t="shared" ref="K7:K21" si="2">J7/I7*100</f>
        <v>#REF!</v>
      </c>
      <c r="L7" s="12" t="e">
        <f>SUM(L9,L10,L11)</f>
        <v>#REF!</v>
      </c>
      <c r="M7" s="12" t="e">
        <f>SUM(M9,M10,M11)</f>
        <v>#REF!</v>
      </c>
      <c r="N7" s="12" t="e">
        <f t="shared" ref="N7:N21" si="3">M7/L7*100</f>
        <v>#REF!</v>
      </c>
      <c r="O7" s="12" t="e">
        <f>SUM(O9,O10,O11)</f>
        <v>#REF!</v>
      </c>
      <c r="P7" s="12" t="e">
        <f>SUM(P9,P10,P11)</f>
        <v>#REF!</v>
      </c>
      <c r="Q7" s="12" t="e">
        <f t="shared" ref="Q7:Q21" si="4">P7/O7*100</f>
        <v>#REF!</v>
      </c>
      <c r="R7" s="12" t="e">
        <f>SUM(R9,R10,R11)</f>
        <v>#REF!</v>
      </c>
      <c r="S7" s="12" t="e">
        <f>SUM(S9,S10,S11)</f>
        <v>#REF!</v>
      </c>
      <c r="T7" s="40" t="e">
        <f t="shared" ref="T7:T21" si="5">S7/R7*100</f>
        <v>#REF!</v>
      </c>
      <c r="U7" s="12" t="e">
        <f t="shared" ref="U7:V12" si="6">SUM(C7,F7,I7,L7,O7,R7)</f>
        <v>#REF!</v>
      </c>
      <c r="V7" s="12" t="e">
        <f t="shared" si="6"/>
        <v>#REF!</v>
      </c>
      <c r="W7" s="59" t="e">
        <f t="shared" ref="W7:W21" si="7">V7/U7*100</f>
        <v>#REF!</v>
      </c>
    </row>
    <row r="8" spans="1:25" x14ac:dyDescent="0.2">
      <c r="A8" s="70" t="s">
        <v>29</v>
      </c>
      <c r="B8" s="36" t="s">
        <v>12</v>
      </c>
      <c r="C8" s="12" t="e">
        <f>C7-C11</f>
        <v>#REF!</v>
      </c>
      <c r="D8" s="12" t="e">
        <f>D7-D11</f>
        <v>#REF!</v>
      </c>
      <c r="E8" s="12" t="e">
        <f t="shared" si="0"/>
        <v>#REF!</v>
      </c>
      <c r="F8" s="12" t="e">
        <f>F7-F11</f>
        <v>#REF!</v>
      </c>
      <c r="G8" s="12" t="e">
        <f>G7-G11</f>
        <v>#REF!</v>
      </c>
      <c r="H8" s="12" t="e">
        <f t="shared" si="1"/>
        <v>#REF!</v>
      </c>
      <c r="I8" s="12" t="e">
        <f>I7-I11</f>
        <v>#REF!</v>
      </c>
      <c r="J8" s="12" t="e">
        <f>J7-J11</f>
        <v>#REF!</v>
      </c>
      <c r="K8" s="12" t="e">
        <f t="shared" si="2"/>
        <v>#REF!</v>
      </c>
      <c r="L8" s="12" t="e">
        <f>L7-L11</f>
        <v>#REF!</v>
      </c>
      <c r="M8" s="12" t="e">
        <f>M7-M11</f>
        <v>#REF!</v>
      </c>
      <c r="N8" s="12" t="e">
        <f t="shared" si="3"/>
        <v>#REF!</v>
      </c>
      <c r="O8" s="12" t="e">
        <f>O7-O11</f>
        <v>#REF!</v>
      </c>
      <c r="P8" s="12" t="e">
        <f>P7-P11</f>
        <v>#REF!</v>
      </c>
      <c r="Q8" s="12" t="e">
        <f t="shared" si="4"/>
        <v>#REF!</v>
      </c>
      <c r="R8" s="12" t="e">
        <f>R7-R11</f>
        <v>#REF!</v>
      </c>
      <c r="S8" s="12" t="e">
        <f>S7-S11</f>
        <v>#REF!</v>
      </c>
      <c r="T8" s="12" t="e">
        <f t="shared" si="5"/>
        <v>#REF!</v>
      </c>
      <c r="U8" s="12" t="e">
        <f t="shared" si="6"/>
        <v>#REF!</v>
      </c>
      <c r="V8" s="12" t="e">
        <f t="shared" si="6"/>
        <v>#REF!</v>
      </c>
      <c r="W8" s="59" t="e">
        <f t="shared" si="7"/>
        <v>#REF!</v>
      </c>
    </row>
    <row r="9" spans="1:25" x14ac:dyDescent="0.2">
      <c r="A9" s="156" t="s">
        <v>31</v>
      </c>
      <c r="B9" s="36" t="s">
        <v>12</v>
      </c>
      <c r="C9" s="8" t="e">
        <f>#REF!+#REF!+#REF!</f>
        <v>#REF!</v>
      </c>
      <c r="D9" s="8" t="e">
        <f>#REF!+#REF!+#REF!</f>
        <v>#REF!</v>
      </c>
      <c r="E9" s="18" t="e">
        <f t="shared" si="0"/>
        <v>#REF!</v>
      </c>
      <c r="F9" s="8" t="e">
        <f>#REF!+#REF!+#REF!</f>
        <v>#REF!</v>
      </c>
      <c r="G9" s="8" t="e">
        <f>#REF!+#REF!+#REF!</f>
        <v>#REF!</v>
      </c>
      <c r="H9" s="18" t="e">
        <f t="shared" si="1"/>
        <v>#REF!</v>
      </c>
      <c r="I9" s="8" t="e">
        <f>#REF!+#REF!+#REF!</f>
        <v>#REF!</v>
      </c>
      <c r="J9" s="8" t="e">
        <f>#REF!+#REF!+#REF!</f>
        <v>#REF!</v>
      </c>
      <c r="K9" s="18" t="e">
        <f t="shared" si="2"/>
        <v>#REF!</v>
      </c>
      <c r="L9" s="8" t="e">
        <f>#REF!+#REF!+#REF!</f>
        <v>#REF!</v>
      </c>
      <c r="M9" s="8" t="e">
        <f>#REF!+#REF!+#REF!</f>
        <v>#REF!</v>
      </c>
      <c r="N9" s="18" t="e">
        <f t="shared" si="3"/>
        <v>#REF!</v>
      </c>
      <c r="O9" s="8" t="e">
        <f>#REF!+#REF!+#REF!</f>
        <v>#REF!</v>
      </c>
      <c r="P9" s="8" t="e">
        <f>#REF!+#REF!+#REF!</f>
        <v>#REF!</v>
      </c>
      <c r="Q9" s="18" t="e">
        <f t="shared" si="4"/>
        <v>#REF!</v>
      </c>
      <c r="R9" s="8" t="e">
        <f>#REF!+#REF!+#REF!</f>
        <v>#REF!</v>
      </c>
      <c r="S9" s="8" t="e">
        <f>#REF!+#REF!+#REF!</f>
        <v>#REF!</v>
      </c>
      <c r="T9" s="18" t="e">
        <f t="shared" si="5"/>
        <v>#REF!</v>
      </c>
      <c r="U9" s="18" t="e">
        <f t="shared" si="6"/>
        <v>#REF!</v>
      </c>
      <c r="V9" s="18" t="e">
        <f t="shared" si="6"/>
        <v>#REF!</v>
      </c>
      <c r="W9" s="60" t="e">
        <f t="shared" si="7"/>
        <v>#REF!</v>
      </c>
    </row>
    <row r="10" spans="1:25" x14ac:dyDescent="0.2">
      <c r="A10" s="156" t="s">
        <v>32</v>
      </c>
      <c r="B10" s="36" t="s">
        <v>12</v>
      </c>
      <c r="C10" s="8" t="e">
        <f>#REF!+#REF!+#REF!</f>
        <v>#REF!</v>
      </c>
      <c r="D10" s="8" t="e">
        <f>#REF!+#REF!+#REF!</f>
        <v>#REF!</v>
      </c>
      <c r="E10" s="18" t="e">
        <f t="shared" si="0"/>
        <v>#REF!</v>
      </c>
      <c r="F10" s="8" t="e">
        <f>#REF!+#REF!+#REF!</f>
        <v>#REF!</v>
      </c>
      <c r="G10" s="8" t="e">
        <f>#REF!+#REF!+#REF!</f>
        <v>#REF!</v>
      </c>
      <c r="H10" s="18" t="e">
        <f t="shared" si="1"/>
        <v>#REF!</v>
      </c>
      <c r="I10" s="8" t="e">
        <f>#REF!+#REF!+#REF!</f>
        <v>#REF!</v>
      </c>
      <c r="J10" s="8" t="e">
        <f>#REF!+#REF!+#REF!</f>
        <v>#REF!</v>
      </c>
      <c r="K10" s="18" t="e">
        <f t="shared" si="2"/>
        <v>#REF!</v>
      </c>
      <c r="L10" s="8" t="e">
        <f>#REF!+#REF!+#REF!</f>
        <v>#REF!</v>
      </c>
      <c r="M10" s="8" t="e">
        <f>#REF!+#REF!+#REF!</f>
        <v>#REF!</v>
      </c>
      <c r="N10" s="18" t="e">
        <f t="shared" si="3"/>
        <v>#REF!</v>
      </c>
      <c r="O10" s="8" t="e">
        <f>#REF!+#REF!+#REF!</f>
        <v>#REF!</v>
      </c>
      <c r="P10" s="8" t="e">
        <f>#REF!+#REF!+#REF!</f>
        <v>#REF!</v>
      </c>
      <c r="Q10" s="18" t="e">
        <f t="shared" si="4"/>
        <v>#REF!</v>
      </c>
      <c r="R10" s="8" t="e">
        <f>#REF!+#REF!+#REF!</f>
        <v>#REF!</v>
      </c>
      <c r="S10" s="8" t="e">
        <f>#REF!+#REF!+#REF!</f>
        <v>#REF!</v>
      </c>
      <c r="T10" s="18" t="e">
        <f t="shared" si="5"/>
        <v>#REF!</v>
      </c>
      <c r="U10" s="18" t="e">
        <f t="shared" si="6"/>
        <v>#REF!</v>
      </c>
      <c r="V10" s="18" t="e">
        <f t="shared" si="6"/>
        <v>#REF!</v>
      </c>
      <c r="W10" s="60" t="e">
        <f t="shared" si="7"/>
        <v>#REF!</v>
      </c>
    </row>
    <row r="11" spans="1:25" x14ac:dyDescent="0.2">
      <c r="A11" s="70" t="s">
        <v>30</v>
      </c>
      <c r="B11" s="36" t="s">
        <v>12</v>
      </c>
      <c r="C11" s="8" t="e">
        <f>#REF!+#REF!+#REF!</f>
        <v>#REF!</v>
      </c>
      <c r="D11" s="8" t="e">
        <f>#REF!+#REF!+#REF!</f>
        <v>#REF!</v>
      </c>
      <c r="E11" s="40" t="e">
        <f t="shared" si="0"/>
        <v>#REF!</v>
      </c>
      <c r="F11" s="8" t="e">
        <f>#REF!+#REF!+#REF!</f>
        <v>#REF!</v>
      </c>
      <c r="G11" s="8" t="e">
        <f>#REF!+#REF!+#REF!</f>
        <v>#REF!</v>
      </c>
      <c r="H11" s="12" t="e">
        <f t="shared" si="1"/>
        <v>#REF!</v>
      </c>
      <c r="I11" s="8" t="e">
        <f>#REF!+#REF!+#REF!</f>
        <v>#REF!</v>
      </c>
      <c r="J11" s="8" t="e">
        <f>#REF!+#REF!+#REF!</f>
        <v>#REF!</v>
      </c>
      <c r="K11" s="40" t="e">
        <f t="shared" si="2"/>
        <v>#REF!</v>
      </c>
      <c r="L11" s="8" t="e">
        <f>#REF!+#REF!+#REF!</f>
        <v>#REF!</v>
      </c>
      <c r="M11" s="8" t="e">
        <f>#REF!+#REF!+#REF!</f>
        <v>#REF!</v>
      </c>
      <c r="N11" s="40" t="e">
        <f t="shared" si="3"/>
        <v>#REF!</v>
      </c>
      <c r="O11" s="8" t="e">
        <f>#REF!+#REF!+#REF!</f>
        <v>#REF!</v>
      </c>
      <c r="P11" s="8" t="e">
        <f>#REF!+#REF!+#REF!</f>
        <v>#REF!</v>
      </c>
      <c r="Q11" s="40" t="e">
        <f t="shared" si="4"/>
        <v>#REF!</v>
      </c>
      <c r="R11" s="8" t="e">
        <f>#REF!+#REF!+#REF!</f>
        <v>#REF!</v>
      </c>
      <c r="S11" s="8" t="e">
        <f>#REF!+#REF!+#REF!</f>
        <v>#REF!</v>
      </c>
      <c r="T11" s="40" t="e">
        <f t="shared" si="5"/>
        <v>#REF!</v>
      </c>
      <c r="U11" s="12" t="e">
        <f t="shared" si="6"/>
        <v>#REF!</v>
      </c>
      <c r="V11" s="12" t="e">
        <f t="shared" si="6"/>
        <v>#REF!</v>
      </c>
      <c r="W11" s="166" t="e">
        <f t="shared" si="7"/>
        <v>#REF!</v>
      </c>
    </row>
    <row r="12" spans="1:25" ht="24.6" customHeight="1" x14ac:dyDescent="0.2">
      <c r="A12" s="71" t="s">
        <v>16</v>
      </c>
      <c r="B12" s="30" t="s">
        <v>26</v>
      </c>
      <c r="C12" s="12" t="e">
        <f>SUM(C14,C15,C16)</f>
        <v>#REF!</v>
      </c>
      <c r="D12" s="12" t="e">
        <f>SUM(D14,D15,D16)</f>
        <v>#REF!</v>
      </c>
      <c r="E12" s="40" t="e">
        <f t="shared" si="0"/>
        <v>#REF!</v>
      </c>
      <c r="F12" s="12" t="e">
        <f>SUM(F14,F15,F16)</f>
        <v>#REF!</v>
      </c>
      <c r="G12" s="12" t="e">
        <f>SUM(G14,G15,G16)</f>
        <v>#REF!</v>
      </c>
      <c r="H12" s="12" t="e">
        <f t="shared" si="1"/>
        <v>#REF!</v>
      </c>
      <c r="I12" s="12" t="e">
        <f>SUM(I14,I15,I16)</f>
        <v>#REF!</v>
      </c>
      <c r="J12" s="12" t="e">
        <f>SUM(J14,J15,J16)</f>
        <v>#REF!</v>
      </c>
      <c r="K12" s="12" t="e">
        <f t="shared" si="2"/>
        <v>#REF!</v>
      </c>
      <c r="L12" s="12" t="e">
        <f>SUM(L14,L15,L16)</f>
        <v>#REF!</v>
      </c>
      <c r="M12" s="12" t="e">
        <f>SUM(M14,M15,M16)</f>
        <v>#REF!</v>
      </c>
      <c r="N12" s="12" t="e">
        <f t="shared" si="3"/>
        <v>#REF!</v>
      </c>
      <c r="O12" s="12" t="e">
        <f>SUM(O14,O15,O16)</f>
        <v>#REF!</v>
      </c>
      <c r="P12" s="12" t="e">
        <f>SUM(P14,P15,P16)</f>
        <v>#REF!</v>
      </c>
      <c r="Q12" s="12" t="e">
        <f t="shared" si="4"/>
        <v>#REF!</v>
      </c>
      <c r="R12" s="12" t="e">
        <f>SUM(R14,R15,R16)</f>
        <v>#REF!</v>
      </c>
      <c r="S12" s="12" t="e">
        <f>SUM(S14,S15,S16)</f>
        <v>#REF!</v>
      </c>
      <c r="T12" s="40" t="e">
        <f t="shared" si="5"/>
        <v>#REF!</v>
      </c>
      <c r="U12" s="12" t="e">
        <f t="shared" si="6"/>
        <v>#REF!</v>
      </c>
      <c r="V12" s="12" t="e">
        <f t="shared" si="6"/>
        <v>#REF!</v>
      </c>
      <c r="W12" s="59" t="e">
        <f t="shared" si="7"/>
        <v>#REF!</v>
      </c>
    </row>
    <row r="13" spans="1:25" ht="15.75" customHeight="1" x14ac:dyDescent="0.2">
      <c r="A13" s="70" t="s">
        <v>29</v>
      </c>
      <c r="B13" s="30"/>
      <c r="C13" s="12" t="e">
        <f>C14+C15</f>
        <v>#REF!</v>
      </c>
      <c r="D13" s="12" t="e">
        <f>D14+D15</f>
        <v>#REF!</v>
      </c>
      <c r="E13" s="12" t="e">
        <f t="shared" si="0"/>
        <v>#REF!</v>
      </c>
      <c r="F13" s="12" t="e">
        <f>F14+F15</f>
        <v>#REF!</v>
      </c>
      <c r="G13" s="12" t="e">
        <f>G14+G15</f>
        <v>#REF!</v>
      </c>
      <c r="H13" s="12" t="e">
        <f t="shared" si="1"/>
        <v>#REF!</v>
      </c>
      <c r="I13" s="12" t="e">
        <f>I14+I15</f>
        <v>#REF!</v>
      </c>
      <c r="J13" s="12" t="e">
        <f>J14+J15</f>
        <v>#REF!</v>
      </c>
      <c r="K13" s="12" t="e">
        <f t="shared" si="2"/>
        <v>#REF!</v>
      </c>
      <c r="L13" s="12" t="e">
        <f>L14+L15</f>
        <v>#REF!</v>
      </c>
      <c r="M13" s="12" t="e">
        <f>M14+M15</f>
        <v>#REF!</v>
      </c>
      <c r="N13" s="12" t="e">
        <f t="shared" si="3"/>
        <v>#REF!</v>
      </c>
      <c r="O13" s="12" t="e">
        <f>O14+O15</f>
        <v>#REF!</v>
      </c>
      <c r="P13" s="12" t="e">
        <f>P14+P15</f>
        <v>#REF!</v>
      </c>
      <c r="Q13" s="12" t="e">
        <f t="shared" si="4"/>
        <v>#REF!</v>
      </c>
      <c r="R13" s="12" t="e">
        <f>R14+R15</f>
        <v>#REF!</v>
      </c>
      <c r="S13" s="12" t="e">
        <f>S14+S15</f>
        <v>#REF!</v>
      </c>
      <c r="T13" s="12" t="e">
        <f t="shared" si="5"/>
        <v>#REF!</v>
      </c>
      <c r="U13" s="12" t="e">
        <f>U14+U15</f>
        <v>#REF!</v>
      </c>
      <c r="V13" s="12" t="e">
        <f>V14+V15</f>
        <v>#REF!</v>
      </c>
      <c r="W13" s="59" t="e">
        <f t="shared" si="7"/>
        <v>#REF!</v>
      </c>
    </row>
    <row r="14" spans="1:25" x14ac:dyDescent="0.2">
      <c r="A14" s="157" t="s">
        <v>13</v>
      </c>
      <c r="B14" s="42" t="s">
        <v>12</v>
      </c>
      <c r="C14" s="8" t="e">
        <f>#REF!+#REF!+#REF!</f>
        <v>#REF!</v>
      </c>
      <c r="D14" s="8" t="e">
        <f>#REF!+#REF!+#REF!</f>
        <v>#REF!</v>
      </c>
      <c r="E14" s="21" t="e">
        <f t="shared" si="0"/>
        <v>#REF!</v>
      </c>
      <c r="F14" s="8" t="e">
        <f>#REF!+#REF!+#REF!</f>
        <v>#REF!</v>
      </c>
      <c r="G14" s="8" t="e">
        <f>#REF!+#REF!+#REF!</f>
        <v>#REF!</v>
      </c>
      <c r="H14" s="21" t="e">
        <f t="shared" si="1"/>
        <v>#REF!</v>
      </c>
      <c r="I14" s="8" t="e">
        <f>#REF!+#REF!+#REF!</f>
        <v>#REF!</v>
      </c>
      <c r="J14" s="8" t="e">
        <f>#REF!+#REF!+#REF!</f>
        <v>#REF!</v>
      </c>
      <c r="K14" s="21" t="e">
        <f t="shared" si="2"/>
        <v>#REF!</v>
      </c>
      <c r="L14" s="8" t="e">
        <f>#REF!+#REF!+#REF!</f>
        <v>#REF!</v>
      </c>
      <c r="M14" s="8" t="e">
        <f>#REF!+#REF!+#REF!</f>
        <v>#REF!</v>
      </c>
      <c r="N14" s="18" t="e">
        <f t="shared" si="3"/>
        <v>#REF!</v>
      </c>
      <c r="O14" s="8" t="e">
        <f>#REF!+#REF!+#REF!</f>
        <v>#REF!</v>
      </c>
      <c r="P14" s="8" t="e">
        <f>#REF!+#REF!+#REF!</f>
        <v>#REF!</v>
      </c>
      <c r="Q14" s="21" t="e">
        <f t="shared" si="4"/>
        <v>#REF!</v>
      </c>
      <c r="R14" s="8" t="e">
        <f>#REF!+#REF!+#REF!</f>
        <v>#REF!</v>
      </c>
      <c r="S14" s="8" t="e">
        <f>#REF!+#REF!+#REF!</f>
        <v>#REF!</v>
      </c>
      <c r="T14" s="18" t="e">
        <f t="shared" si="5"/>
        <v>#REF!</v>
      </c>
      <c r="U14" s="18" t="e">
        <f t="shared" ref="U14:V21" si="8">SUM(C14,F14,I14,L14,O14,R14)</f>
        <v>#REF!</v>
      </c>
      <c r="V14" s="18" t="e">
        <f t="shared" si="8"/>
        <v>#REF!</v>
      </c>
      <c r="W14" s="60" t="e">
        <f t="shared" si="7"/>
        <v>#REF!</v>
      </c>
      <c r="X14" s="54"/>
      <c r="Y14" s="54"/>
    </row>
    <row r="15" spans="1:25" x14ac:dyDescent="0.2">
      <c r="A15" s="157" t="s">
        <v>14</v>
      </c>
      <c r="B15" s="42" t="s">
        <v>12</v>
      </c>
      <c r="C15" s="8" t="e">
        <f>#REF!+#REF!+#REF!</f>
        <v>#REF!</v>
      </c>
      <c r="D15" s="8" t="e">
        <f>#REF!+#REF!+#REF!</f>
        <v>#REF!</v>
      </c>
      <c r="E15" s="21" t="e">
        <f t="shared" si="0"/>
        <v>#REF!</v>
      </c>
      <c r="F15" s="8" t="e">
        <f>#REF!+#REF!+#REF!</f>
        <v>#REF!</v>
      </c>
      <c r="G15" s="8" t="e">
        <f>#REF!+#REF!+#REF!</f>
        <v>#REF!</v>
      </c>
      <c r="H15" s="21" t="e">
        <f t="shared" si="1"/>
        <v>#REF!</v>
      </c>
      <c r="I15" s="8" t="e">
        <f>#REF!+#REF!+#REF!</f>
        <v>#REF!</v>
      </c>
      <c r="J15" s="8" t="e">
        <f>#REF!+#REF!+#REF!</f>
        <v>#REF!</v>
      </c>
      <c r="K15" s="21" t="e">
        <f t="shared" si="2"/>
        <v>#REF!</v>
      </c>
      <c r="L15" s="8" t="e">
        <f>#REF!+#REF!+#REF!</f>
        <v>#REF!</v>
      </c>
      <c r="M15" s="8" t="e">
        <f>#REF!+#REF!+#REF!</f>
        <v>#REF!</v>
      </c>
      <c r="N15" s="18" t="e">
        <f t="shared" si="3"/>
        <v>#REF!</v>
      </c>
      <c r="O15" s="8" t="e">
        <f>#REF!+#REF!+#REF!</f>
        <v>#REF!</v>
      </c>
      <c r="P15" s="8" t="e">
        <f>#REF!+#REF!+#REF!</f>
        <v>#REF!</v>
      </c>
      <c r="Q15" s="21" t="e">
        <f t="shared" si="4"/>
        <v>#REF!</v>
      </c>
      <c r="R15" s="8" t="e">
        <f>#REF!+#REF!+#REF!</f>
        <v>#REF!</v>
      </c>
      <c r="S15" s="8" t="e">
        <f>#REF!+#REF!+#REF!</f>
        <v>#REF!</v>
      </c>
      <c r="T15" s="18" t="e">
        <f t="shared" si="5"/>
        <v>#REF!</v>
      </c>
      <c r="U15" s="18" t="e">
        <f t="shared" si="8"/>
        <v>#REF!</v>
      </c>
      <c r="V15" s="18" t="e">
        <f t="shared" si="8"/>
        <v>#REF!</v>
      </c>
      <c r="W15" s="60" t="e">
        <f t="shared" si="7"/>
        <v>#REF!</v>
      </c>
    </row>
    <row r="16" spans="1:25" x14ac:dyDescent="0.2">
      <c r="A16" s="72" t="s">
        <v>15</v>
      </c>
      <c r="B16" s="42" t="s">
        <v>12</v>
      </c>
      <c r="C16" s="8" t="e">
        <f>#REF!+#REF!+#REF!</f>
        <v>#REF!</v>
      </c>
      <c r="D16" s="8" t="e">
        <f>#REF!+#REF!+#REF!</f>
        <v>#REF!</v>
      </c>
      <c r="E16" s="43" t="e">
        <f t="shared" si="0"/>
        <v>#REF!</v>
      </c>
      <c r="F16" s="8" t="e">
        <f>#REF!+#REF!+#REF!</f>
        <v>#REF!</v>
      </c>
      <c r="G16" s="8" t="e">
        <f>#REF!+#REF!+#REF!</f>
        <v>#REF!</v>
      </c>
      <c r="H16" s="21" t="e">
        <f t="shared" si="1"/>
        <v>#REF!</v>
      </c>
      <c r="I16" s="8" t="e">
        <f>#REF!+#REF!+#REF!</f>
        <v>#REF!</v>
      </c>
      <c r="J16" s="8" t="e">
        <f>#REF!+#REF!+#REF!</f>
        <v>#REF!</v>
      </c>
      <c r="K16" s="21" t="e">
        <f t="shared" si="2"/>
        <v>#REF!</v>
      </c>
      <c r="L16" s="8" t="e">
        <f>#REF!+#REF!+#REF!</f>
        <v>#REF!</v>
      </c>
      <c r="M16" s="8" t="e">
        <f>#REF!+#REF!+#REF!</f>
        <v>#REF!</v>
      </c>
      <c r="N16" s="44" t="e">
        <f t="shared" si="3"/>
        <v>#REF!</v>
      </c>
      <c r="O16" s="8" t="e">
        <f>#REF!+#REF!+#REF!</f>
        <v>#REF!</v>
      </c>
      <c r="P16" s="8" t="e">
        <f>#REF!+#REF!+#REF!</f>
        <v>#REF!</v>
      </c>
      <c r="Q16" s="21" t="e">
        <f t="shared" si="4"/>
        <v>#REF!</v>
      </c>
      <c r="R16" s="8" t="e">
        <f>#REF!+#REF!+#REF!</f>
        <v>#REF!</v>
      </c>
      <c r="S16" s="8" t="e">
        <f>#REF!+#REF!+#REF!</f>
        <v>#REF!</v>
      </c>
      <c r="T16" s="44" t="e">
        <f t="shared" si="5"/>
        <v>#REF!</v>
      </c>
      <c r="U16" s="18" t="e">
        <f t="shared" si="8"/>
        <v>#REF!</v>
      </c>
      <c r="V16" s="18" t="e">
        <f t="shared" si="8"/>
        <v>#REF!</v>
      </c>
      <c r="W16" s="60" t="e">
        <f t="shared" si="7"/>
        <v>#REF!</v>
      </c>
    </row>
    <row r="17" spans="1:26" ht="24.6" customHeight="1" x14ac:dyDescent="0.2">
      <c r="A17" s="71" t="s">
        <v>17</v>
      </c>
      <c r="B17" s="30" t="s">
        <v>26</v>
      </c>
      <c r="C17" s="12" t="e">
        <f>SUM(C19,C20,C21)</f>
        <v>#REF!</v>
      </c>
      <c r="D17" s="12" t="e">
        <f>SUM(D19,D20,D21)</f>
        <v>#REF!</v>
      </c>
      <c r="E17" s="40" t="e">
        <f t="shared" si="0"/>
        <v>#REF!</v>
      </c>
      <c r="F17" s="12" t="e">
        <f>SUM(F19,F20,F21)</f>
        <v>#REF!</v>
      </c>
      <c r="G17" s="12" t="e">
        <f>SUM(G19,G20,G21)</f>
        <v>#REF!</v>
      </c>
      <c r="H17" s="12" t="e">
        <f t="shared" si="1"/>
        <v>#REF!</v>
      </c>
      <c r="I17" s="12" t="e">
        <f>SUM(I19,I20,I21)</f>
        <v>#REF!</v>
      </c>
      <c r="J17" s="12" t="e">
        <f>SUM(J19,J20,J21)</f>
        <v>#REF!</v>
      </c>
      <c r="K17" s="12" t="e">
        <f t="shared" si="2"/>
        <v>#REF!</v>
      </c>
      <c r="L17" s="12" t="e">
        <f>SUM(L19,L20,L21)</f>
        <v>#REF!</v>
      </c>
      <c r="M17" s="12" t="e">
        <f>SUM(M19,M20,M21)</f>
        <v>#REF!</v>
      </c>
      <c r="N17" s="12" t="e">
        <f t="shared" si="3"/>
        <v>#REF!</v>
      </c>
      <c r="O17" s="12" t="e">
        <f>SUM(O19,O20,O21)</f>
        <v>#REF!</v>
      </c>
      <c r="P17" s="12" t="e">
        <f>SUM(P19,P20,P21)</f>
        <v>#REF!</v>
      </c>
      <c r="Q17" s="12" t="e">
        <f t="shared" si="4"/>
        <v>#REF!</v>
      </c>
      <c r="R17" s="12" t="e">
        <f>SUM(R19,R20,R21)</f>
        <v>#REF!</v>
      </c>
      <c r="S17" s="12" t="e">
        <f>SUM(S19,S20,S21)</f>
        <v>#REF!</v>
      </c>
      <c r="T17" s="40" t="e">
        <f t="shared" si="5"/>
        <v>#REF!</v>
      </c>
      <c r="U17" s="12" t="e">
        <f t="shared" si="8"/>
        <v>#REF!</v>
      </c>
      <c r="V17" s="12" t="e">
        <f t="shared" si="8"/>
        <v>#REF!</v>
      </c>
      <c r="W17" s="59" t="e">
        <f t="shared" si="7"/>
        <v>#REF!</v>
      </c>
    </row>
    <row r="18" spans="1:26" ht="14.25" customHeight="1" x14ac:dyDescent="0.2">
      <c r="A18" s="70" t="s">
        <v>29</v>
      </c>
      <c r="B18" s="30"/>
      <c r="C18" s="12" t="e">
        <f>C17-C21</f>
        <v>#REF!</v>
      </c>
      <c r="D18" s="12" t="e">
        <f>D17-D21</f>
        <v>#REF!</v>
      </c>
      <c r="E18" s="12" t="e">
        <f t="shared" si="0"/>
        <v>#REF!</v>
      </c>
      <c r="F18" s="12" t="e">
        <f>F17-F21</f>
        <v>#REF!</v>
      </c>
      <c r="G18" s="12" t="e">
        <f>G17-G21</f>
        <v>#REF!</v>
      </c>
      <c r="H18" s="12" t="e">
        <f t="shared" si="1"/>
        <v>#REF!</v>
      </c>
      <c r="I18" s="12" t="e">
        <f>I17-I21</f>
        <v>#REF!</v>
      </c>
      <c r="J18" s="12" t="e">
        <f>J17-J21</f>
        <v>#REF!</v>
      </c>
      <c r="K18" s="12" t="e">
        <f t="shared" si="2"/>
        <v>#REF!</v>
      </c>
      <c r="L18" s="12" t="e">
        <f>L17-L21</f>
        <v>#REF!</v>
      </c>
      <c r="M18" s="12" t="e">
        <f>M17-M21</f>
        <v>#REF!</v>
      </c>
      <c r="N18" s="12" t="e">
        <f t="shared" si="3"/>
        <v>#REF!</v>
      </c>
      <c r="O18" s="12" t="e">
        <f>O17-O21</f>
        <v>#REF!</v>
      </c>
      <c r="P18" s="12" t="e">
        <f>P17-P21</f>
        <v>#REF!</v>
      </c>
      <c r="Q18" s="12" t="e">
        <f t="shared" si="4"/>
        <v>#REF!</v>
      </c>
      <c r="R18" s="12" t="e">
        <f>R17-R21</f>
        <v>#REF!</v>
      </c>
      <c r="S18" s="12" t="e">
        <f>S17-S21</f>
        <v>#REF!</v>
      </c>
      <c r="T18" s="12" t="e">
        <f t="shared" si="5"/>
        <v>#REF!</v>
      </c>
      <c r="U18" s="18" t="e">
        <f t="shared" si="8"/>
        <v>#REF!</v>
      </c>
      <c r="V18" s="18" t="e">
        <f t="shared" si="8"/>
        <v>#REF!</v>
      </c>
      <c r="W18" s="60" t="e">
        <f t="shared" si="7"/>
        <v>#REF!</v>
      </c>
    </row>
    <row r="19" spans="1:26" x14ac:dyDescent="0.2">
      <c r="A19" s="157" t="s">
        <v>13</v>
      </c>
      <c r="B19" s="42" t="s">
        <v>12</v>
      </c>
      <c r="C19" s="8" t="e">
        <f>#REF!+#REF!+#REF!</f>
        <v>#REF!</v>
      </c>
      <c r="D19" s="8" t="e">
        <f>#REF!+#REF!+#REF!</f>
        <v>#REF!</v>
      </c>
      <c r="E19" s="21" t="e">
        <f t="shared" si="0"/>
        <v>#REF!</v>
      </c>
      <c r="F19" s="8" t="e">
        <f>#REF!+#REF!+#REF!</f>
        <v>#REF!</v>
      </c>
      <c r="G19" s="8" t="e">
        <f>#REF!+#REF!+#REF!</f>
        <v>#REF!</v>
      </c>
      <c r="H19" s="21" t="e">
        <f t="shared" si="1"/>
        <v>#REF!</v>
      </c>
      <c r="I19" s="8" t="e">
        <f>#REF!+#REF!+#REF!</f>
        <v>#REF!</v>
      </c>
      <c r="J19" s="8" t="e">
        <f>#REF!+#REF!+#REF!</f>
        <v>#REF!</v>
      </c>
      <c r="K19" s="21" t="e">
        <f t="shared" si="2"/>
        <v>#REF!</v>
      </c>
      <c r="L19" s="8" t="e">
        <f>#REF!+#REF!+#REF!</f>
        <v>#REF!</v>
      </c>
      <c r="M19" s="8" t="e">
        <f>#REF!+#REF!+#REF!</f>
        <v>#REF!</v>
      </c>
      <c r="N19" s="18" t="e">
        <f t="shared" si="3"/>
        <v>#REF!</v>
      </c>
      <c r="O19" s="8" t="e">
        <f>#REF!+#REF!+#REF!</f>
        <v>#REF!</v>
      </c>
      <c r="P19" s="8" t="e">
        <f>#REF!+#REF!+#REF!</f>
        <v>#REF!</v>
      </c>
      <c r="Q19" s="21" t="e">
        <f t="shared" si="4"/>
        <v>#REF!</v>
      </c>
      <c r="R19" s="8" t="e">
        <f>#REF!+#REF!+#REF!</f>
        <v>#REF!</v>
      </c>
      <c r="S19" s="8" t="e">
        <f>#REF!+#REF!+#REF!</f>
        <v>#REF!</v>
      </c>
      <c r="T19" s="18" t="e">
        <f t="shared" si="5"/>
        <v>#REF!</v>
      </c>
      <c r="U19" s="18" t="e">
        <f t="shared" si="8"/>
        <v>#REF!</v>
      </c>
      <c r="V19" s="18" t="e">
        <f t="shared" si="8"/>
        <v>#REF!</v>
      </c>
      <c r="W19" s="60" t="e">
        <f t="shared" si="7"/>
        <v>#REF!</v>
      </c>
    </row>
    <row r="20" spans="1:26" x14ac:dyDescent="0.2">
      <c r="A20" s="157" t="s">
        <v>14</v>
      </c>
      <c r="B20" s="42" t="s">
        <v>12</v>
      </c>
      <c r="C20" s="8" t="e">
        <f>#REF!+#REF!+#REF!</f>
        <v>#REF!</v>
      </c>
      <c r="D20" s="8" t="e">
        <f>#REF!+#REF!+#REF!</f>
        <v>#REF!</v>
      </c>
      <c r="E20" s="21" t="e">
        <f t="shared" si="0"/>
        <v>#REF!</v>
      </c>
      <c r="F20" s="8" t="e">
        <f>#REF!+#REF!+#REF!</f>
        <v>#REF!</v>
      </c>
      <c r="G20" s="8" t="e">
        <f>#REF!+#REF!+#REF!</f>
        <v>#REF!</v>
      </c>
      <c r="H20" s="21" t="e">
        <f t="shared" si="1"/>
        <v>#REF!</v>
      </c>
      <c r="I20" s="8" t="e">
        <f>#REF!+#REF!+#REF!</f>
        <v>#REF!</v>
      </c>
      <c r="J20" s="8" t="e">
        <f>#REF!+#REF!+#REF!</f>
        <v>#REF!</v>
      </c>
      <c r="K20" s="21" t="e">
        <f t="shared" si="2"/>
        <v>#REF!</v>
      </c>
      <c r="L20" s="8" t="e">
        <f>#REF!+#REF!+#REF!</f>
        <v>#REF!</v>
      </c>
      <c r="M20" s="8" t="e">
        <f>#REF!+#REF!+#REF!</f>
        <v>#REF!</v>
      </c>
      <c r="N20" s="18" t="e">
        <f t="shared" si="3"/>
        <v>#REF!</v>
      </c>
      <c r="O20" s="8" t="e">
        <f>#REF!+#REF!+#REF!</f>
        <v>#REF!</v>
      </c>
      <c r="P20" s="8" t="e">
        <f>#REF!+#REF!+#REF!</f>
        <v>#REF!</v>
      </c>
      <c r="Q20" s="43" t="e">
        <f t="shared" si="4"/>
        <v>#REF!</v>
      </c>
      <c r="R20" s="8" t="e">
        <f>#REF!+#REF!+#REF!</f>
        <v>#REF!</v>
      </c>
      <c r="S20" s="8" t="e">
        <f>#REF!+#REF!+#REF!</f>
        <v>#REF!</v>
      </c>
      <c r="T20" s="18" t="e">
        <f t="shared" si="5"/>
        <v>#REF!</v>
      </c>
      <c r="U20" s="18" t="e">
        <f t="shared" si="8"/>
        <v>#REF!</v>
      </c>
      <c r="V20" s="18" t="e">
        <f t="shared" si="8"/>
        <v>#REF!</v>
      </c>
      <c r="W20" s="60" t="e">
        <f t="shared" si="7"/>
        <v>#REF!</v>
      </c>
    </row>
    <row r="21" spans="1:26" x14ac:dyDescent="0.2">
      <c r="A21" s="72" t="s">
        <v>15</v>
      </c>
      <c r="B21" s="42" t="s">
        <v>12</v>
      </c>
      <c r="C21" s="8" t="e">
        <f>#REF!+#REF!+#REF!</f>
        <v>#REF!</v>
      </c>
      <c r="D21" s="8" t="e">
        <f>#REF!+#REF!+#REF!</f>
        <v>#REF!</v>
      </c>
      <c r="E21" s="43" t="e">
        <f t="shared" si="0"/>
        <v>#REF!</v>
      </c>
      <c r="F21" s="8" t="e">
        <f>#REF!+#REF!+#REF!</f>
        <v>#REF!</v>
      </c>
      <c r="G21" s="8" t="e">
        <f>#REF!+#REF!+#REF!</f>
        <v>#REF!</v>
      </c>
      <c r="H21" s="43" t="e">
        <f t="shared" si="1"/>
        <v>#REF!</v>
      </c>
      <c r="I21" s="8" t="e">
        <f>#REF!+#REF!+#REF!</f>
        <v>#REF!</v>
      </c>
      <c r="J21" s="8" t="e">
        <f>#REF!+#REF!+#REF!</f>
        <v>#REF!</v>
      </c>
      <c r="K21" s="43" t="e">
        <f t="shared" si="2"/>
        <v>#REF!</v>
      </c>
      <c r="L21" s="8" t="e">
        <f>#REF!+#REF!+#REF!</f>
        <v>#REF!</v>
      </c>
      <c r="M21" s="8" t="e">
        <f>#REF!+#REF!+#REF!</f>
        <v>#REF!</v>
      </c>
      <c r="N21" s="44" t="e">
        <f t="shared" si="3"/>
        <v>#REF!</v>
      </c>
      <c r="O21" s="8" t="e">
        <f>#REF!+#REF!+#REF!</f>
        <v>#REF!</v>
      </c>
      <c r="P21" s="8" t="e">
        <f>#REF!+#REF!+#REF!</f>
        <v>#REF!</v>
      </c>
      <c r="Q21" s="43" t="e">
        <f t="shared" si="4"/>
        <v>#REF!</v>
      </c>
      <c r="R21" s="8" t="e">
        <f>#REF!+#REF!+#REF!</f>
        <v>#REF!</v>
      </c>
      <c r="S21" s="8" t="e">
        <f>#REF!+#REF!+#REF!</f>
        <v>#REF!</v>
      </c>
      <c r="T21" s="44" t="e">
        <f t="shared" si="5"/>
        <v>#REF!</v>
      </c>
      <c r="U21" s="18" t="e">
        <f t="shared" si="8"/>
        <v>#REF!</v>
      </c>
      <c r="V21" s="18" t="e">
        <f t="shared" si="8"/>
        <v>#REF!</v>
      </c>
      <c r="W21" s="183" t="e">
        <f t="shared" si="7"/>
        <v>#REF!</v>
      </c>
    </row>
    <row r="22" spans="1:26" ht="24.6" customHeight="1" x14ac:dyDescent="0.2">
      <c r="A22" s="71" t="s">
        <v>18</v>
      </c>
      <c r="B22" s="30" t="s">
        <v>27</v>
      </c>
      <c r="C22" s="16" t="e">
        <f>C7/C12*1000</f>
        <v>#REF!</v>
      </c>
      <c r="D22" s="16" t="e">
        <f>D7/D12*1000</f>
        <v>#REF!</v>
      </c>
      <c r="E22" s="16" t="e">
        <f t="shared" ref="E22:E43" si="9">D22-C22</f>
        <v>#REF!</v>
      </c>
      <c r="F22" s="16" t="e">
        <f>F7/F12*1000</f>
        <v>#REF!</v>
      </c>
      <c r="G22" s="16" t="e">
        <f>G7/G12*1000</f>
        <v>#REF!</v>
      </c>
      <c r="H22" s="16" t="e">
        <f t="shared" ref="H22:H43" si="10">G22-F22</f>
        <v>#REF!</v>
      </c>
      <c r="I22" s="16" t="e">
        <f>I7/I12*1000</f>
        <v>#REF!</v>
      </c>
      <c r="J22" s="16" t="e">
        <f>J7/J12*1000</f>
        <v>#REF!</v>
      </c>
      <c r="K22" s="16" t="e">
        <f t="shared" ref="K22:K43" si="11">J22-I22</f>
        <v>#REF!</v>
      </c>
      <c r="L22" s="16" t="e">
        <f>L7/L12*1000</f>
        <v>#REF!</v>
      </c>
      <c r="M22" s="16" t="e">
        <f>M7/M12*1000</f>
        <v>#REF!</v>
      </c>
      <c r="N22" s="16" t="e">
        <f t="shared" ref="N22:N43" si="12">M22-L22</f>
        <v>#REF!</v>
      </c>
      <c r="O22" s="16" t="e">
        <f>O7/O12*1000</f>
        <v>#REF!</v>
      </c>
      <c r="P22" s="16" t="e">
        <f>P7/P12*1000</f>
        <v>#REF!</v>
      </c>
      <c r="Q22" s="16" t="e">
        <f t="shared" ref="Q22:Q43" si="13">P22-O22</f>
        <v>#REF!</v>
      </c>
      <c r="R22" s="16" t="e">
        <f>R7/R12*1000</f>
        <v>#REF!</v>
      </c>
      <c r="S22" s="16" t="e">
        <f>S7/S12*1000</f>
        <v>#REF!</v>
      </c>
      <c r="T22" s="16" t="e">
        <f t="shared" ref="T22:T43" si="14">S22-R22</f>
        <v>#REF!</v>
      </c>
      <c r="U22" s="16" t="e">
        <f>U7/U12*1000</f>
        <v>#REF!</v>
      </c>
      <c r="V22" s="16" t="e">
        <f>V7/V12*1000</f>
        <v>#REF!</v>
      </c>
      <c r="W22" s="62" t="e">
        <f t="shared" ref="W22:W43" si="15">V22-U22</f>
        <v>#REF!</v>
      </c>
    </row>
    <row r="23" spans="1:26" x14ac:dyDescent="0.2">
      <c r="A23" s="157" t="s">
        <v>13</v>
      </c>
      <c r="B23" s="42" t="s">
        <v>12</v>
      </c>
      <c r="C23" s="5" t="e">
        <f t="shared" ref="C23:D25" si="16">C9/C14*1000</f>
        <v>#REF!</v>
      </c>
      <c r="D23" s="5" t="e">
        <f t="shared" si="16"/>
        <v>#REF!</v>
      </c>
      <c r="E23" s="5" t="e">
        <f t="shared" si="9"/>
        <v>#REF!</v>
      </c>
      <c r="F23" s="5" t="e">
        <f t="shared" ref="F23:G25" si="17">F9/F14*1000</f>
        <v>#REF!</v>
      </c>
      <c r="G23" s="5" t="e">
        <f t="shared" si="17"/>
        <v>#REF!</v>
      </c>
      <c r="H23" s="5" t="e">
        <f t="shared" si="10"/>
        <v>#REF!</v>
      </c>
      <c r="I23" s="5" t="e">
        <f t="shared" ref="I23:J25" si="18">I9/I14*1000</f>
        <v>#REF!</v>
      </c>
      <c r="J23" s="5" t="e">
        <f t="shared" si="18"/>
        <v>#REF!</v>
      </c>
      <c r="K23" s="5" t="e">
        <f t="shared" si="11"/>
        <v>#REF!</v>
      </c>
      <c r="L23" s="5" t="e">
        <f t="shared" ref="L23:M25" si="19">L9/L14*1000</f>
        <v>#REF!</v>
      </c>
      <c r="M23" s="5" t="e">
        <f t="shared" si="19"/>
        <v>#REF!</v>
      </c>
      <c r="N23" s="5" t="e">
        <f t="shared" si="12"/>
        <v>#REF!</v>
      </c>
      <c r="O23" s="5" t="e">
        <f t="shared" ref="O23:P25" si="20">O9/O14*1000</f>
        <v>#REF!</v>
      </c>
      <c r="P23" s="5" t="e">
        <f t="shared" si="20"/>
        <v>#REF!</v>
      </c>
      <c r="Q23" s="5" t="e">
        <f t="shared" si="13"/>
        <v>#REF!</v>
      </c>
      <c r="R23" s="5" t="e">
        <f t="shared" ref="R23:S25" si="21">R9/R14*1000</f>
        <v>#REF!</v>
      </c>
      <c r="S23" s="5" t="e">
        <f t="shared" si="21"/>
        <v>#REF!</v>
      </c>
      <c r="T23" s="5" t="e">
        <f t="shared" si="14"/>
        <v>#REF!</v>
      </c>
      <c r="U23" s="5" t="e">
        <f t="shared" ref="U23:V25" si="22">U9/U14*1000</f>
        <v>#REF!</v>
      </c>
      <c r="V23" s="5" t="e">
        <f t="shared" si="22"/>
        <v>#REF!</v>
      </c>
      <c r="W23" s="63" t="e">
        <f t="shared" si="15"/>
        <v>#REF!</v>
      </c>
    </row>
    <row r="24" spans="1:26" x14ac:dyDescent="0.2">
      <c r="A24" s="157" t="s">
        <v>14</v>
      </c>
      <c r="B24" s="42" t="s">
        <v>12</v>
      </c>
      <c r="C24" s="5" t="e">
        <f t="shared" si="16"/>
        <v>#REF!</v>
      </c>
      <c r="D24" s="5" t="e">
        <f t="shared" si="16"/>
        <v>#REF!</v>
      </c>
      <c r="E24" s="5" t="e">
        <f t="shared" si="9"/>
        <v>#REF!</v>
      </c>
      <c r="F24" s="5" t="e">
        <f t="shared" si="17"/>
        <v>#REF!</v>
      </c>
      <c r="G24" s="5" t="e">
        <f t="shared" si="17"/>
        <v>#REF!</v>
      </c>
      <c r="H24" s="5" t="e">
        <f t="shared" si="10"/>
        <v>#REF!</v>
      </c>
      <c r="I24" s="5" t="e">
        <f t="shared" si="18"/>
        <v>#REF!</v>
      </c>
      <c r="J24" s="5" t="e">
        <f t="shared" si="18"/>
        <v>#REF!</v>
      </c>
      <c r="K24" s="5" t="e">
        <f t="shared" si="11"/>
        <v>#REF!</v>
      </c>
      <c r="L24" s="5" t="e">
        <f t="shared" si="19"/>
        <v>#REF!</v>
      </c>
      <c r="M24" s="5" t="e">
        <f t="shared" si="19"/>
        <v>#REF!</v>
      </c>
      <c r="N24" s="5" t="e">
        <f t="shared" si="12"/>
        <v>#REF!</v>
      </c>
      <c r="O24" s="5" t="e">
        <f t="shared" si="20"/>
        <v>#REF!</v>
      </c>
      <c r="P24" s="5" t="e">
        <f t="shared" si="20"/>
        <v>#REF!</v>
      </c>
      <c r="Q24" s="5" t="e">
        <f t="shared" si="13"/>
        <v>#REF!</v>
      </c>
      <c r="R24" s="5" t="e">
        <f t="shared" si="21"/>
        <v>#REF!</v>
      </c>
      <c r="S24" s="5" t="e">
        <f t="shared" si="21"/>
        <v>#REF!</v>
      </c>
      <c r="T24" s="5" t="e">
        <f t="shared" si="14"/>
        <v>#REF!</v>
      </c>
      <c r="U24" s="5" t="e">
        <f t="shared" si="22"/>
        <v>#REF!</v>
      </c>
      <c r="V24" s="5" t="e">
        <f t="shared" si="22"/>
        <v>#REF!</v>
      </c>
      <c r="W24" s="63" t="e">
        <f t="shared" si="15"/>
        <v>#REF!</v>
      </c>
      <c r="Z24" t="s">
        <v>34</v>
      </c>
    </row>
    <row r="25" spans="1:26" x14ac:dyDescent="0.2">
      <c r="A25" s="72" t="s">
        <v>15</v>
      </c>
      <c r="B25" s="42" t="s">
        <v>12</v>
      </c>
      <c r="C25" s="5" t="e">
        <f t="shared" si="16"/>
        <v>#REF!</v>
      </c>
      <c r="D25" s="5" t="e">
        <f t="shared" si="16"/>
        <v>#REF!</v>
      </c>
      <c r="E25" s="5" t="e">
        <f t="shared" si="9"/>
        <v>#REF!</v>
      </c>
      <c r="F25" s="5" t="e">
        <f t="shared" si="17"/>
        <v>#REF!</v>
      </c>
      <c r="G25" s="5" t="e">
        <f t="shared" si="17"/>
        <v>#REF!</v>
      </c>
      <c r="H25" s="5" t="e">
        <f t="shared" si="10"/>
        <v>#REF!</v>
      </c>
      <c r="I25" s="5" t="e">
        <f t="shared" si="18"/>
        <v>#REF!</v>
      </c>
      <c r="J25" s="5" t="e">
        <f t="shared" si="18"/>
        <v>#REF!</v>
      </c>
      <c r="K25" s="5" t="e">
        <f t="shared" si="11"/>
        <v>#REF!</v>
      </c>
      <c r="L25" s="5" t="e">
        <f t="shared" si="19"/>
        <v>#REF!</v>
      </c>
      <c r="M25" s="5" t="e">
        <f t="shared" si="19"/>
        <v>#REF!</v>
      </c>
      <c r="N25" s="5" t="e">
        <f t="shared" si="12"/>
        <v>#REF!</v>
      </c>
      <c r="O25" s="5" t="e">
        <f t="shared" si="20"/>
        <v>#REF!</v>
      </c>
      <c r="P25" s="5" t="e">
        <f t="shared" si="20"/>
        <v>#REF!</v>
      </c>
      <c r="Q25" s="5" t="e">
        <f t="shared" si="13"/>
        <v>#REF!</v>
      </c>
      <c r="R25" s="5" t="e">
        <f t="shared" si="21"/>
        <v>#REF!</v>
      </c>
      <c r="S25" s="5" t="e">
        <f t="shared" si="21"/>
        <v>#REF!</v>
      </c>
      <c r="T25" s="5" t="e">
        <f t="shared" si="14"/>
        <v>#REF!</v>
      </c>
      <c r="U25" s="5" t="e">
        <f t="shared" si="22"/>
        <v>#REF!</v>
      </c>
      <c r="V25" s="5" t="e">
        <f t="shared" si="22"/>
        <v>#REF!</v>
      </c>
      <c r="W25" s="63" t="e">
        <f t="shared" si="15"/>
        <v>#REF!</v>
      </c>
    </row>
    <row r="26" spans="1:26" ht="24.6" customHeight="1" x14ac:dyDescent="0.2">
      <c r="A26" s="73" t="s">
        <v>19</v>
      </c>
      <c r="B26" s="30" t="s">
        <v>28</v>
      </c>
      <c r="C26" s="25" t="e">
        <f>C7/C29*1000</f>
        <v>#REF!</v>
      </c>
      <c r="D26" s="25" t="e">
        <f>D7/D29*1000</f>
        <v>#REF!</v>
      </c>
      <c r="E26" s="25" t="e">
        <f t="shared" si="9"/>
        <v>#REF!</v>
      </c>
      <c r="F26" s="25" t="e">
        <f>F7/F29*1000</f>
        <v>#REF!</v>
      </c>
      <c r="G26" s="25" t="e">
        <f>G7/G29*1000</f>
        <v>#REF!</v>
      </c>
      <c r="H26" s="25" t="e">
        <f t="shared" si="10"/>
        <v>#REF!</v>
      </c>
      <c r="I26" s="25" t="e">
        <f>I7/I29*1000</f>
        <v>#REF!</v>
      </c>
      <c r="J26" s="25" t="e">
        <f>J7/J29*1000</f>
        <v>#REF!</v>
      </c>
      <c r="K26" s="25" t="e">
        <f t="shared" si="11"/>
        <v>#REF!</v>
      </c>
      <c r="L26" s="25" t="e">
        <f>L7/L29*1000</f>
        <v>#REF!</v>
      </c>
      <c r="M26" s="25" t="e">
        <f>M7/M29*1000</f>
        <v>#REF!</v>
      </c>
      <c r="N26" s="25" t="e">
        <f t="shared" si="12"/>
        <v>#REF!</v>
      </c>
      <c r="O26" s="25" t="e">
        <f>O7/O29*1000</f>
        <v>#REF!</v>
      </c>
      <c r="P26" s="25" t="e">
        <f>P7/P29*1000</f>
        <v>#REF!</v>
      </c>
      <c r="Q26" s="25" t="e">
        <f t="shared" si="13"/>
        <v>#REF!</v>
      </c>
      <c r="R26" s="25" t="e">
        <f>R7/R29*1000</f>
        <v>#REF!</v>
      </c>
      <c r="S26" s="25" t="e">
        <f>S7/S29*1000</f>
        <v>#REF!</v>
      </c>
      <c r="T26" s="25" t="e">
        <f t="shared" si="14"/>
        <v>#REF!</v>
      </c>
      <c r="U26" s="25" t="e">
        <f>U7/U29*1000</f>
        <v>#REF!</v>
      </c>
      <c r="V26" s="25" t="e">
        <f>V7/V29*1000</f>
        <v>#REF!</v>
      </c>
      <c r="W26" s="64" t="e">
        <f t="shared" si="15"/>
        <v>#REF!</v>
      </c>
    </row>
    <row r="27" spans="1:26" x14ac:dyDescent="0.2">
      <c r="A27" s="72" t="s">
        <v>22</v>
      </c>
      <c r="B27" s="42" t="s">
        <v>12</v>
      </c>
      <c r="C27" s="7" t="e">
        <f>C8/C30*1000</f>
        <v>#REF!</v>
      </c>
      <c r="D27" s="7" t="e">
        <f>D8/D30*1000</f>
        <v>#REF!</v>
      </c>
      <c r="E27" s="22" t="e">
        <f t="shared" si="9"/>
        <v>#REF!</v>
      </c>
      <c r="F27" s="22" t="e">
        <f>F8/F30*1000</f>
        <v>#REF!</v>
      </c>
      <c r="G27" s="22" t="e">
        <f>G8/G30*1000</f>
        <v>#REF!</v>
      </c>
      <c r="H27" s="22" t="e">
        <f t="shared" si="10"/>
        <v>#REF!</v>
      </c>
      <c r="I27" s="22" t="e">
        <f>I8/I30*1000</f>
        <v>#REF!</v>
      </c>
      <c r="J27" s="22" t="e">
        <f>J8/J30*1000</f>
        <v>#REF!</v>
      </c>
      <c r="K27" s="22" t="e">
        <f t="shared" si="11"/>
        <v>#REF!</v>
      </c>
      <c r="L27" s="22" t="e">
        <f>L8/L30*1000</f>
        <v>#REF!</v>
      </c>
      <c r="M27" s="22" t="e">
        <f>M8/M30*1000</f>
        <v>#REF!</v>
      </c>
      <c r="N27" s="22" t="e">
        <f t="shared" si="12"/>
        <v>#REF!</v>
      </c>
      <c r="O27" s="22" t="e">
        <f>O8/O30*1000</f>
        <v>#REF!</v>
      </c>
      <c r="P27" s="22" t="e">
        <f>P8/P30*1000</f>
        <v>#REF!</v>
      </c>
      <c r="Q27" s="22" t="e">
        <f t="shared" si="13"/>
        <v>#REF!</v>
      </c>
      <c r="R27" s="22" t="e">
        <f>R8/R30*1000</f>
        <v>#REF!</v>
      </c>
      <c r="S27" s="22" t="e">
        <f>S8/S30*1000</f>
        <v>#REF!</v>
      </c>
      <c r="T27" s="22" t="e">
        <f t="shared" si="14"/>
        <v>#REF!</v>
      </c>
      <c r="U27" s="22" t="e">
        <f>U8/U30*1000</f>
        <v>#REF!</v>
      </c>
      <c r="V27" s="22" t="e">
        <f>V8/V30*1000</f>
        <v>#REF!</v>
      </c>
      <c r="W27" s="65" t="e">
        <f t="shared" si="15"/>
        <v>#REF!</v>
      </c>
    </row>
    <row r="28" spans="1:26" x14ac:dyDescent="0.2">
      <c r="A28" s="72" t="s">
        <v>15</v>
      </c>
      <c r="B28" s="42" t="s">
        <v>12</v>
      </c>
      <c r="C28" s="7" t="e">
        <f>C11/C31*1000</f>
        <v>#REF!</v>
      </c>
      <c r="D28" s="7" t="e">
        <f>D11/D31*1000</f>
        <v>#REF!</v>
      </c>
      <c r="E28" s="22" t="e">
        <f t="shared" si="9"/>
        <v>#REF!</v>
      </c>
      <c r="F28" s="22" t="e">
        <f>F11/F31*1000</f>
        <v>#REF!</v>
      </c>
      <c r="G28" s="22" t="e">
        <f>G11/G31*1000</f>
        <v>#REF!</v>
      </c>
      <c r="H28" s="22" t="e">
        <f t="shared" si="10"/>
        <v>#REF!</v>
      </c>
      <c r="I28" s="22" t="e">
        <f>I11/I31*1000</f>
        <v>#REF!</v>
      </c>
      <c r="J28" s="22" t="e">
        <f>J11/J31*1000</f>
        <v>#REF!</v>
      </c>
      <c r="K28" s="22" t="e">
        <f t="shared" si="11"/>
        <v>#REF!</v>
      </c>
      <c r="L28" s="22" t="e">
        <f>L11/L31*1000</f>
        <v>#REF!</v>
      </c>
      <c r="M28" s="22" t="e">
        <f>M11/M31*1000</f>
        <v>#REF!</v>
      </c>
      <c r="N28" s="22" t="e">
        <f t="shared" si="12"/>
        <v>#REF!</v>
      </c>
      <c r="O28" s="22" t="e">
        <f>O11/O31*1000</f>
        <v>#REF!</v>
      </c>
      <c r="P28" s="22" t="e">
        <f>P11/P31*1000</f>
        <v>#REF!</v>
      </c>
      <c r="Q28" s="22" t="e">
        <f t="shared" si="13"/>
        <v>#REF!</v>
      </c>
      <c r="R28" s="22" t="e">
        <f>R11/R31*1000</f>
        <v>#REF!</v>
      </c>
      <c r="S28" s="22" t="e">
        <f>S11/S31*1000</f>
        <v>#REF!</v>
      </c>
      <c r="T28" s="22" t="e">
        <f t="shared" si="14"/>
        <v>#REF!</v>
      </c>
      <c r="U28" s="22" t="e">
        <f>U11/U31*1000</f>
        <v>#REF!</v>
      </c>
      <c r="V28" s="22" t="e">
        <f>V11/V31*1000</f>
        <v>#REF!</v>
      </c>
      <c r="W28" s="65" t="e">
        <f t="shared" si="15"/>
        <v>#REF!</v>
      </c>
    </row>
    <row r="29" spans="1:26" ht="24.6" customHeight="1" x14ac:dyDescent="0.2">
      <c r="A29" s="73" t="s">
        <v>20</v>
      </c>
      <c r="B29" s="30" t="s">
        <v>23</v>
      </c>
      <c r="C29" s="15" t="e">
        <f>#REF!+#REF!+#REF!</f>
        <v>#REF!</v>
      </c>
      <c r="D29" s="15" t="e">
        <f>#REF!+#REF!+#REF!</f>
        <v>#REF!</v>
      </c>
      <c r="E29" s="16" t="e">
        <f t="shared" si="9"/>
        <v>#REF!</v>
      </c>
      <c r="F29" s="15" t="e">
        <f>#REF!+#REF!+#REF!</f>
        <v>#REF!</v>
      </c>
      <c r="G29" s="15" t="e">
        <f>#REF!+#REF!+#REF!</f>
        <v>#REF!</v>
      </c>
      <c r="H29" s="16" t="e">
        <f t="shared" si="10"/>
        <v>#REF!</v>
      </c>
      <c r="I29" s="15" t="e">
        <f>#REF!+#REF!+#REF!</f>
        <v>#REF!</v>
      </c>
      <c r="J29" s="15" t="e">
        <f>#REF!+#REF!+#REF!</f>
        <v>#REF!</v>
      </c>
      <c r="K29" s="16" t="e">
        <f t="shared" si="11"/>
        <v>#REF!</v>
      </c>
      <c r="L29" s="15" t="e">
        <f>#REF!+#REF!+#REF!</f>
        <v>#REF!</v>
      </c>
      <c r="M29" s="15" t="e">
        <f>#REF!+#REF!+#REF!</f>
        <v>#REF!</v>
      </c>
      <c r="N29" s="16" t="e">
        <f t="shared" si="12"/>
        <v>#REF!</v>
      </c>
      <c r="O29" s="15" t="e">
        <f>#REF!+#REF!+#REF!</f>
        <v>#REF!</v>
      </c>
      <c r="P29" s="15" t="e">
        <f>#REF!+#REF!+#REF!</f>
        <v>#REF!</v>
      </c>
      <c r="Q29" s="16" t="e">
        <f t="shared" si="13"/>
        <v>#REF!</v>
      </c>
      <c r="R29" s="15" t="e">
        <f>#REF!+#REF!+#REF!</f>
        <v>#REF!</v>
      </c>
      <c r="S29" s="15" t="e">
        <f>#REF!+#REF!+#REF!</f>
        <v>#REF!</v>
      </c>
      <c r="T29" s="16" t="e">
        <f t="shared" si="14"/>
        <v>#REF!</v>
      </c>
      <c r="U29" s="16" t="e">
        <f>SUM(C29,F29,I29,L29,O29,R29)</f>
        <v>#REF!</v>
      </c>
      <c r="V29" s="16" t="e">
        <f>SUM(D29,G29,J29,M29,P29,S29)</f>
        <v>#REF!</v>
      </c>
      <c r="W29" s="62" t="e">
        <f t="shared" si="15"/>
        <v>#REF!</v>
      </c>
    </row>
    <row r="30" spans="1:26" x14ac:dyDescent="0.2">
      <c r="A30" s="72" t="s">
        <v>22</v>
      </c>
      <c r="B30" s="42" t="s">
        <v>12</v>
      </c>
      <c r="C30" s="3" t="e">
        <f>C29-C31</f>
        <v>#REF!</v>
      </c>
      <c r="D30" s="3" t="e">
        <f>D29-D31</f>
        <v>#REF!</v>
      </c>
      <c r="E30" s="5" t="e">
        <f t="shared" si="9"/>
        <v>#REF!</v>
      </c>
      <c r="F30" s="3" t="e">
        <f>F29-F31</f>
        <v>#REF!</v>
      </c>
      <c r="G30" s="3" t="e">
        <f>G29-G31</f>
        <v>#REF!</v>
      </c>
      <c r="H30" s="5" t="e">
        <f t="shared" si="10"/>
        <v>#REF!</v>
      </c>
      <c r="I30" s="3" t="e">
        <f>I29-I31</f>
        <v>#REF!</v>
      </c>
      <c r="J30" s="3" t="e">
        <f>J29-J31</f>
        <v>#REF!</v>
      </c>
      <c r="K30" s="5" t="e">
        <f t="shared" si="11"/>
        <v>#REF!</v>
      </c>
      <c r="L30" s="3" t="e">
        <f>L29-L31</f>
        <v>#REF!</v>
      </c>
      <c r="M30" s="3" t="e">
        <f>M29-M31</f>
        <v>#REF!</v>
      </c>
      <c r="N30" s="5" t="e">
        <f t="shared" si="12"/>
        <v>#REF!</v>
      </c>
      <c r="O30" s="3" t="e">
        <f>O29-O31</f>
        <v>#REF!</v>
      </c>
      <c r="P30" s="3" t="e">
        <f>P29-P31</f>
        <v>#REF!</v>
      </c>
      <c r="Q30" s="5" t="e">
        <f t="shared" si="13"/>
        <v>#REF!</v>
      </c>
      <c r="R30" s="3" t="e">
        <f>R29-R31</f>
        <v>#REF!</v>
      </c>
      <c r="S30" s="3" t="e">
        <f>S29-S31</f>
        <v>#REF!</v>
      </c>
      <c r="T30" s="5" t="e">
        <f t="shared" si="14"/>
        <v>#REF!</v>
      </c>
      <c r="U30" s="5" t="e">
        <f>U29-U31</f>
        <v>#REF!</v>
      </c>
      <c r="V30" s="5" t="e">
        <f>V29-V31</f>
        <v>#REF!</v>
      </c>
      <c r="W30" s="63" t="e">
        <f t="shared" si="15"/>
        <v>#REF!</v>
      </c>
    </row>
    <row r="31" spans="1:26" x14ac:dyDescent="0.2">
      <c r="A31" s="72" t="s">
        <v>15</v>
      </c>
      <c r="B31" s="42" t="s">
        <v>12</v>
      </c>
      <c r="C31" s="15" t="e">
        <f>#REF!+#REF!+#REF!</f>
        <v>#REF!</v>
      </c>
      <c r="D31" s="15" t="e">
        <f>#REF!+#REF!+#REF!</f>
        <v>#REF!</v>
      </c>
      <c r="E31" s="5" t="e">
        <f t="shared" si="9"/>
        <v>#REF!</v>
      </c>
      <c r="F31" s="15" t="e">
        <f>#REF!+#REF!+#REF!</f>
        <v>#REF!</v>
      </c>
      <c r="G31" s="15" t="e">
        <f>#REF!+#REF!+#REF!</f>
        <v>#REF!</v>
      </c>
      <c r="H31" s="5" t="e">
        <f t="shared" si="10"/>
        <v>#REF!</v>
      </c>
      <c r="I31" s="15" t="e">
        <f>#REF!+#REF!+#REF!</f>
        <v>#REF!</v>
      </c>
      <c r="J31" s="15" t="e">
        <f>#REF!+#REF!+#REF!</f>
        <v>#REF!</v>
      </c>
      <c r="K31" s="5" t="e">
        <f t="shared" si="11"/>
        <v>#REF!</v>
      </c>
      <c r="L31" s="15" t="e">
        <f>#REF!+#REF!+#REF!</f>
        <v>#REF!</v>
      </c>
      <c r="M31" s="15" t="e">
        <f>#REF!+#REF!+#REF!</f>
        <v>#REF!</v>
      </c>
      <c r="N31" s="5" t="e">
        <f t="shared" si="12"/>
        <v>#REF!</v>
      </c>
      <c r="O31" s="15" t="e">
        <f>#REF!+#REF!+#REF!</f>
        <v>#REF!</v>
      </c>
      <c r="P31" s="15" t="e">
        <f>#REF!+#REF!+#REF!</f>
        <v>#REF!</v>
      </c>
      <c r="Q31" s="5" t="e">
        <f t="shared" si="13"/>
        <v>#REF!</v>
      </c>
      <c r="R31" s="15" t="e">
        <f>#REF!+#REF!+#REF!</f>
        <v>#REF!</v>
      </c>
      <c r="S31" s="15" t="e">
        <f>#REF!+#REF!+#REF!</f>
        <v>#REF!</v>
      </c>
      <c r="T31" s="5" t="e">
        <f t="shared" si="14"/>
        <v>#REF!</v>
      </c>
      <c r="U31" s="5" t="e">
        <f>SUM(C31,F31,I31,L31,O31,R31)</f>
        <v>#REF!</v>
      </c>
      <c r="V31" s="5" t="e">
        <f>SUM(D31,G31,J31,M31,P31,S31)</f>
        <v>#REF!</v>
      </c>
      <c r="W31" s="63" t="e">
        <f t="shared" si="15"/>
        <v>#REF!</v>
      </c>
    </row>
    <row r="32" spans="1:26" ht="25.15" customHeight="1" x14ac:dyDescent="0.2">
      <c r="A32" s="73" t="s">
        <v>21</v>
      </c>
      <c r="B32" s="31"/>
      <c r="C32" s="15" t="e">
        <f>#REF!+#REF!+#REF!</f>
        <v>#REF!</v>
      </c>
      <c r="D32" s="15" t="e">
        <f>#REF!+#REF!+#REF!</f>
        <v>#REF!</v>
      </c>
      <c r="E32" s="16" t="e">
        <f t="shared" si="9"/>
        <v>#REF!</v>
      </c>
      <c r="F32" s="15" t="e">
        <f>#REF!+#REF!+#REF!</f>
        <v>#REF!</v>
      </c>
      <c r="G32" s="15" t="e">
        <f>#REF!+#REF!+#REF!</f>
        <v>#REF!</v>
      </c>
      <c r="H32" s="16" t="e">
        <f t="shared" si="10"/>
        <v>#REF!</v>
      </c>
      <c r="I32" s="15" t="e">
        <f>#REF!+#REF!+#REF!</f>
        <v>#REF!</v>
      </c>
      <c r="J32" s="15" t="e">
        <f>#REF!+#REF!+#REF!</f>
        <v>#REF!</v>
      </c>
      <c r="K32" s="16" t="e">
        <f t="shared" si="11"/>
        <v>#REF!</v>
      </c>
      <c r="L32" s="15" t="e">
        <f>#REF!+#REF!+#REF!</f>
        <v>#REF!</v>
      </c>
      <c r="M32" s="15" t="e">
        <f>#REF!+#REF!+#REF!</f>
        <v>#REF!</v>
      </c>
      <c r="N32" s="16" t="e">
        <f t="shared" si="12"/>
        <v>#REF!</v>
      </c>
      <c r="O32" s="15" t="e">
        <f>#REF!+#REF!+#REF!</f>
        <v>#REF!</v>
      </c>
      <c r="P32" s="15" t="e">
        <f>#REF!+#REF!+#REF!</f>
        <v>#REF!</v>
      </c>
      <c r="Q32" s="16" t="e">
        <f t="shared" si="13"/>
        <v>#REF!</v>
      </c>
      <c r="R32" s="15" t="e">
        <f>#REF!+#REF!+#REF!</f>
        <v>#REF!</v>
      </c>
      <c r="S32" s="15" t="e">
        <f>#REF!+#REF!+#REF!</f>
        <v>#REF!</v>
      </c>
      <c r="T32" s="16" t="e">
        <f t="shared" si="14"/>
        <v>#REF!</v>
      </c>
      <c r="U32" s="16" t="e">
        <f>SUM(U33,U34)</f>
        <v>#REF!</v>
      </c>
      <c r="V32" s="16" t="e">
        <f>SUM(V33,V34)</f>
        <v>#REF!</v>
      </c>
      <c r="W32" s="62" t="e">
        <f t="shared" si="15"/>
        <v>#REF!</v>
      </c>
    </row>
    <row r="33" spans="1:23" x14ac:dyDescent="0.2">
      <c r="A33" s="72" t="s">
        <v>22</v>
      </c>
      <c r="B33" s="42"/>
      <c r="C33" s="3" t="e">
        <f>C32-C34</f>
        <v>#REF!</v>
      </c>
      <c r="D33" s="3" t="e">
        <f>D32-D34</f>
        <v>#REF!</v>
      </c>
      <c r="E33" s="5" t="e">
        <f t="shared" si="9"/>
        <v>#REF!</v>
      </c>
      <c r="F33" s="3" t="e">
        <f>F32-F34</f>
        <v>#REF!</v>
      </c>
      <c r="G33" s="3" t="e">
        <f>G32-G34</f>
        <v>#REF!</v>
      </c>
      <c r="H33" s="5" t="e">
        <f t="shared" si="10"/>
        <v>#REF!</v>
      </c>
      <c r="I33" s="3" t="e">
        <f>I32-I34</f>
        <v>#REF!</v>
      </c>
      <c r="J33" s="3" t="e">
        <f>J32-J34</f>
        <v>#REF!</v>
      </c>
      <c r="K33" s="5" t="e">
        <f t="shared" si="11"/>
        <v>#REF!</v>
      </c>
      <c r="L33" s="3" t="e">
        <f>L32-L34</f>
        <v>#REF!</v>
      </c>
      <c r="M33" s="3" t="e">
        <f>M32-M34</f>
        <v>#REF!</v>
      </c>
      <c r="N33" s="5" t="e">
        <f t="shared" si="12"/>
        <v>#REF!</v>
      </c>
      <c r="O33" s="3" t="e">
        <f>O32-O34</f>
        <v>#REF!</v>
      </c>
      <c r="P33" s="3" t="e">
        <f>P32-P34</f>
        <v>#REF!</v>
      </c>
      <c r="Q33" s="5" t="e">
        <f t="shared" si="13"/>
        <v>#REF!</v>
      </c>
      <c r="R33" s="3" t="e">
        <f>R32-R34</f>
        <v>#REF!</v>
      </c>
      <c r="S33" s="3" t="e">
        <f>S32-S34</f>
        <v>#REF!</v>
      </c>
      <c r="T33" s="5" t="e">
        <f t="shared" si="14"/>
        <v>#REF!</v>
      </c>
      <c r="U33" s="5" t="e">
        <f t="shared" ref="U33:V39" si="23">SUM(C33,F33,I33,L33,O33,R33)</f>
        <v>#REF!</v>
      </c>
      <c r="V33" s="5" t="e">
        <f t="shared" si="23"/>
        <v>#REF!</v>
      </c>
      <c r="W33" s="63" t="e">
        <f t="shared" si="15"/>
        <v>#REF!</v>
      </c>
    </row>
    <row r="34" spans="1:23" x14ac:dyDescent="0.2">
      <c r="A34" s="72" t="s">
        <v>15</v>
      </c>
      <c r="B34" s="42"/>
      <c r="C34" s="15" t="e">
        <f>#REF!+#REF!+#REF!</f>
        <v>#REF!</v>
      </c>
      <c r="D34" s="15" t="e">
        <f>#REF!+#REF!+#REF!</f>
        <v>#REF!</v>
      </c>
      <c r="E34" s="5" t="e">
        <f t="shared" si="9"/>
        <v>#REF!</v>
      </c>
      <c r="F34" s="15" t="e">
        <f>#REF!+#REF!+#REF!</f>
        <v>#REF!</v>
      </c>
      <c r="G34" s="15" t="e">
        <f>#REF!+#REF!+#REF!</f>
        <v>#REF!</v>
      </c>
      <c r="H34" s="5" t="e">
        <f t="shared" si="10"/>
        <v>#REF!</v>
      </c>
      <c r="I34" s="15" t="e">
        <f>#REF!+#REF!+#REF!</f>
        <v>#REF!</v>
      </c>
      <c r="J34" s="15" t="e">
        <f>#REF!+#REF!+#REF!</f>
        <v>#REF!</v>
      </c>
      <c r="K34" s="5" t="e">
        <f t="shared" si="11"/>
        <v>#REF!</v>
      </c>
      <c r="L34" s="15" t="e">
        <f>#REF!+#REF!+#REF!</f>
        <v>#REF!</v>
      </c>
      <c r="M34" s="15" t="e">
        <f>#REF!+#REF!+#REF!</f>
        <v>#REF!</v>
      </c>
      <c r="N34" s="5" t="e">
        <f t="shared" si="12"/>
        <v>#REF!</v>
      </c>
      <c r="O34" s="15" t="e">
        <f>#REF!+#REF!+#REF!</f>
        <v>#REF!</v>
      </c>
      <c r="P34" s="15" t="e">
        <f>#REF!+#REF!+#REF!</f>
        <v>#REF!</v>
      </c>
      <c r="Q34" s="5" t="e">
        <f t="shared" si="13"/>
        <v>#REF!</v>
      </c>
      <c r="R34" s="15" t="e">
        <f>#REF!+#REF!+#REF!</f>
        <v>#REF!</v>
      </c>
      <c r="S34" s="15" t="e">
        <f>#REF!+#REF!+#REF!</f>
        <v>#REF!</v>
      </c>
      <c r="T34" s="5" t="e">
        <f t="shared" si="14"/>
        <v>#REF!</v>
      </c>
      <c r="U34" s="5" t="e">
        <f t="shared" si="23"/>
        <v>#REF!</v>
      </c>
      <c r="V34" s="5" t="e">
        <f t="shared" si="23"/>
        <v>#REF!</v>
      </c>
      <c r="W34" s="63" t="e">
        <f t="shared" si="15"/>
        <v>#REF!</v>
      </c>
    </row>
    <row r="35" spans="1:23" ht="24.6" customHeight="1" x14ac:dyDescent="0.2">
      <c r="A35" s="71" t="s">
        <v>35</v>
      </c>
      <c r="B35" s="30" t="s">
        <v>51</v>
      </c>
      <c r="C35" s="15">
        <v>8058</v>
      </c>
      <c r="D35" s="15">
        <v>8058</v>
      </c>
      <c r="E35" s="16">
        <f t="shared" si="9"/>
        <v>0</v>
      </c>
      <c r="F35" s="15">
        <v>14522</v>
      </c>
      <c r="G35" s="15">
        <v>14522</v>
      </c>
      <c r="H35" s="16">
        <f t="shared" si="10"/>
        <v>0</v>
      </c>
      <c r="I35" s="15">
        <v>8961</v>
      </c>
      <c r="J35" s="15">
        <v>8961</v>
      </c>
      <c r="K35" s="16">
        <f t="shared" si="11"/>
        <v>0</v>
      </c>
      <c r="L35" s="15">
        <v>14507</v>
      </c>
      <c r="M35" s="15">
        <v>14507</v>
      </c>
      <c r="N35" s="16">
        <f t="shared" si="12"/>
        <v>0</v>
      </c>
      <c r="O35" s="15">
        <v>8084</v>
      </c>
      <c r="P35" s="15">
        <v>8084</v>
      </c>
      <c r="Q35" s="16">
        <f t="shared" si="13"/>
        <v>0</v>
      </c>
      <c r="R35" s="15">
        <v>11641</v>
      </c>
      <c r="S35" s="15">
        <v>11641</v>
      </c>
      <c r="T35" s="16">
        <f t="shared" si="14"/>
        <v>0</v>
      </c>
      <c r="U35" s="16">
        <f t="shared" si="23"/>
        <v>65773</v>
      </c>
      <c r="V35" s="16">
        <f t="shared" si="23"/>
        <v>65773</v>
      </c>
      <c r="W35" s="62">
        <f t="shared" si="15"/>
        <v>0</v>
      </c>
    </row>
    <row r="36" spans="1:23" x14ac:dyDescent="0.2">
      <c r="A36" s="160" t="s">
        <v>24</v>
      </c>
      <c r="B36" s="42" t="s">
        <v>12</v>
      </c>
      <c r="C36" s="19">
        <v>6378</v>
      </c>
      <c r="D36" s="19">
        <v>6378</v>
      </c>
      <c r="E36" s="5">
        <f t="shared" si="9"/>
        <v>0</v>
      </c>
      <c r="F36" s="19">
        <v>11746</v>
      </c>
      <c r="G36" s="19">
        <v>11746</v>
      </c>
      <c r="H36" s="5">
        <f t="shared" si="10"/>
        <v>0</v>
      </c>
      <c r="I36" s="19">
        <v>7205</v>
      </c>
      <c r="J36" s="19">
        <v>7205</v>
      </c>
      <c r="K36" s="5">
        <f t="shared" si="11"/>
        <v>0</v>
      </c>
      <c r="L36" s="19">
        <v>11517</v>
      </c>
      <c r="M36" s="19">
        <v>11517</v>
      </c>
      <c r="N36" s="5">
        <f t="shared" si="12"/>
        <v>0</v>
      </c>
      <c r="O36" s="19">
        <v>6518</v>
      </c>
      <c r="P36" s="19">
        <v>6518</v>
      </c>
      <c r="Q36" s="5">
        <f t="shared" si="13"/>
        <v>0</v>
      </c>
      <c r="R36" s="19">
        <v>8600</v>
      </c>
      <c r="S36" s="19">
        <v>8600</v>
      </c>
      <c r="T36" s="5">
        <f t="shared" si="14"/>
        <v>0</v>
      </c>
      <c r="U36" s="5">
        <f t="shared" si="23"/>
        <v>51964</v>
      </c>
      <c r="V36" s="5">
        <f t="shared" si="23"/>
        <v>51964</v>
      </c>
      <c r="W36" s="63">
        <f t="shared" si="15"/>
        <v>0</v>
      </c>
    </row>
    <row r="37" spans="1:23" x14ac:dyDescent="0.2">
      <c r="A37" s="160" t="s">
        <v>25</v>
      </c>
      <c r="B37" s="42" t="s">
        <v>12</v>
      </c>
      <c r="C37" s="5">
        <f>C35-C36</f>
        <v>1680</v>
      </c>
      <c r="D37" s="5">
        <f>D35-D36</f>
        <v>1680</v>
      </c>
      <c r="E37" s="5">
        <f t="shared" si="9"/>
        <v>0</v>
      </c>
      <c r="F37" s="5">
        <f>F35-F36</f>
        <v>2776</v>
      </c>
      <c r="G37" s="5">
        <f>G35-G36</f>
        <v>2776</v>
      </c>
      <c r="H37" s="5">
        <f t="shared" si="10"/>
        <v>0</v>
      </c>
      <c r="I37" s="5">
        <f>I35-I36</f>
        <v>1756</v>
      </c>
      <c r="J37" s="5">
        <f>J35-J36</f>
        <v>1756</v>
      </c>
      <c r="K37" s="5">
        <f t="shared" si="11"/>
        <v>0</v>
      </c>
      <c r="L37" s="5">
        <f>L35-L36</f>
        <v>2990</v>
      </c>
      <c r="M37" s="5">
        <f>M35-M36</f>
        <v>2990</v>
      </c>
      <c r="N37" s="5">
        <f t="shared" si="12"/>
        <v>0</v>
      </c>
      <c r="O37" s="5">
        <f>O35-O36</f>
        <v>1566</v>
      </c>
      <c r="P37" s="5">
        <f>P35-P36</f>
        <v>1566</v>
      </c>
      <c r="Q37" s="5">
        <f t="shared" si="13"/>
        <v>0</v>
      </c>
      <c r="R37" s="5">
        <f>R35-R36</f>
        <v>3041</v>
      </c>
      <c r="S37" s="5">
        <f>S35-S36</f>
        <v>3041</v>
      </c>
      <c r="T37" s="5">
        <f t="shared" si="14"/>
        <v>0</v>
      </c>
      <c r="U37" s="5">
        <f t="shared" si="23"/>
        <v>13809</v>
      </c>
      <c r="V37" s="5">
        <f t="shared" si="23"/>
        <v>13809</v>
      </c>
      <c r="W37" s="63">
        <f t="shared" si="15"/>
        <v>0</v>
      </c>
    </row>
    <row r="38" spans="1:23" s="23" customFormat="1" ht="24" customHeight="1" x14ac:dyDescent="0.2">
      <c r="A38" s="160" t="s">
        <v>54</v>
      </c>
      <c r="B38" s="31" t="s">
        <v>55</v>
      </c>
      <c r="C38" s="19" t="e">
        <f>#REF!+#REF!+#REF!</f>
        <v>#REF!</v>
      </c>
      <c r="D38" s="19" t="e">
        <f>#REF!+#REF!+#REF!</f>
        <v>#REF!</v>
      </c>
      <c r="E38" s="5" t="e">
        <f t="shared" si="9"/>
        <v>#REF!</v>
      </c>
      <c r="F38" s="19" t="e">
        <f>#REF!+#REF!+#REF!</f>
        <v>#REF!</v>
      </c>
      <c r="G38" s="19" t="e">
        <f>#REF!+#REF!+#REF!</f>
        <v>#REF!</v>
      </c>
      <c r="H38" s="5" t="e">
        <f t="shared" si="10"/>
        <v>#REF!</v>
      </c>
      <c r="I38" s="19" t="e">
        <f>#REF!+#REF!+#REF!</f>
        <v>#REF!</v>
      </c>
      <c r="J38" s="19" t="e">
        <f>#REF!+#REF!+#REF!</f>
        <v>#REF!</v>
      </c>
      <c r="K38" s="5" t="e">
        <f t="shared" si="11"/>
        <v>#REF!</v>
      </c>
      <c r="L38" s="19" t="e">
        <f>#REF!+#REF!+#REF!</f>
        <v>#REF!</v>
      </c>
      <c r="M38" s="19" t="e">
        <f>#REF!+#REF!+#REF!</f>
        <v>#REF!</v>
      </c>
      <c r="N38" s="5" t="e">
        <f t="shared" si="12"/>
        <v>#REF!</v>
      </c>
      <c r="O38" s="19" t="e">
        <f>#REF!+#REF!+#REF!</f>
        <v>#REF!</v>
      </c>
      <c r="P38" s="19" t="e">
        <f>#REF!+#REF!+#REF!</f>
        <v>#REF!</v>
      </c>
      <c r="Q38" s="5" t="e">
        <f t="shared" si="13"/>
        <v>#REF!</v>
      </c>
      <c r="R38" s="19" t="e">
        <f>#REF!+#REF!+#REF!</f>
        <v>#REF!</v>
      </c>
      <c r="S38" s="19" t="e">
        <f>#REF!+#REF!+#REF!</f>
        <v>#REF!</v>
      </c>
      <c r="T38" s="5" t="e">
        <f t="shared" si="14"/>
        <v>#REF!</v>
      </c>
      <c r="U38" s="5" t="e">
        <f t="shared" si="23"/>
        <v>#REF!</v>
      </c>
      <c r="V38" s="5" t="e">
        <f t="shared" si="23"/>
        <v>#REF!</v>
      </c>
      <c r="W38" s="63" t="e">
        <f t="shared" si="15"/>
        <v>#REF!</v>
      </c>
    </row>
    <row r="39" spans="1:23" s="23" customFormat="1" ht="15" customHeight="1" x14ac:dyDescent="0.2">
      <c r="A39" s="160" t="s">
        <v>56</v>
      </c>
      <c r="B39" s="42" t="s">
        <v>12</v>
      </c>
      <c r="C39" s="19" t="e">
        <f>#REF!+#REF!+#REF!</f>
        <v>#REF!</v>
      </c>
      <c r="D39" s="19" t="e">
        <f>#REF!+#REF!+#REF!</f>
        <v>#REF!</v>
      </c>
      <c r="E39" s="5" t="e">
        <f t="shared" si="9"/>
        <v>#REF!</v>
      </c>
      <c r="F39" s="19" t="e">
        <f>#REF!+#REF!+#REF!</f>
        <v>#REF!</v>
      </c>
      <c r="G39" s="19" t="e">
        <f>#REF!+#REF!+#REF!</f>
        <v>#REF!</v>
      </c>
      <c r="H39" s="5" t="e">
        <f t="shared" si="10"/>
        <v>#REF!</v>
      </c>
      <c r="I39" s="19" t="e">
        <f>#REF!+#REF!+#REF!</f>
        <v>#REF!</v>
      </c>
      <c r="J39" s="19" t="e">
        <f>#REF!+#REF!+#REF!</f>
        <v>#REF!</v>
      </c>
      <c r="K39" s="5" t="e">
        <f t="shared" si="11"/>
        <v>#REF!</v>
      </c>
      <c r="L39" s="19" t="e">
        <f>#REF!+#REF!+#REF!</f>
        <v>#REF!</v>
      </c>
      <c r="M39" s="19" t="e">
        <f>#REF!+#REF!+#REF!</f>
        <v>#REF!</v>
      </c>
      <c r="N39" s="5" t="e">
        <f t="shared" si="12"/>
        <v>#REF!</v>
      </c>
      <c r="O39" s="19" t="e">
        <f>#REF!+#REF!+#REF!</f>
        <v>#REF!</v>
      </c>
      <c r="P39" s="19" t="e">
        <f>#REF!+#REF!+#REF!</f>
        <v>#REF!</v>
      </c>
      <c r="Q39" s="5" t="e">
        <f t="shared" si="13"/>
        <v>#REF!</v>
      </c>
      <c r="R39" s="19" t="e">
        <f>#REF!+#REF!+#REF!</f>
        <v>#REF!</v>
      </c>
      <c r="S39" s="19" t="e">
        <f>#REF!+#REF!+#REF!</f>
        <v>#REF!</v>
      </c>
      <c r="T39" s="5" t="e">
        <f t="shared" si="14"/>
        <v>#REF!</v>
      </c>
      <c r="U39" s="5" t="e">
        <f t="shared" si="23"/>
        <v>#REF!</v>
      </c>
      <c r="V39" s="5" t="e">
        <f t="shared" si="23"/>
        <v>#REF!</v>
      </c>
      <c r="W39" s="63" t="e">
        <f t="shared" si="15"/>
        <v>#REF!</v>
      </c>
    </row>
    <row r="40" spans="1:23" s="23" customFormat="1" ht="15" customHeight="1" x14ac:dyDescent="0.2">
      <c r="A40" s="161" t="s">
        <v>58</v>
      </c>
      <c r="B40" s="42" t="s">
        <v>12</v>
      </c>
      <c r="C40" s="31" t="e">
        <f>C38+C39</f>
        <v>#REF!</v>
      </c>
      <c r="D40" s="31" t="e">
        <f>D38+D39</f>
        <v>#REF!</v>
      </c>
      <c r="E40" s="5" t="e">
        <f t="shared" si="9"/>
        <v>#REF!</v>
      </c>
      <c r="F40" s="31" t="e">
        <f>F38+F39</f>
        <v>#REF!</v>
      </c>
      <c r="G40" s="31" t="e">
        <f>G38+G39</f>
        <v>#REF!</v>
      </c>
      <c r="H40" s="5" t="e">
        <f t="shared" si="10"/>
        <v>#REF!</v>
      </c>
      <c r="I40" s="31" t="e">
        <f>I38+I39</f>
        <v>#REF!</v>
      </c>
      <c r="J40" s="31" t="e">
        <f>J38+J39</f>
        <v>#REF!</v>
      </c>
      <c r="K40" s="5" t="e">
        <f t="shared" si="11"/>
        <v>#REF!</v>
      </c>
      <c r="L40" s="31" t="e">
        <f>L38+L39</f>
        <v>#REF!</v>
      </c>
      <c r="M40" s="31" t="e">
        <f>M38+M39</f>
        <v>#REF!</v>
      </c>
      <c r="N40" s="5" t="e">
        <f t="shared" si="12"/>
        <v>#REF!</v>
      </c>
      <c r="O40" s="31" t="e">
        <f>O38+O39</f>
        <v>#REF!</v>
      </c>
      <c r="P40" s="31" t="e">
        <f>P38+P39</f>
        <v>#REF!</v>
      </c>
      <c r="Q40" s="5" t="e">
        <f t="shared" si="13"/>
        <v>#REF!</v>
      </c>
      <c r="R40" s="31" t="e">
        <f>R38+R39</f>
        <v>#REF!</v>
      </c>
      <c r="S40" s="31" t="e">
        <f>S38+S39</f>
        <v>#REF!</v>
      </c>
      <c r="T40" s="5" t="e">
        <f t="shared" si="14"/>
        <v>#REF!</v>
      </c>
      <c r="U40" s="5" t="e">
        <f>U39+U38</f>
        <v>#REF!</v>
      </c>
      <c r="V40" s="5" t="e">
        <f>SUM(D40,G40,J40,M40,P40,S40)</f>
        <v>#REF!</v>
      </c>
      <c r="W40" s="63" t="e">
        <f t="shared" si="15"/>
        <v>#REF!</v>
      </c>
    </row>
    <row r="41" spans="1:23" s="23" customFormat="1" ht="21" customHeight="1" x14ac:dyDescent="0.2">
      <c r="A41" s="160" t="s">
        <v>54</v>
      </c>
      <c r="B41" s="87" t="s">
        <v>57</v>
      </c>
      <c r="C41" s="19" t="e">
        <f>#REF!+#REF!+#REF!</f>
        <v>#REF!</v>
      </c>
      <c r="D41" s="19" t="e">
        <f>#REF!+#REF!+#REF!</f>
        <v>#REF!</v>
      </c>
      <c r="E41" s="5" t="e">
        <f t="shared" si="9"/>
        <v>#REF!</v>
      </c>
      <c r="F41" s="19" t="e">
        <f>#REF!+#REF!+#REF!</f>
        <v>#REF!</v>
      </c>
      <c r="G41" s="19" t="e">
        <f>#REF!+#REF!+#REF!</f>
        <v>#REF!</v>
      </c>
      <c r="H41" s="5" t="e">
        <f t="shared" si="10"/>
        <v>#REF!</v>
      </c>
      <c r="I41" s="19" t="e">
        <f>#REF!+#REF!+#REF!</f>
        <v>#REF!</v>
      </c>
      <c r="J41" s="19" t="e">
        <f>#REF!+#REF!+#REF!</f>
        <v>#REF!</v>
      </c>
      <c r="K41" s="5" t="e">
        <f t="shared" si="11"/>
        <v>#REF!</v>
      </c>
      <c r="L41" s="19" t="e">
        <f>#REF!+#REF!+#REF!</f>
        <v>#REF!</v>
      </c>
      <c r="M41" s="19" t="e">
        <f>#REF!+#REF!+#REF!</f>
        <v>#REF!</v>
      </c>
      <c r="N41" s="5" t="e">
        <f t="shared" si="12"/>
        <v>#REF!</v>
      </c>
      <c r="O41" s="19" t="e">
        <f>#REF!+#REF!+#REF!</f>
        <v>#REF!</v>
      </c>
      <c r="P41" s="19" t="e">
        <f>#REF!+#REF!+#REF!</f>
        <v>#REF!</v>
      </c>
      <c r="Q41" s="5" t="e">
        <f t="shared" si="13"/>
        <v>#REF!</v>
      </c>
      <c r="R41" s="19" t="e">
        <f>#REF!+#REF!+#REF!</f>
        <v>#REF!</v>
      </c>
      <c r="S41" s="19" t="e">
        <f>#REF!+#REF!+#REF!</f>
        <v>#REF!</v>
      </c>
      <c r="T41" s="5" t="e">
        <f t="shared" si="14"/>
        <v>#REF!</v>
      </c>
      <c r="U41" s="5" t="e">
        <f>SUM(C41,F41,I41,L41,O41,R41)</f>
        <v>#REF!</v>
      </c>
      <c r="V41" s="5" t="e">
        <f>SUM(D41,G41,J41,M41,P41,S41)</f>
        <v>#REF!</v>
      </c>
      <c r="W41" s="63" t="e">
        <f t="shared" si="15"/>
        <v>#REF!</v>
      </c>
    </row>
    <row r="42" spans="1:23" s="23" customFormat="1" ht="15" customHeight="1" x14ac:dyDescent="0.2">
      <c r="A42" s="160" t="s">
        <v>56</v>
      </c>
      <c r="B42" s="42" t="s">
        <v>12</v>
      </c>
      <c r="C42" s="19" t="e">
        <f>#REF!+#REF!+#REF!</f>
        <v>#REF!</v>
      </c>
      <c r="D42" s="19" t="e">
        <f>#REF!+#REF!+#REF!</f>
        <v>#REF!</v>
      </c>
      <c r="E42" s="5" t="e">
        <f t="shared" si="9"/>
        <v>#REF!</v>
      </c>
      <c r="F42" s="19" t="e">
        <f>#REF!+#REF!+#REF!</f>
        <v>#REF!</v>
      </c>
      <c r="G42" s="19" t="e">
        <f>#REF!+#REF!+#REF!</f>
        <v>#REF!</v>
      </c>
      <c r="H42" s="5" t="e">
        <f t="shared" si="10"/>
        <v>#REF!</v>
      </c>
      <c r="I42" s="19" t="e">
        <f>#REF!+#REF!+#REF!</f>
        <v>#REF!</v>
      </c>
      <c r="J42" s="19" t="e">
        <f>#REF!+#REF!+#REF!</f>
        <v>#REF!</v>
      </c>
      <c r="K42" s="5" t="e">
        <f t="shared" si="11"/>
        <v>#REF!</v>
      </c>
      <c r="L42" s="19" t="e">
        <f>#REF!+#REF!+#REF!</f>
        <v>#REF!</v>
      </c>
      <c r="M42" s="19" t="e">
        <f>#REF!+#REF!+#REF!</f>
        <v>#REF!</v>
      </c>
      <c r="N42" s="5" t="e">
        <f t="shared" si="12"/>
        <v>#REF!</v>
      </c>
      <c r="O42" s="19" t="e">
        <f>#REF!+#REF!+#REF!</f>
        <v>#REF!</v>
      </c>
      <c r="P42" s="19" t="e">
        <f>#REF!+#REF!+#REF!</f>
        <v>#REF!</v>
      </c>
      <c r="Q42" s="5" t="e">
        <f t="shared" si="13"/>
        <v>#REF!</v>
      </c>
      <c r="R42" s="19" t="e">
        <f>#REF!+#REF!+#REF!</f>
        <v>#REF!</v>
      </c>
      <c r="S42" s="19" t="e">
        <f>#REF!+#REF!+#REF!</f>
        <v>#REF!</v>
      </c>
      <c r="T42" s="5" t="e">
        <f t="shared" si="14"/>
        <v>#REF!</v>
      </c>
      <c r="U42" s="5" t="e">
        <f>SUM(C42,F42,I42,L42,O42,R42)</f>
        <v>#REF!</v>
      </c>
      <c r="V42" s="5" t="e">
        <f>SUM(D42,G42,J42,M42,P42,S42)</f>
        <v>#REF!</v>
      </c>
      <c r="W42" s="63" t="e">
        <f t="shared" si="15"/>
        <v>#REF!</v>
      </c>
    </row>
    <row r="43" spans="1:23" s="23" customFormat="1" ht="15" customHeight="1" thickBot="1" x14ac:dyDescent="0.25">
      <c r="A43" s="163" t="s">
        <v>58</v>
      </c>
      <c r="B43" s="266" t="s">
        <v>12</v>
      </c>
      <c r="C43" s="31" t="e">
        <f>C41+C42</f>
        <v>#REF!</v>
      </c>
      <c r="D43" s="31" t="e">
        <f>D41+D42</f>
        <v>#REF!</v>
      </c>
      <c r="E43" s="68" t="e">
        <f t="shared" si="9"/>
        <v>#REF!</v>
      </c>
      <c r="F43" s="31" t="e">
        <f>F41+F42</f>
        <v>#REF!</v>
      </c>
      <c r="G43" s="31" t="e">
        <f>G41+G42</f>
        <v>#REF!</v>
      </c>
      <c r="H43" s="68" t="e">
        <f t="shared" si="10"/>
        <v>#REF!</v>
      </c>
      <c r="I43" s="31" t="e">
        <f>I41+I42</f>
        <v>#REF!</v>
      </c>
      <c r="J43" s="31" t="e">
        <f>J41+J42</f>
        <v>#REF!</v>
      </c>
      <c r="K43" s="68" t="e">
        <f t="shared" si="11"/>
        <v>#REF!</v>
      </c>
      <c r="L43" s="31" t="e">
        <f>L41+L42</f>
        <v>#REF!</v>
      </c>
      <c r="M43" s="31" t="e">
        <f>M41+M42</f>
        <v>#REF!</v>
      </c>
      <c r="N43" s="68" t="e">
        <f t="shared" si="12"/>
        <v>#REF!</v>
      </c>
      <c r="O43" s="31" t="e">
        <f>O41+O42</f>
        <v>#REF!</v>
      </c>
      <c r="P43" s="31" t="e">
        <f>P41+P42</f>
        <v>#REF!</v>
      </c>
      <c r="Q43" s="68" t="e">
        <f t="shared" si="13"/>
        <v>#REF!</v>
      </c>
      <c r="R43" s="31" t="e">
        <f>R41+R42</f>
        <v>#REF!</v>
      </c>
      <c r="S43" s="31" t="e">
        <f>S41+S42</f>
        <v>#REF!</v>
      </c>
      <c r="T43" s="68" t="e">
        <f t="shared" si="14"/>
        <v>#REF!</v>
      </c>
      <c r="U43" s="68" t="e">
        <f>U42+U41</f>
        <v>#REF!</v>
      </c>
      <c r="V43" s="68" t="e">
        <f>SUM(D43,G43,J43,M43,P43,S43)</f>
        <v>#REF!</v>
      </c>
      <c r="W43" s="66" t="e">
        <f t="shared" si="15"/>
        <v>#REF!</v>
      </c>
    </row>
    <row r="44" spans="1:23" s="23" customFormat="1" x14ac:dyDescent="0.2">
      <c r="A44" s="288"/>
      <c r="B44" s="289"/>
      <c r="C44" s="290"/>
      <c r="D44" s="290"/>
      <c r="E44" s="291"/>
      <c r="F44" s="290"/>
      <c r="G44" s="290"/>
      <c r="H44" s="291"/>
      <c r="I44" s="290"/>
      <c r="J44" s="290"/>
      <c r="K44" s="291"/>
      <c r="L44" s="290"/>
      <c r="M44" s="290"/>
      <c r="N44" s="291"/>
      <c r="O44" s="290"/>
      <c r="P44" s="290"/>
      <c r="Q44" s="291"/>
      <c r="R44" s="290"/>
      <c r="S44" s="290"/>
      <c r="T44" s="291"/>
      <c r="U44" s="119"/>
      <c r="V44" s="119"/>
      <c r="W44" s="291"/>
    </row>
    <row r="45" spans="1:23" s="23" customFormat="1" x14ac:dyDescent="0.2">
      <c r="A45" s="288"/>
      <c r="B45" s="289"/>
      <c r="C45" s="290"/>
      <c r="D45" s="290"/>
      <c r="E45" s="291"/>
      <c r="F45" s="290"/>
      <c r="G45" s="290"/>
      <c r="H45" s="291"/>
      <c r="I45" s="290"/>
      <c r="J45" s="290"/>
      <c r="K45" s="291"/>
      <c r="L45" s="290"/>
      <c r="M45" s="290"/>
      <c r="N45" s="290"/>
      <c r="O45" s="290"/>
      <c r="Q45" s="291"/>
      <c r="R45" s="290"/>
      <c r="S45" s="290"/>
      <c r="T45" s="291"/>
      <c r="U45" s="119"/>
      <c r="V45" s="119"/>
      <c r="W45" s="291"/>
    </row>
  </sheetData>
  <mergeCells count="17">
    <mergeCell ref="L5:N5"/>
    <mergeCell ref="L4:N4"/>
    <mergeCell ref="O4:Q4"/>
    <mergeCell ref="R4:T4"/>
    <mergeCell ref="U4:W4"/>
    <mergeCell ref="O5:Q5"/>
    <mergeCell ref="R5:T5"/>
    <mergeCell ref="U5:W5"/>
    <mergeCell ref="A3:C3"/>
    <mergeCell ref="C4:E4"/>
    <mergeCell ref="F4:H4"/>
    <mergeCell ref="I4:K4"/>
    <mergeCell ref="A4:A5"/>
    <mergeCell ref="B4:B5"/>
    <mergeCell ref="C5:E5"/>
    <mergeCell ref="F5:H5"/>
    <mergeCell ref="I5:K5"/>
  </mergeCells>
  <phoneticPr fontId="0" type="noConversion"/>
  <printOptions horizontalCentered="1" verticalCentered="1"/>
  <pageMargins left="0" right="0" top="0" bottom="0" header="0.51181102362204722" footer="0.51181102362204722"/>
  <pageSetup paperSize="9" scale="67" orientation="landscape" horizontalDpi="4294967292" verticalDpi="300" r:id="rId1"/>
  <headerFooter alignWithMargins="0">
    <oddHeader>&amp;L&amp;8&amp;F</oddHeader>
    <oddFooter>&amp;L&amp;8&amp;D
Вик.Каліщук 5-02-32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theme="9" tint="0.39997558519241921"/>
    <pageSetUpPr fitToPage="1"/>
  </sheetPr>
  <dimension ref="A1:Z60"/>
  <sheetViews>
    <sheetView view="pageBreakPreview" zoomScaleNormal="100" zoomScaleSheetLayoutView="100" workbookViewId="0">
      <pane xSplit="2" ySplit="6" topLeftCell="C28" activePane="bottomRight" state="frozen"/>
      <selection activeCell="U36" sqref="U36"/>
      <selection pane="topRight" activeCell="U36" sqref="U36"/>
      <selection pane="bottomLeft" activeCell="U36" sqref="U36"/>
      <selection pane="bottomRight" activeCell="U36" sqref="U36"/>
    </sheetView>
  </sheetViews>
  <sheetFormatPr defaultColWidth="8.85546875" defaultRowHeight="12.75" x14ac:dyDescent="0.2"/>
  <cols>
    <col min="1" max="1" width="22.42578125" style="23" customWidth="1"/>
    <col min="2" max="2" width="12.7109375" style="23" customWidth="1"/>
    <col min="3" max="4" width="8.7109375" style="1078" customWidth="1"/>
    <col min="5" max="5" width="7.5703125" style="23" customWidth="1"/>
    <col min="6" max="7" width="8.7109375" style="1078" customWidth="1"/>
    <col min="8" max="8" width="8.28515625" style="23" customWidth="1"/>
    <col min="9" max="10" width="8.7109375" style="1078" customWidth="1"/>
    <col min="11" max="11" width="7.5703125" style="23" customWidth="1"/>
    <col min="12" max="13" width="8.85546875" style="1078" customWidth="1"/>
    <col min="14" max="14" width="7.5703125" style="23" customWidth="1"/>
    <col min="15" max="16" width="8.7109375" style="1078" customWidth="1"/>
    <col min="17" max="17" width="7.5703125" style="23" customWidth="1"/>
    <col min="18" max="19" width="8.7109375" style="1078" customWidth="1"/>
    <col min="20" max="20" width="7.5703125" style="23" customWidth="1"/>
    <col min="21" max="22" width="9.28515625" style="1078" customWidth="1"/>
    <col min="23" max="23" width="8" style="23" customWidth="1"/>
    <col min="24" max="16384" width="8.85546875" style="23"/>
  </cols>
  <sheetData>
    <row r="1" spans="1:24" ht="18" x14ac:dyDescent="0.25">
      <c r="A1" s="1174" t="s">
        <v>53</v>
      </c>
      <c r="B1" s="1174"/>
      <c r="C1" s="1174"/>
      <c r="D1" s="1174"/>
      <c r="E1" s="1174"/>
      <c r="F1" s="1174"/>
      <c r="G1" s="1174"/>
      <c r="H1" s="1174"/>
      <c r="I1" s="1174"/>
      <c r="J1" s="1174"/>
      <c r="K1" s="1174"/>
      <c r="L1" s="1174"/>
      <c r="M1" s="1174"/>
      <c r="N1" s="1174"/>
      <c r="O1" s="1174"/>
      <c r="P1" s="1174"/>
      <c r="Q1" s="1174"/>
      <c r="R1" s="1174"/>
      <c r="S1" s="1174"/>
      <c r="T1" s="1174"/>
      <c r="U1" s="1174"/>
      <c r="V1" s="1174"/>
      <c r="W1" s="1174"/>
    </row>
    <row r="2" spans="1:24" ht="18" x14ac:dyDescent="0.25">
      <c r="A2" s="1174" t="s">
        <v>144</v>
      </c>
      <c r="B2" s="1174"/>
      <c r="C2" s="1174"/>
      <c r="D2" s="1174"/>
      <c r="E2" s="1174"/>
      <c r="F2" s="1174"/>
      <c r="G2" s="1174"/>
      <c r="H2" s="1174"/>
      <c r="I2" s="1174"/>
      <c r="J2" s="1174"/>
      <c r="K2" s="1174"/>
      <c r="L2" s="1174"/>
      <c r="M2" s="1174"/>
      <c r="N2" s="1174"/>
      <c r="O2" s="1174"/>
      <c r="P2" s="1174"/>
      <c r="Q2" s="1174"/>
      <c r="R2" s="1174"/>
      <c r="S2" s="1174"/>
      <c r="T2" s="1174"/>
      <c r="U2" s="1174"/>
      <c r="V2" s="1174"/>
      <c r="W2" s="1174"/>
    </row>
    <row r="3" spans="1:24" ht="13.5" thickBot="1" x14ac:dyDescent="0.25">
      <c r="A3" s="1179"/>
      <c r="B3" s="1179"/>
      <c r="C3" s="1179"/>
      <c r="L3" s="1079"/>
      <c r="M3" s="1079"/>
      <c r="N3" s="20"/>
      <c r="O3" s="1079"/>
      <c r="P3" s="1079"/>
      <c r="Q3" s="6"/>
      <c r="R3" s="1079"/>
      <c r="S3" s="1079"/>
      <c r="T3" s="20"/>
      <c r="U3" s="1079"/>
      <c r="V3" s="1079"/>
      <c r="W3" s="20"/>
    </row>
    <row r="4" spans="1:24" x14ac:dyDescent="0.2">
      <c r="A4" s="1195" t="s">
        <v>7</v>
      </c>
      <c r="B4" s="1193" t="s">
        <v>8</v>
      </c>
      <c r="C4" s="1157" t="s">
        <v>0</v>
      </c>
      <c r="D4" s="1155"/>
      <c r="E4" s="1156"/>
      <c r="F4" s="1154" t="s">
        <v>1</v>
      </c>
      <c r="G4" s="1155"/>
      <c r="H4" s="1156"/>
      <c r="I4" s="1157" t="s">
        <v>2</v>
      </c>
      <c r="J4" s="1155"/>
      <c r="K4" s="1156"/>
      <c r="L4" s="1154" t="s">
        <v>3</v>
      </c>
      <c r="M4" s="1155"/>
      <c r="N4" s="1156"/>
      <c r="O4" s="1157" t="s">
        <v>4</v>
      </c>
      <c r="P4" s="1155"/>
      <c r="Q4" s="1156"/>
      <c r="R4" s="1154" t="s">
        <v>5</v>
      </c>
      <c r="S4" s="1155"/>
      <c r="T4" s="1156"/>
      <c r="U4" s="1177" t="s">
        <v>6</v>
      </c>
      <c r="V4" s="1176"/>
      <c r="W4" s="1178"/>
    </row>
    <row r="5" spans="1:24" ht="13.5" thickBot="1" x14ac:dyDescent="0.25">
      <c r="A5" s="1196"/>
      <c r="B5" s="1202"/>
      <c r="C5" s="1188" t="s">
        <v>45</v>
      </c>
      <c r="D5" s="1186"/>
      <c r="E5" s="1187"/>
      <c r="F5" s="1185" t="s">
        <v>45</v>
      </c>
      <c r="G5" s="1186"/>
      <c r="H5" s="1187"/>
      <c r="I5" s="1188" t="s">
        <v>45</v>
      </c>
      <c r="J5" s="1186"/>
      <c r="K5" s="1187"/>
      <c r="L5" s="1185" t="s">
        <v>45</v>
      </c>
      <c r="M5" s="1186"/>
      <c r="N5" s="1187"/>
      <c r="O5" s="1188" t="s">
        <v>45</v>
      </c>
      <c r="P5" s="1186"/>
      <c r="Q5" s="1187"/>
      <c r="R5" s="1185" t="s">
        <v>45</v>
      </c>
      <c r="S5" s="1186"/>
      <c r="T5" s="1187"/>
      <c r="U5" s="1169" t="s">
        <v>45</v>
      </c>
      <c r="V5" s="1170"/>
      <c r="W5" s="1171"/>
    </row>
    <row r="6" spans="1:24" s="78" customFormat="1" ht="13.5" thickBot="1" x14ac:dyDescent="0.25">
      <c r="A6" s="1197"/>
      <c r="B6" s="526" t="s">
        <v>9</v>
      </c>
      <c r="C6" s="794">
        <v>2013</v>
      </c>
      <c r="D6" s="473">
        <v>2014</v>
      </c>
      <c r="E6" s="474" t="s">
        <v>132</v>
      </c>
      <c r="F6" s="490">
        <v>2013</v>
      </c>
      <c r="G6" s="473">
        <v>2014</v>
      </c>
      <c r="H6" s="474" t="s">
        <v>132</v>
      </c>
      <c r="I6" s="490">
        <v>2013</v>
      </c>
      <c r="J6" s="473">
        <v>2014</v>
      </c>
      <c r="K6" s="474" t="s">
        <v>132</v>
      </c>
      <c r="L6" s="490">
        <v>2013</v>
      </c>
      <c r="M6" s="473">
        <v>2014</v>
      </c>
      <c r="N6" s="474" t="s">
        <v>132</v>
      </c>
      <c r="O6" s="490">
        <v>2013</v>
      </c>
      <c r="P6" s="473">
        <v>2014</v>
      </c>
      <c r="Q6" s="474" t="s">
        <v>132</v>
      </c>
      <c r="R6" s="490">
        <v>2013</v>
      </c>
      <c r="S6" s="473">
        <v>2014</v>
      </c>
      <c r="T6" s="474" t="s">
        <v>132</v>
      </c>
      <c r="U6" s="490">
        <v>2013</v>
      </c>
      <c r="V6" s="473">
        <v>2014</v>
      </c>
      <c r="W6" s="474" t="s">
        <v>132</v>
      </c>
    </row>
    <row r="7" spans="1:24" ht="21" customHeight="1" x14ac:dyDescent="0.2">
      <c r="A7" s="757" t="s">
        <v>10</v>
      </c>
      <c r="B7" s="757" t="s">
        <v>11</v>
      </c>
      <c r="C7" s="588" t="e">
        <f>SUM(C9,C10,C11)</f>
        <v>#REF!</v>
      </c>
      <c r="D7" s="589" t="e">
        <f>SUM(D9,D10,D11)</f>
        <v>#REF!</v>
      </c>
      <c r="E7" s="680" t="e">
        <f t="shared" ref="E7:E21" si="0">D7/C7*100</f>
        <v>#REF!</v>
      </c>
      <c r="F7" s="588" t="e">
        <f>SUM(F9,F10,F11)</f>
        <v>#REF!</v>
      </c>
      <c r="G7" s="589" t="e">
        <f>SUM(G9,G10,G11)</f>
        <v>#REF!</v>
      </c>
      <c r="H7" s="680" t="e">
        <f t="shared" ref="H7:H21" si="1">G7/F7*100</f>
        <v>#REF!</v>
      </c>
      <c r="I7" s="676" t="e">
        <f>SUM(I9,I10,I11)</f>
        <v>#REF!</v>
      </c>
      <c r="J7" s="589" t="e">
        <f>SUM(J9,J10,J11)</f>
        <v>#REF!</v>
      </c>
      <c r="K7" s="680" t="e">
        <f t="shared" ref="K7:K21" si="2">J7/I7*100</f>
        <v>#REF!</v>
      </c>
      <c r="L7" s="588" t="e">
        <f>SUM(L9,L10,L11)</f>
        <v>#REF!</v>
      </c>
      <c r="M7" s="589" t="e">
        <f>SUM(M9,M10,M11)</f>
        <v>#REF!</v>
      </c>
      <c r="N7" s="680" t="e">
        <f t="shared" ref="N7:N21" si="3">M7/L7*100</f>
        <v>#REF!</v>
      </c>
      <c r="O7" s="676" t="e">
        <f>SUM(O9,O10,O11)</f>
        <v>#REF!</v>
      </c>
      <c r="P7" s="589" t="e">
        <f>SUM(P9,P10,P11)</f>
        <v>#REF!</v>
      </c>
      <c r="Q7" s="680" t="e">
        <f t="shared" ref="Q7:Q21" si="4">P7/O7*100</f>
        <v>#REF!</v>
      </c>
      <c r="R7" s="588" t="e">
        <f>SUM(R9,R10,R11)</f>
        <v>#REF!</v>
      </c>
      <c r="S7" s="589" t="e">
        <f>SUM(S9,S10,S11)</f>
        <v>#REF!</v>
      </c>
      <c r="T7" s="680" t="e">
        <f t="shared" ref="T7:T21" si="5">S7/R7*100</f>
        <v>#REF!</v>
      </c>
      <c r="U7" s="584" t="e">
        <f>SUM(C7,F7,I7,L7,O7,R7)</f>
        <v>#REF!</v>
      </c>
      <c r="V7" s="585" t="e">
        <f>SUM(D7,G7,J7,M7,P7,S7)</f>
        <v>#REF!</v>
      </c>
      <c r="W7" s="613" t="e">
        <f t="shared" ref="W7:W21" si="6">V7/U7*100</f>
        <v>#REF!</v>
      </c>
      <c r="X7" s="75"/>
    </row>
    <row r="8" spans="1:24" ht="13.15" customHeight="1" x14ac:dyDescent="0.2">
      <c r="A8" s="558" t="s">
        <v>29</v>
      </c>
      <c r="B8" s="761" t="s">
        <v>12</v>
      </c>
      <c r="C8" s="588" t="e">
        <f>C7-C11</f>
        <v>#REF!</v>
      </c>
      <c r="D8" s="589" t="e">
        <f>D7-D11</f>
        <v>#REF!</v>
      </c>
      <c r="E8" s="680" t="e">
        <f t="shared" si="0"/>
        <v>#REF!</v>
      </c>
      <c r="F8" s="588" t="e">
        <f>F7-F11</f>
        <v>#REF!</v>
      </c>
      <c r="G8" s="589" t="e">
        <f>G7-G11</f>
        <v>#REF!</v>
      </c>
      <c r="H8" s="680" t="e">
        <f t="shared" si="1"/>
        <v>#REF!</v>
      </c>
      <c r="I8" s="676" t="e">
        <f>I7-I11</f>
        <v>#REF!</v>
      </c>
      <c r="J8" s="589" t="e">
        <f>J7-J11</f>
        <v>#REF!</v>
      </c>
      <c r="K8" s="680" t="e">
        <f t="shared" si="2"/>
        <v>#REF!</v>
      </c>
      <c r="L8" s="588" t="e">
        <f>L7-L11</f>
        <v>#REF!</v>
      </c>
      <c r="M8" s="589" t="e">
        <f>M7-M11</f>
        <v>#REF!</v>
      </c>
      <c r="N8" s="680" t="e">
        <f t="shared" si="3"/>
        <v>#REF!</v>
      </c>
      <c r="O8" s="676" t="e">
        <f>O7-O11</f>
        <v>#REF!</v>
      </c>
      <c r="P8" s="589" t="e">
        <f>P7-P11</f>
        <v>#REF!</v>
      </c>
      <c r="Q8" s="680" t="e">
        <f t="shared" si="4"/>
        <v>#REF!</v>
      </c>
      <c r="R8" s="588" t="e">
        <f>R7-R11</f>
        <v>#REF!</v>
      </c>
      <c r="S8" s="589" t="e">
        <f>S7-S11</f>
        <v>#REF!</v>
      </c>
      <c r="T8" s="680" t="e">
        <f t="shared" si="5"/>
        <v>#REF!</v>
      </c>
      <c r="U8" s="584" t="e">
        <f>SUM(C8,F8,I8,L8,O8,R8)</f>
        <v>#REF!</v>
      </c>
      <c r="V8" s="585" t="e">
        <f>SUM(D8,G8,J8,M8,P8,S8)</f>
        <v>#REF!</v>
      </c>
      <c r="W8" s="613" t="e">
        <f t="shared" si="6"/>
        <v>#REF!</v>
      </c>
    </row>
    <row r="9" spans="1:24" ht="13.15" customHeight="1" x14ac:dyDescent="0.2">
      <c r="A9" s="559" t="s">
        <v>31</v>
      </c>
      <c r="B9" s="761" t="s">
        <v>12</v>
      </c>
      <c r="C9" s="586" t="e">
        <f>'9 міс.'!C9+#REF!</f>
        <v>#REF!</v>
      </c>
      <c r="D9" s="587" t="e">
        <f>'9 міс.'!D9+#REF!</f>
        <v>#REF!</v>
      </c>
      <c r="E9" s="616" t="e">
        <f t="shared" si="0"/>
        <v>#REF!</v>
      </c>
      <c r="F9" s="586" t="e">
        <f>'9 міс.'!F9+#REF!</f>
        <v>#REF!</v>
      </c>
      <c r="G9" s="587" t="e">
        <f>'9 міс.'!G9+#REF!</f>
        <v>#REF!</v>
      </c>
      <c r="H9" s="616" t="e">
        <f t="shared" si="1"/>
        <v>#REF!</v>
      </c>
      <c r="I9" s="675" t="e">
        <f>'9 міс.'!I9+#REF!</f>
        <v>#REF!</v>
      </c>
      <c r="J9" s="587" t="e">
        <f>'9 міс.'!J9+#REF!</f>
        <v>#REF!</v>
      </c>
      <c r="K9" s="616" t="e">
        <f t="shared" si="2"/>
        <v>#REF!</v>
      </c>
      <c r="L9" s="586" t="e">
        <f>'9 міс.'!L9+#REF!</f>
        <v>#REF!</v>
      </c>
      <c r="M9" s="587" t="e">
        <f>'9 міс.'!M9+#REF!</f>
        <v>#REF!</v>
      </c>
      <c r="N9" s="616" t="e">
        <f t="shared" si="3"/>
        <v>#REF!</v>
      </c>
      <c r="O9" s="675" t="e">
        <f>'9 міс.'!O9+#REF!</f>
        <v>#REF!</v>
      </c>
      <c r="P9" s="587" t="e">
        <f>'9 міс.'!P9+#REF!</f>
        <v>#REF!</v>
      </c>
      <c r="Q9" s="616" t="e">
        <f t="shared" si="4"/>
        <v>#REF!</v>
      </c>
      <c r="R9" s="586" t="e">
        <f>'9 міс.'!R9+#REF!</f>
        <v>#REF!</v>
      </c>
      <c r="S9" s="587" t="e">
        <f>'9 міс.'!S9+#REF!</f>
        <v>#REF!</v>
      </c>
      <c r="T9" s="616" t="e">
        <f t="shared" si="5"/>
        <v>#REF!</v>
      </c>
      <c r="U9" s="597" t="e">
        <f t="shared" ref="U9:V21" si="7">SUM(C9,F9,I9,L9,O9,R9)</f>
        <v>#REF!</v>
      </c>
      <c r="V9" s="598" t="e">
        <f>SUM(D9,G9,J9,M9,P9,S9)</f>
        <v>#REF!</v>
      </c>
      <c r="W9" s="614" t="e">
        <f t="shared" si="6"/>
        <v>#REF!</v>
      </c>
    </row>
    <row r="10" spans="1:24" ht="13.15" customHeight="1" x14ac:dyDescent="0.2">
      <c r="A10" s="559" t="s">
        <v>32</v>
      </c>
      <c r="B10" s="761" t="s">
        <v>12</v>
      </c>
      <c r="C10" s="586" t="e">
        <f>'9 міс.'!C10+#REF!</f>
        <v>#REF!</v>
      </c>
      <c r="D10" s="587" t="e">
        <f>'9 міс.'!D10+#REF!</f>
        <v>#REF!</v>
      </c>
      <c r="E10" s="616" t="e">
        <f t="shared" si="0"/>
        <v>#REF!</v>
      </c>
      <c r="F10" s="586" t="e">
        <f>'9 міс.'!F10+#REF!</f>
        <v>#REF!</v>
      </c>
      <c r="G10" s="587" t="e">
        <f>'9 міс.'!G10+#REF!</f>
        <v>#REF!</v>
      </c>
      <c r="H10" s="616" t="e">
        <f>G10/F10*100</f>
        <v>#REF!</v>
      </c>
      <c r="I10" s="675" t="e">
        <f>'9 міс.'!I10+#REF!</f>
        <v>#REF!</v>
      </c>
      <c r="J10" s="587" t="e">
        <f>'9 міс.'!J10+#REF!</f>
        <v>#REF!</v>
      </c>
      <c r="K10" s="616" t="e">
        <f t="shared" si="2"/>
        <v>#REF!</v>
      </c>
      <c r="L10" s="586" t="e">
        <f>'9 міс.'!L10+#REF!</f>
        <v>#REF!</v>
      </c>
      <c r="M10" s="587" t="e">
        <f>'9 міс.'!M10+#REF!</f>
        <v>#REF!</v>
      </c>
      <c r="N10" s="616" t="e">
        <f t="shared" si="3"/>
        <v>#REF!</v>
      </c>
      <c r="O10" s="675" t="e">
        <f>'9 міс.'!O10+#REF!</f>
        <v>#REF!</v>
      </c>
      <c r="P10" s="587" t="e">
        <f>'9 міс.'!P10+#REF!</f>
        <v>#REF!</v>
      </c>
      <c r="Q10" s="616" t="e">
        <f t="shared" si="4"/>
        <v>#REF!</v>
      </c>
      <c r="R10" s="586" t="e">
        <f>'9 міс.'!R10+#REF!</f>
        <v>#REF!</v>
      </c>
      <c r="S10" s="587" t="e">
        <f>'9 міс.'!S10+#REF!</f>
        <v>#REF!</v>
      </c>
      <c r="T10" s="616" t="e">
        <f t="shared" si="5"/>
        <v>#REF!</v>
      </c>
      <c r="U10" s="597" t="e">
        <f t="shared" si="7"/>
        <v>#REF!</v>
      </c>
      <c r="V10" s="598" t="e">
        <f>SUM(D10,G10,J10,M10,P10,S10)</f>
        <v>#REF!</v>
      </c>
      <c r="W10" s="614" t="e">
        <f t="shared" si="6"/>
        <v>#REF!</v>
      </c>
    </row>
    <row r="11" spans="1:24" s="437" customFormat="1" ht="13.15" customHeight="1" x14ac:dyDescent="0.2">
      <c r="A11" s="562" t="s">
        <v>30</v>
      </c>
      <c r="B11" s="743" t="s">
        <v>12</v>
      </c>
      <c r="C11" s="645" t="e">
        <f>'9 міс.'!C11+#REF!</f>
        <v>#REF!</v>
      </c>
      <c r="D11" s="590" t="e">
        <f>'9 міс.'!D11+#REF!</f>
        <v>#REF!</v>
      </c>
      <c r="E11" s="646" t="e">
        <f t="shared" si="0"/>
        <v>#REF!</v>
      </c>
      <c r="F11" s="645" t="e">
        <f>'9 міс.'!F11+#REF!</f>
        <v>#REF!</v>
      </c>
      <c r="G11" s="590" t="e">
        <f>'9 міс.'!G11+#REF!</f>
        <v>#REF!</v>
      </c>
      <c r="H11" s="646" t="e">
        <f>G11/F11*100</f>
        <v>#REF!</v>
      </c>
      <c r="I11" s="683" t="e">
        <f>'9 міс.'!I11+#REF!</f>
        <v>#REF!</v>
      </c>
      <c r="J11" s="590" t="e">
        <f>'9 міс.'!J11+#REF!</f>
        <v>#REF!</v>
      </c>
      <c r="K11" s="646" t="e">
        <f t="shared" si="2"/>
        <v>#REF!</v>
      </c>
      <c r="L11" s="645" t="e">
        <f>'9 міс.'!L11+#REF!</f>
        <v>#REF!</v>
      </c>
      <c r="M11" s="590" t="e">
        <f>'9 міс.'!M11+#REF!</f>
        <v>#REF!</v>
      </c>
      <c r="N11" s="646" t="e">
        <f t="shared" si="3"/>
        <v>#REF!</v>
      </c>
      <c r="O11" s="683" t="e">
        <f>'9 міс.'!O11+#REF!</f>
        <v>#REF!</v>
      </c>
      <c r="P11" s="590" t="e">
        <f>'9 міс.'!P11+#REF!</f>
        <v>#REF!</v>
      </c>
      <c r="Q11" s="646" t="e">
        <f t="shared" si="4"/>
        <v>#REF!</v>
      </c>
      <c r="R11" s="645" t="e">
        <f>'9 міс.'!R11+#REF!</f>
        <v>#REF!</v>
      </c>
      <c r="S11" s="590" t="e">
        <f>'9 міс.'!S11+#REF!</f>
        <v>#REF!</v>
      </c>
      <c r="T11" s="646" t="e">
        <f t="shared" si="5"/>
        <v>#REF!</v>
      </c>
      <c r="U11" s="591" t="e">
        <f t="shared" si="7"/>
        <v>#REF!</v>
      </c>
      <c r="V11" s="592" t="e">
        <f>SUM(D11,G11,J11,M11,P11,S11)</f>
        <v>#REF!</v>
      </c>
      <c r="W11" s="647" t="e">
        <f t="shared" si="6"/>
        <v>#REF!</v>
      </c>
    </row>
    <row r="12" spans="1:24" s="508" customFormat="1" ht="21" customHeight="1" x14ac:dyDescent="0.2">
      <c r="A12" s="1085" t="s">
        <v>16</v>
      </c>
      <c r="B12" s="744" t="s">
        <v>26</v>
      </c>
      <c r="C12" s="645" t="e">
        <f>SUM(C14,C15,C16)</f>
        <v>#REF!</v>
      </c>
      <c r="D12" s="590" t="e">
        <f>SUM(D14,D15,D16)</f>
        <v>#REF!</v>
      </c>
      <c r="E12" s="646" t="e">
        <f t="shared" si="0"/>
        <v>#REF!</v>
      </c>
      <c r="F12" s="645" t="e">
        <f>SUM(F14,F15,F16)</f>
        <v>#REF!</v>
      </c>
      <c r="G12" s="590" t="e">
        <f>SUM(G14,G15,G16)</f>
        <v>#REF!</v>
      </c>
      <c r="H12" s="646" t="e">
        <f t="shared" si="1"/>
        <v>#REF!</v>
      </c>
      <c r="I12" s="683" t="e">
        <f>SUM(I14,I15,I16)</f>
        <v>#REF!</v>
      </c>
      <c r="J12" s="590" t="e">
        <f>SUM(J14,J15,J16)</f>
        <v>#REF!</v>
      </c>
      <c r="K12" s="646" t="e">
        <f t="shared" si="2"/>
        <v>#REF!</v>
      </c>
      <c r="L12" s="645" t="e">
        <f>SUM(L14,L15,L16)</f>
        <v>#REF!</v>
      </c>
      <c r="M12" s="590" t="e">
        <f>SUM(M14,M15,M16)</f>
        <v>#REF!</v>
      </c>
      <c r="N12" s="646" t="e">
        <f t="shared" si="3"/>
        <v>#REF!</v>
      </c>
      <c r="O12" s="792" t="e">
        <f>SUM(O14,O15,O16)</f>
        <v>#REF!</v>
      </c>
      <c r="P12" s="590" t="e">
        <f>SUM(P14,P15,P16)</f>
        <v>#REF!</v>
      </c>
      <c r="Q12" s="646" t="e">
        <f t="shared" si="4"/>
        <v>#REF!</v>
      </c>
      <c r="R12" s="788" t="e">
        <f>SUM(R14,R15,R16)</f>
        <v>#REF!</v>
      </c>
      <c r="S12" s="590" t="e">
        <f>SUM(S14,S15,S16)</f>
        <v>#REF!</v>
      </c>
      <c r="T12" s="646" t="e">
        <f t="shared" si="5"/>
        <v>#REF!</v>
      </c>
      <c r="U12" s="591" t="e">
        <f t="shared" si="7"/>
        <v>#REF!</v>
      </c>
      <c r="V12" s="592" t="e">
        <f t="shared" si="7"/>
        <v>#REF!</v>
      </c>
      <c r="W12" s="647" t="e">
        <f t="shared" si="6"/>
        <v>#REF!</v>
      </c>
    </row>
    <row r="13" spans="1:24" s="508" customFormat="1" ht="13.15" customHeight="1" x14ac:dyDescent="0.2">
      <c r="A13" s="562" t="s">
        <v>29</v>
      </c>
      <c r="B13" s="744"/>
      <c r="C13" s="788" t="e">
        <f>C14+C15</f>
        <v>#REF!</v>
      </c>
      <c r="D13" s="590" t="e">
        <f>D14+D15</f>
        <v>#REF!</v>
      </c>
      <c r="E13" s="646" t="e">
        <f t="shared" si="0"/>
        <v>#REF!</v>
      </c>
      <c r="F13" s="788" t="e">
        <f>F14+F15</f>
        <v>#REF!</v>
      </c>
      <c r="G13" s="590" t="e">
        <f>G14+G15</f>
        <v>#REF!</v>
      </c>
      <c r="H13" s="646" t="e">
        <f t="shared" si="1"/>
        <v>#REF!</v>
      </c>
      <c r="I13" s="792" t="e">
        <f>I14+I15</f>
        <v>#REF!</v>
      </c>
      <c r="J13" s="590" t="e">
        <f>J14+J15</f>
        <v>#REF!</v>
      </c>
      <c r="K13" s="646" t="e">
        <f t="shared" si="2"/>
        <v>#REF!</v>
      </c>
      <c r="L13" s="788" t="e">
        <f>L14+L15</f>
        <v>#REF!</v>
      </c>
      <c r="M13" s="590" t="e">
        <f>M14+M15</f>
        <v>#REF!</v>
      </c>
      <c r="N13" s="646" t="e">
        <f t="shared" si="3"/>
        <v>#REF!</v>
      </c>
      <c r="O13" s="792" t="e">
        <f>O14+O15</f>
        <v>#REF!</v>
      </c>
      <c r="P13" s="590" t="e">
        <f>P14+P15</f>
        <v>#REF!</v>
      </c>
      <c r="Q13" s="646" t="e">
        <f t="shared" si="4"/>
        <v>#REF!</v>
      </c>
      <c r="R13" s="788" t="e">
        <f>R14+R15</f>
        <v>#REF!</v>
      </c>
      <c r="S13" s="590" t="e">
        <f>S14+S15</f>
        <v>#REF!</v>
      </c>
      <c r="T13" s="646" t="e">
        <f t="shared" si="5"/>
        <v>#REF!</v>
      </c>
      <c r="U13" s="788" t="e">
        <f>U14+U15</f>
        <v>#REF!</v>
      </c>
      <c r="V13" s="590" t="e">
        <f>V14+V15</f>
        <v>#REF!</v>
      </c>
      <c r="W13" s="646" t="e">
        <f t="shared" si="6"/>
        <v>#REF!</v>
      </c>
    </row>
    <row r="14" spans="1:24" s="508" customFormat="1" ht="13.15" customHeight="1" x14ac:dyDescent="0.2">
      <c r="A14" s="829" t="s">
        <v>13</v>
      </c>
      <c r="B14" s="827" t="s">
        <v>12</v>
      </c>
      <c r="C14" s="593" t="e">
        <f>'9 міс.'!C14+#REF!</f>
        <v>#REF!</v>
      </c>
      <c r="D14" s="594" t="e">
        <f>'9 міс.'!D14+#REF!</f>
        <v>#REF!</v>
      </c>
      <c r="E14" s="621" t="e">
        <f t="shared" si="0"/>
        <v>#REF!</v>
      </c>
      <c r="F14" s="593" t="e">
        <f>'9 міс.'!F14+#REF!</f>
        <v>#REF!</v>
      </c>
      <c r="G14" s="594" t="e">
        <f>'9 міс.'!G14+#REF!</f>
        <v>#REF!</v>
      </c>
      <c r="H14" s="621" t="e">
        <f t="shared" si="1"/>
        <v>#REF!</v>
      </c>
      <c r="I14" s="785" t="e">
        <f>'9 міс.'!I14+#REF!</f>
        <v>#REF!</v>
      </c>
      <c r="J14" s="594" t="e">
        <f>'9 міс.'!J14+#REF!</f>
        <v>#REF!</v>
      </c>
      <c r="K14" s="621" t="e">
        <f t="shared" si="2"/>
        <v>#REF!</v>
      </c>
      <c r="L14" s="963" t="e">
        <f>'9 міс.'!L14+#REF!</f>
        <v>#REF!</v>
      </c>
      <c r="M14" s="594" t="e">
        <f>'9 міс.'!M14+#REF!</f>
        <v>#REF!</v>
      </c>
      <c r="N14" s="621" t="e">
        <f t="shared" si="3"/>
        <v>#REF!</v>
      </c>
      <c r="O14" s="785" t="e">
        <f>'9 міс.'!O14+#REF!</f>
        <v>#REF!</v>
      </c>
      <c r="P14" s="594" t="e">
        <f>'9 міс.'!P14+#REF!</f>
        <v>#REF!</v>
      </c>
      <c r="Q14" s="621" t="e">
        <f t="shared" si="4"/>
        <v>#REF!</v>
      </c>
      <c r="R14" s="593" t="e">
        <f>'9 міс.'!R14+#REF!</f>
        <v>#REF!</v>
      </c>
      <c r="S14" s="594" t="e">
        <f>'9 міс.'!S14+#REF!</f>
        <v>#REF!</v>
      </c>
      <c r="T14" s="621" t="e">
        <f t="shared" si="5"/>
        <v>#REF!</v>
      </c>
      <c r="U14" s="595" t="e">
        <f t="shared" si="7"/>
        <v>#REF!</v>
      </c>
      <c r="V14" s="596" t="e">
        <f t="shared" si="7"/>
        <v>#REF!</v>
      </c>
      <c r="W14" s="719" t="e">
        <f t="shared" si="6"/>
        <v>#REF!</v>
      </c>
    </row>
    <row r="15" spans="1:24" s="508" customFormat="1" ht="13.15" customHeight="1" x14ac:dyDescent="0.2">
      <c r="A15" s="829" t="s">
        <v>14</v>
      </c>
      <c r="B15" s="827" t="s">
        <v>12</v>
      </c>
      <c r="C15" s="593" t="e">
        <f>'9 міс.'!C15+#REF!</f>
        <v>#REF!</v>
      </c>
      <c r="D15" s="594" t="e">
        <f>'9 міс.'!D15+#REF!</f>
        <v>#REF!</v>
      </c>
      <c r="E15" s="621" t="e">
        <f t="shared" si="0"/>
        <v>#REF!</v>
      </c>
      <c r="F15" s="593" t="e">
        <f>'9 міс.'!F15+#REF!</f>
        <v>#REF!</v>
      </c>
      <c r="G15" s="594" t="e">
        <f>'9 міс.'!G15+#REF!</f>
        <v>#REF!</v>
      </c>
      <c r="H15" s="621" t="e">
        <f t="shared" si="1"/>
        <v>#REF!</v>
      </c>
      <c r="I15" s="785" t="e">
        <f>'9 міс.'!I15+#REF!</f>
        <v>#REF!</v>
      </c>
      <c r="J15" s="594" t="e">
        <f>'9 міс.'!J15+#REF!</f>
        <v>#REF!</v>
      </c>
      <c r="K15" s="621" t="e">
        <f t="shared" si="2"/>
        <v>#REF!</v>
      </c>
      <c r="L15" s="963" t="e">
        <f>'9 міс.'!L15+#REF!</f>
        <v>#REF!</v>
      </c>
      <c r="M15" s="594" t="e">
        <f>'9 міс.'!M15+#REF!</f>
        <v>#REF!</v>
      </c>
      <c r="N15" s="621" t="e">
        <f t="shared" si="3"/>
        <v>#REF!</v>
      </c>
      <c r="O15" s="785" t="e">
        <f>'9 міс.'!O15+#REF!</f>
        <v>#REF!</v>
      </c>
      <c r="P15" s="594" t="e">
        <f>'9 міс.'!P15+#REF!</f>
        <v>#REF!</v>
      </c>
      <c r="Q15" s="621" t="e">
        <f t="shared" si="4"/>
        <v>#REF!</v>
      </c>
      <c r="R15" s="593" t="e">
        <f>'9 міс.'!R15+#REF!</f>
        <v>#REF!</v>
      </c>
      <c r="S15" s="594" t="e">
        <f>'9 міс.'!S15+#REF!</f>
        <v>#REF!</v>
      </c>
      <c r="T15" s="621" t="e">
        <f t="shared" si="5"/>
        <v>#REF!</v>
      </c>
      <c r="U15" s="595" t="e">
        <f t="shared" si="7"/>
        <v>#REF!</v>
      </c>
      <c r="V15" s="596" t="e">
        <f t="shared" si="7"/>
        <v>#REF!</v>
      </c>
      <c r="W15" s="719" t="e">
        <f t="shared" si="6"/>
        <v>#REF!</v>
      </c>
    </row>
    <row r="16" spans="1:24" s="437" customFormat="1" ht="13.15" customHeight="1" x14ac:dyDescent="0.2">
      <c r="A16" s="582" t="s">
        <v>30</v>
      </c>
      <c r="B16" s="745" t="s">
        <v>12</v>
      </c>
      <c r="C16" s="645" t="e">
        <f>'9 міс.'!C16+#REF!</f>
        <v>#REF!</v>
      </c>
      <c r="D16" s="590" t="e">
        <f>'9 міс.'!D16+#REF!</f>
        <v>#REF!</v>
      </c>
      <c r="E16" s="646" t="e">
        <f t="shared" si="0"/>
        <v>#REF!</v>
      </c>
      <c r="F16" s="645" t="e">
        <f>'9 міс.'!F16+#REF!</f>
        <v>#REF!</v>
      </c>
      <c r="G16" s="590" t="e">
        <f>'9 міс.'!G16+#REF!</f>
        <v>#REF!</v>
      </c>
      <c r="H16" s="646" t="e">
        <f t="shared" si="1"/>
        <v>#REF!</v>
      </c>
      <c r="I16" s="792" t="e">
        <f>'9 міс.'!I16+#REF!</f>
        <v>#REF!</v>
      </c>
      <c r="J16" s="590" t="e">
        <f>'9 міс.'!J16+#REF!</f>
        <v>#REF!</v>
      </c>
      <c r="K16" s="646" t="e">
        <f t="shared" si="2"/>
        <v>#REF!</v>
      </c>
      <c r="L16" s="788" t="e">
        <f>'9 міс.'!L16+#REF!</f>
        <v>#REF!</v>
      </c>
      <c r="M16" s="590" t="e">
        <f>'9 міс.'!M16+#REF!</f>
        <v>#REF!</v>
      </c>
      <c r="N16" s="646" t="e">
        <f t="shared" si="3"/>
        <v>#REF!</v>
      </c>
      <c r="O16" s="792" t="e">
        <f>'9 міс.'!O16+#REF!</f>
        <v>#REF!</v>
      </c>
      <c r="P16" s="590" t="e">
        <f>'9 міс.'!P16+#REF!</f>
        <v>#REF!</v>
      </c>
      <c r="Q16" s="646" t="e">
        <f t="shared" si="4"/>
        <v>#REF!</v>
      </c>
      <c r="R16" s="788" t="e">
        <f>'9 міс.'!R16+#REF!</f>
        <v>#REF!</v>
      </c>
      <c r="S16" s="590" t="e">
        <f>'9 міс.'!S16+#REF!</f>
        <v>#REF!</v>
      </c>
      <c r="T16" s="646" t="e">
        <f t="shared" si="5"/>
        <v>#REF!</v>
      </c>
      <c r="U16" s="591" t="e">
        <f t="shared" si="7"/>
        <v>#REF!</v>
      </c>
      <c r="V16" s="592" t="e">
        <f t="shared" si="7"/>
        <v>#REF!</v>
      </c>
      <c r="W16" s="647" t="e">
        <f t="shared" si="6"/>
        <v>#REF!</v>
      </c>
    </row>
    <row r="17" spans="1:26" ht="21" customHeight="1" x14ac:dyDescent="0.2">
      <c r="A17" s="560" t="s">
        <v>17</v>
      </c>
      <c r="B17" s="750" t="s">
        <v>26</v>
      </c>
      <c r="C17" s="790" t="e">
        <f>C19+C20+C21</f>
        <v>#REF!</v>
      </c>
      <c r="D17" s="589" t="e">
        <f>D19+D20+D21</f>
        <v>#REF!</v>
      </c>
      <c r="E17" s="680" t="e">
        <f t="shared" si="0"/>
        <v>#REF!</v>
      </c>
      <c r="F17" s="790" t="e">
        <f>F19+F20+F21</f>
        <v>#REF!</v>
      </c>
      <c r="G17" s="589" t="e">
        <f>G19+G20+G21</f>
        <v>#REF!</v>
      </c>
      <c r="H17" s="680" t="e">
        <f t="shared" si="1"/>
        <v>#REF!</v>
      </c>
      <c r="I17" s="793" t="e">
        <f>I19+I20+I21</f>
        <v>#REF!</v>
      </c>
      <c r="J17" s="589" t="e">
        <f>J19+J20+J21</f>
        <v>#REF!</v>
      </c>
      <c r="K17" s="680" t="e">
        <f t="shared" si="2"/>
        <v>#REF!</v>
      </c>
      <c r="L17" s="790" t="e">
        <f>L19+L20+L21</f>
        <v>#REF!</v>
      </c>
      <c r="M17" s="589" t="e">
        <f>M19+M20+M21</f>
        <v>#REF!</v>
      </c>
      <c r="N17" s="680" t="e">
        <f t="shared" si="3"/>
        <v>#REF!</v>
      </c>
      <c r="O17" s="793" t="e">
        <f>O19+O20+O21</f>
        <v>#REF!</v>
      </c>
      <c r="P17" s="589" t="e">
        <f>P19+P20+P21</f>
        <v>#REF!</v>
      </c>
      <c r="Q17" s="680" t="e">
        <f t="shared" si="4"/>
        <v>#REF!</v>
      </c>
      <c r="R17" s="790" t="e">
        <f>R19+R20+R21</f>
        <v>#REF!</v>
      </c>
      <c r="S17" s="589" t="e">
        <f>S19+S20+S21</f>
        <v>#REF!</v>
      </c>
      <c r="T17" s="680" t="e">
        <f t="shared" si="5"/>
        <v>#REF!</v>
      </c>
      <c r="U17" s="584" t="e">
        <f t="shared" si="7"/>
        <v>#REF!</v>
      </c>
      <c r="V17" s="585" t="e">
        <f t="shared" si="7"/>
        <v>#REF!</v>
      </c>
      <c r="W17" s="613" t="e">
        <f t="shared" si="6"/>
        <v>#REF!</v>
      </c>
      <c r="Y17" s="75"/>
    </row>
    <row r="18" spans="1:26" ht="13.15" customHeight="1" x14ac:dyDescent="0.2">
      <c r="A18" s="558" t="s">
        <v>29</v>
      </c>
      <c r="B18" s="759" t="s">
        <v>12</v>
      </c>
      <c r="C18" s="790" t="e">
        <f>C19+C20</f>
        <v>#REF!</v>
      </c>
      <c r="D18" s="589" t="e">
        <f>D19+D20</f>
        <v>#REF!</v>
      </c>
      <c r="E18" s="680" t="e">
        <f t="shared" si="0"/>
        <v>#REF!</v>
      </c>
      <c r="F18" s="790" t="e">
        <f>F19+F20</f>
        <v>#REF!</v>
      </c>
      <c r="G18" s="589" t="e">
        <f>G19+G20</f>
        <v>#REF!</v>
      </c>
      <c r="H18" s="680" t="e">
        <f t="shared" si="1"/>
        <v>#REF!</v>
      </c>
      <c r="I18" s="793" t="e">
        <f>I19+I20</f>
        <v>#REF!</v>
      </c>
      <c r="J18" s="589" t="e">
        <f>J19+J20</f>
        <v>#REF!</v>
      </c>
      <c r="K18" s="680" t="e">
        <f t="shared" si="2"/>
        <v>#REF!</v>
      </c>
      <c r="L18" s="790" t="e">
        <f>L19+L20</f>
        <v>#REF!</v>
      </c>
      <c r="M18" s="589" t="e">
        <f>M19+M20</f>
        <v>#REF!</v>
      </c>
      <c r="N18" s="680" t="e">
        <f t="shared" si="3"/>
        <v>#REF!</v>
      </c>
      <c r="O18" s="793" t="e">
        <f>O19+O20</f>
        <v>#REF!</v>
      </c>
      <c r="P18" s="589" t="e">
        <f>P19+P20</f>
        <v>#REF!</v>
      </c>
      <c r="Q18" s="680" t="e">
        <f t="shared" si="4"/>
        <v>#REF!</v>
      </c>
      <c r="R18" s="790" t="e">
        <f>R19+R20</f>
        <v>#REF!</v>
      </c>
      <c r="S18" s="589" t="e">
        <f>S19+S20</f>
        <v>#REF!</v>
      </c>
      <c r="T18" s="680" t="e">
        <f t="shared" si="5"/>
        <v>#REF!</v>
      </c>
      <c r="U18" s="790" t="e">
        <f>U19+U20</f>
        <v>#REF!</v>
      </c>
      <c r="V18" s="589" t="e">
        <f>V19+V20</f>
        <v>#REF!</v>
      </c>
      <c r="W18" s="680" t="e">
        <f t="shared" si="6"/>
        <v>#REF!</v>
      </c>
      <c r="Y18" s="75"/>
    </row>
    <row r="19" spans="1:26" ht="13.15" customHeight="1" x14ac:dyDescent="0.2">
      <c r="A19" s="561" t="s">
        <v>13</v>
      </c>
      <c r="B19" s="759" t="s">
        <v>12</v>
      </c>
      <c r="C19" s="586" t="e">
        <f>'9 міс.'!C19+#REF!</f>
        <v>#REF!</v>
      </c>
      <c r="D19" s="587" t="e">
        <f>'9 міс.'!D19+#REF!</f>
        <v>#REF!</v>
      </c>
      <c r="E19" s="616" t="e">
        <f t="shared" si="0"/>
        <v>#REF!</v>
      </c>
      <c r="F19" s="586" t="e">
        <f>'9 міс.'!F19+#REF!</f>
        <v>#REF!</v>
      </c>
      <c r="G19" s="587" t="e">
        <f>'9 міс.'!G19+#REF!</f>
        <v>#REF!</v>
      </c>
      <c r="H19" s="616" t="e">
        <f t="shared" si="1"/>
        <v>#REF!</v>
      </c>
      <c r="I19" s="791" t="e">
        <f>'9 міс.'!I19+#REF!</f>
        <v>#REF!</v>
      </c>
      <c r="J19" s="587" t="e">
        <f>'9 міс.'!J19+#REF!</f>
        <v>#REF!</v>
      </c>
      <c r="K19" s="616" t="e">
        <f t="shared" si="2"/>
        <v>#REF!</v>
      </c>
      <c r="L19" s="789" t="e">
        <f>'9 міс.'!L19+#REF!</f>
        <v>#REF!</v>
      </c>
      <c r="M19" s="587" t="e">
        <f>'9 міс.'!M19+#REF!</f>
        <v>#REF!</v>
      </c>
      <c r="N19" s="616" t="e">
        <f t="shared" si="3"/>
        <v>#REF!</v>
      </c>
      <c r="O19" s="791" t="e">
        <f>'9 міс.'!O19+#REF!</f>
        <v>#REF!</v>
      </c>
      <c r="P19" s="587" t="e">
        <f>'9 міс.'!P19+#REF!</f>
        <v>#REF!</v>
      </c>
      <c r="Q19" s="616" t="e">
        <f t="shared" si="4"/>
        <v>#REF!</v>
      </c>
      <c r="R19" s="789" t="e">
        <f>'9 міс.'!R19+#REF!</f>
        <v>#REF!</v>
      </c>
      <c r="S19" s="587" t="e">
        <f>'9 міс.'!S19+#REF!</f>
        <v>#REF!</v>
      </c>
      <c r="T19" s="616" t="e">
        <f t="shared" si="5"/>
        <v>#REF!</v>
      </c>
      <c r="U19" s="597" t="e">
        <f t="shared" si="7"/>
        <v>#REF!</v>
      </c>
      <c r="V19" s="598" t="e">
        <f t="shared" si="7"/>
        <v>#REF!</v>
      </c>
      <c r="W19" s="614" t="e">
        <f t="shared" si="6"/>
        <v>#REF!</v>
      </c>
    </row>
    <row r="20" spans="1:26" ht="13.15" customHeight="1" x14ac:dyDescent="0.2">
      <c r="A20" s="561" t="s">
        <v>14</v>
      </c>
      <c r="B20" s="759" t="s">
        <v>12</v>
      </c>
      <c r="C20" s="586" t="e">
        <f>'9 міс.'!C20+#REF!</f>
        <v>#REF!</v>
      </c>
      <c r="D20" s="587" t="e">
        <f>'9 міс.'!D20+#REF!</f>
        <v>#REF!</v>
      </c>
      <c r="E20" s="616" t="e">
        <f t="shared" si="0"/>
        <v>#REF!</v>
      </c>
      <c r="F20" s="586" t="e">
        <f>'9 міс.'!F20+#REF!</f>
        <v>#REF!</v>
      </c>
      <c r="G20" s="587" t="e">
        <f>'9 міс.'!G20+#REF!</f>
        <v>#REF!</v>
      </c>
      <c r="H20" s="616" t="e">
        <f t="shared" si="1"/>
        <v>#REF!</v>
      </c>
      <c r="I20" s="675" t="e">
        <f>'9 міс.'!I20+#REF!</f>
        <v>#REF!</v>
      </c>
      <c r="J20" s="587" t="e">
        <f>'9 міс.'!J20+#REF!</f>
        <v>#REF!</v>
      </c>
      <c r="K20" s="616" t="e">
        <f t="shared" si="2"/>
        <v>#REF!</v>
      </c>
      <c r="L20" s="586" t="e">
        <f>'9 міс.'!L20+#REF!</f>
        <v>#REF!</v>
      </c>
      <c r="M20" s="587" t="e">
        <f>'9 міс.'!M20+#REF!</f>
        <v>#REF!</v>
      </c>
      <c r="N20" s="616" t="e">
        <f t="shared" si="3"/>
        <v>#REF!</v>
      </c>
      <c r="O20" s="791" t="e">
        <f>'9 міс.'!O20+#REF!</f>
        <v>#REF!</v>
      </c>
      <c r="P20" s="587" t="e">
        <f>'9 міс.'!P20+#REF!</f>
        <v>#REF!</v>
      </c>
      <c r="Q20" s="616" t="e">
        <f t="shared" si="4"/>
        <v>#REF!</v>
      </c>
      <c r="R20" s="586" t="e">
        <f>'9 міс.'!R20+#REF!</f>
        <v>#REF!</v>
      </c>
      <c r="S20" s="587" t="e">
        <f>'9 міс.'!S20+#REF!</f>
        <v>#REF!</v>
      </c>
      <c r="T20" s="616" t="e">
        <f t="shared" si="5"/>
        <v>#REF!</v>
      </c>
      <c r="U20" s="597" t="e">
        <f t="shared" si="7"/>
        <v>#REF!</v>
      </c>
      <c r="V20" s="598" t="e">
        <f t="shared" si="7"/>
        <v>#REF!</v>
      </c>
      <c r="W20" s="614" t="e">
        <f t="shared" si="6"/>
        <v>#REF!</v>
      </c>
    </row>
    <row r="21" spans="1:26" s="140" customFormat="1" ht="13.15" customHeight="1" x14ac:dyDescent="0.2">
      <c r="A21" s="563" t="s">
        <v>30</v>
      </c>
      <c r="B21" s="751" t="s">
        <v>12</v>
      </c>
      <c r="C21" s="588" t="e">
        <f>'9 міс.'!C21+#REF!</f>
        <v>#REF!</v>
      </c>
      <c r="D21" s="589" t="e">
        <f>'9 міс.'!D21+#REF!</f>
        <v>#REF!</v>
      </c>
      <c r="E21" s="680" t="e">
        <f t="shared" si="0"/>
        <v>#REF!</v>
      </c>
      <c r="F21" s="588" t="e">
        <f>'9 міс.'!F21+#REF!</f>
        <v>#REF!</v>
      </c>
      <c r="G21" s="589" t="e">
        <f>'9 міс.'!G21+#REF!</f>
        <v>#REF!</v>
      </c>
      <c r="H21" s="680" t="e">
        <f t="shared" si="1"/>
        <v>#REF!</v>
      </c>
      <c r="I21" s="676" t="e">
        <f>'9 міс.'!I21+#REF!</f>
        <v>#REF!</v>
      </c>
      <c r="J21" s="589" t="e">
        <f>'9 міс.'!J21+#REF!</f>
        <v>#REF!</v>
      </c>
      <c r="K21" s="680" t="e">
        <f t="shared" si="2"/>
        <v>#REF!</v>
      </c>
      <c r="L21" s="588" t="e">
        <f>'9 міс.'!L21+#REF!</f>
        <v>#REF!</v>
      </c>
      <c r="M21" s="589" t="e">
        <f>'9 міс.'!M21+#REF!</f>
        <v>#REF!</v>
      </c>
      <c r="N21" s="680" t="e">
        <f t="shared" si="3"/>
        <v>#REF!</v>
      </c>
      <c r="O21" s="676" t="e">
        <f>'9 міс.'!O21+#REF!</f>
        <v>#REF!</v>
      </c>
      <c r="P21" s="589" t="e">
        <f>'9 міс.'!P21+#REF!</f>
        <v>#REF!</v>
      </c>
      <c r="Q21" s="680" t="e">
        <f t="shared" si="4"/>
        <v>#REF!</v>
      </c>
      <c r="R21" s="588" t="e">
        <f>'9 міс.'!R21+#REF!</f>
        <v>#REF!</v>
      </c>
      <c r="S21" s="589" t="e">
        <f>'9 міс.'!S21+#REF!</f>
        <v>#REF!</v>
      </c>
      <c r="T21" s="680" t="e">
        <f t="shared" si="5"/>
        <v>#REF!</v>
      </c>
      <c r="U21" s="584" t="e">
        <f t="shared" si="7"/>
        <v>#REF!</v>
      </c>
      <c r="V21" s="585" t="e">
        <f t="shared" si="7"/>
        <v>#REF!</v>
      </c>
      <c r="W21" s="613" t="e">
        <f t="shared" si="6"/>
        <v>#REF!</v>
      </c>
    </row>
    <row r="22" spans="1:26" ht="21" customHeight="1" x14ac:dyDescent="0.2">
      <c r="A22" s="560" t="s">
        <v>18</v>
      </c>
      <c r="B22" s="750" t="s">
        <v>27</v>
      </c>
      <c r="C22" s="174" t="e">
        <f t="shared" ref="C22:D26" si="8">C7/C12*1000</f>
        <v>#REF!</v>
      </c>
      <c r="D22" s="15" t="e">
        <f t="shared" si="8"/>
        <v>#REF!</v>
      </c>
      <c r="E22" s="268" t="e">
        <f t="shared" ref="E22:E44" si="9">D22-C22</f>
        <v>#REF!</v>
      </c>
      <c r="F22" s="174" t="e">
        <f t="shared" ref="F22:G26" si="10">F7/F12*1000</f>
        <v>#REF!</v>
      </c>
      <c r="G22" s="15" t="e">
        <f t="shared" si="10"/>
        <v>#REF!</v>
      </c>
      <c r="H22" s="268" t="e">
        <f t="shared" ref="H22:H44" si="11">G22-F22</f>
        <v>#REF!</v>
      </c>
      <c r="I22" s="206" t="e">
        <f t="shared" ref="I22:J26" si="12">I7/I12*1000</f>
        <v>#REF!</v>
      </c>
      <c r="J22" s="15" t="e">
        <f t="shared" si="12"/>
        <v>#REF!</v>
      </c>
      <c r="K22" s="268" t="e">
        <f t="shared" ref="K22:K44" si="13">J22-I22</f>
        <v>#REF!</v>
      </c>
      <c r="L22" s="174" t="e">
        <f t="shared" ref="L22:M26" si="14">L7/L12*1000</f>
        <v>#REF!</v>
      </c>
      <c r="M22" s="15" t="e">
        <f t="shared" si="14"/>
        <v>#REF!</v>
      </c>
      <c r="N22" s="268" t="e">
        <f t="shared" ref="N22:N44" si="15">M22-L22</f>
        <v>#REF!</v>
      </c>
      <c r="O22" s="206" t="e">
        <f t="shared" ref="O22:P26" si="16">O7/O12*1000</f>
        <v>#REF!</v>
      </c>
      <c r="P22" s="15" t="e">
        <f t="shared" si="16"/>
        <v>#REF!</v>
      </c>
      <c r="Q22" s="268" t="e">
        <f t="shared" ref="Q22:Q44" si="17">P22-O22</f>
        <v>#REF!</v>
      </c>
      <c r="R22" s="174" t="e">
        <f t="shared" ref="R22:S26" si="18">R7/R12*1000</f>
        <v>#REF!</v>
      </c>
      <c r="S22" s="15" t="e">
        <f t="shared" si="18"/>
        <v>#REF!</v>
      </c>
      <c r="T22" s="268" t="e">
        <f t="shared" ref="T22:T44" si="19">S22-R22</f>
        <v>#REF!</v>
      </c>
      <c r="U22" s="171" t="e">
        <f t="shared" ref="U22:V26" si="20">U7/U12*1000</f>
        <v>#REF!</v>
      </c>
      <c r="V22" s="16" t="e">
        <f t="shared" si="20"/>
        <v>#REF!</v>
      </c>
      <c r="W22" s="62" t="e">
        <f t="shared" ref="W22:W44" si="21">V22-U22</f>
        <v>#REF!</v>
      </c>
    </row>
    <row r="23" spans="1:26" ht="13.15" customHeight="1" x14ac:dyDescent="0.2">
      <c r="A23" s="563" t="str">
        <f>A18</f>
        <v>-дальнє</v>
      </c>
      <c r="B23" s="759" t="s">
        <v>12</v>
      </c>
      <c r="C23" s="174" t="e">
        <f t="shared" si="8"/>
        <v>#REF!</v>
      </c>
      <c r="D23" s="15" t="e">
        <f t="shared" si="8"/>
        <v>#REF!</v>
      </c>
      <c r="E23" s="268" t="e">
        <f>D23-C23</f>
        <v>#REF!</v>
      </c>
      <c r="F23" s="174" t="e">
        <f t="shared" si="10"/>
        <v>#REF!</v>
      </c>
      <c r="G23" s="15" t="e">
        <f t="shared" si="10"/>
        <v>#REF!</v>
      </c>
      <c r="H23" s="268" t="e">
        <f>G23-F23</f>
        <v>#REF!</v>
      </c>
      <c r="I23" s="206" t="e">
        <f t="shared" si="12"/>
        <v>#REF!</v>
      </c>
      <c r="J23" s="15" t="e">
        <f t="shared" si="12"/>
        <v>#REF!</v>
      </c>
      <c r="K23" s="268" t="e">
        <f>J23-I23</f>
        <v>#REF!</v>
      </c>
      <c r="L23" s="174" t="e">
        <f t="shared" si="14"/>
        <v>#REF!</v>
      </c>
      <c r="M23" s="15" t="e">
        <f t="shared" si="14"/>
        <v>#REF!</v>
      </c>
      <c r="N23" s="268" t="e">
        <f>M23-L23</f>
        <v>#REF!</v>
      </c>
      <c r="O23" s="206" t="e">
        <f t="shared" si="16"/>
        <v>#REF!</v>
      </c>
      <c r="P23" s="15" t="e">
        <f t="shared" si="16"/>
        <v>#REF!</v>
      </c>
      <c r="Q23" s="268" t="e">
        <f>P23-O23</f>
        <v>#REF!</v>
      </c>
      <c r="R23" s="174" t="e">
        <f t="shared" si="18"/>
        <v>#REF!</v>
      </c>
      <c r="S23" s="15" t="e">
        <f t="shared" si="18"/>
        <v>#REF!</v>
      </c>
      <c r="T23" s="268" t="e">
        <f>S23-R23</f>
        <v>#REF!</v>
      </c>
      <c r="U23" s="171" t="e">
        <f t="shared" si="20"/>
        <v>#REF!</v>
      </c>
      <c r="V23" s="16" t="e">
        <f t="shared" si="20"/>
        <v>#REF!</v>
      </c>
      <c r="W23" s="62" t="e">
        <f>V23-U23</f>
        <v>#REF!</v>
      </c>
    </row>
    <row r="24" spans="1:26" ht="13.15" customHeight="1" x14ac:dyDescent="0.2">
      <c r="A24" s="561" t="s">
        <v>13</v>
      </c>
      <c r="B24" s="759" t="s">
        <v>12</v>
      </c>
      <c r="C24" s="177" t="e">
        <f t="shared" si="8"/>
        <v>#REF!</v>
      </c>
      <c r="D24" s="19" t="e">
        <f t="shared" si="8"/>
        <v>#REF!</v>
      </c>
      <c r="E24" s="269" t="e">
        <f t="shared" si="9"/>
        <v>#REF!</v>
      </c>
      <c r="F24" s="177" t="e">
        <f t="shared" si="10"/>
        <v>#REF!</v>
      </c>
      <c r="G24" s="19" t="e">
        <f t="shared" si="10"/>
        <v>#REF!</v>
      </c>
      <c r="H24" s="269" t="e">
        <f t="shared" si="11"/>
        <v>#REF!</v>
      </c>
      <c r="I24" s="205" t="e">
        <f t="shared" si="12"/>
        <v>#REF!</v>
      </c>
      <c r="J24" s="19" t="e">
        <f t="shared" si="12"/>
        <v>#REF!</v>
      </c>
      <c r="K24" s="269" t="e">
        <f t="shared" si="13"/>
        <v>#REF!</v>
      </c>
      <c r="L24" s="177" t="e">
        <f t="shared" si="14"/>
        <v>#REF!</v>
      </c>
      <c r="M24" s="19" t="e">
        <f t="shared" si="14"/>
        <v>#REF!</v>
      </c>
      <c r="N24" s="269" t="e">
        <f t="shared" si="15"/>
        <v>#REF!</v>
      </c>
      <c r="O24" s="205" t="e">
        <f t="shared" si="16"/>
        <v>#REF!</v>
      </c>
      <c r="P24" s="19" t="e">
        <f t="shared" si="16"/>
        <v>#REF!</v>
      </c>
      <c r="Q24" s="269" t="e">
        <f t="shared" si="17"/>
        <v>#REF!</v>
      </c>
      <c r="R24" s="177" t="e">
        <f t="shared" si="18"/>
        <v>#REF!</v>
      </c>
      <c r="S24" s="19" t="e">
        <f t="shared" si="18"/>
        <v>#REF!</v>
      </c>
      <c r="T24" s="269" t="e">
        <f t="shared" si="19"/>
        <v>#REF!</v>
      </c>
      <c r="U24" s="172" t="e">
        <f t="shared" si="20"/>
        <v>#REF!</v>
      </c>
      <c r="V24" s="5" t="e">
        <f t="shared" si="20"/>
        <v>#REF!</v>
      </c>
      <c r="W24" s="63" t="e">
        <f t="shared" si="21"/>
        <v>#REF!</v>
      </c>
    </row>
    <row r="25" spans="1:26" ht="13.15" customHeight="1" x14ac:dyDescent="0.2">
      <c r="A25" s="561" t="s">
        <v>14</v>
      </c>
      <c r="B25" s="759" t="s">
        <v>12</v>
      </c>
      <c r="C25" s="177" t="e">
        <f t="shared" si="8"/>
        <v>#REF!</v>
      </c>
      <c r="D25" s="19" t="e">
        <f t="shared" si="8"/>
        <v>#REF!</v>
      </c>
      <c r="E25" s="269" t="e">
        <f t="shared" si="9"/>
        <v>#REF!</v>
      </c>
      <c r="F25" s="177" t="e">
        <f t="shared" si="10"/>
        <v>#REF!</v>
      </c>
      <c r="G25" s="19" t="e">
        <f t="shared" si="10"/>
        <v>#REF!</v>
      </c>
      <c r="H25" s="269" t="e">
        <f t="shared" si="11"/>
        <v>#REF!</v>
      </c>
      <c r="I25" s="205" t="e">
        <f t="shared" si="12"/>
        <v>#REF!</v>
      </c>
      <c r="J25" s="19" t="e">
        <f t="shared" si="12"/>
        <v>#REF!</v>
      </c>
      <c r="K25" s="269" t="e">
        <f t="shared" si="13"/>
        <v>#REF!</v>
      </c>
      <c r="L25" s="177" t="e">
        <f t="shared" si="14"/>
        <v>#REF!</v>
      </c>
      <c r="M25" s="19" t="e">
        <f t="shared" si="14"/>
        <v>#REF!</v>
      </c>
      <c r="N25" s="269" t="e">
        <f t="shared" si="15"/>
        <v>#REF!</v>
      </c>
      <c r="O25" s="205" t="e">
        <f t="shared" si="16"/>
        <v>#REF!</v>
      </c>
      <c r="P25" s="19" t="e">
        <f t="shared" si="16"/>
        <v>#REF!</v>
      </c>
      <c r="Q25" s="269" t="e">
        <f t="shared" si="17"/>
        <v>#REF!</v>
      </c>
      <c r="R25" s="177" t="e">
        <f t="shared" si="18"/>
        <v>#REF!</v>
      </c>
      <c r="S25" s="19" t="e">
        <f t="shared" si="18"/>
        <v>#REF!</v>
      </c>
      <c r="T25" s="269" t="e">
        <f t="shared" si="19"/>
        <v>#REF!</v>
      </c>
      <c r="U25" s="172" t="e">
        <f t="shared" si="20"/>
        <v>#REF!</v>
      </c>
      <c r="V25" s="5" t="e">
        <f t="shared" si="20"/>
        <v>#REF!</v>
      </c>
      <c r="W25" s="63" t="e">
        <f t="shared" si="21"/>
        <v>#REF!</v>
      </c>
      <c r="Z25" s="23" t="s">
        <v>34</v>
      </c>
    </row>
    <row r="26" spans="1:26" s="140" customFormat="1" ht="13.15" customHeight="1" x14ac:dyDescent="0.2">
      <c r="A26" s="563" t="s">
        <v>30</v>
      </c>
      <c r="B26" s="751" t="s">
        <v>12</v>
      </c>
      <c r="C26" s="174" t="e">
        <f t="shared" si="8"/>
        <v>#REF!</v>
      </c>
      <c r="D26" s="15" t="e">
        <f t="shared" si="8"/>
        <v>#REF!</v>
      </c>
      <c r="E26" s="268" t="e">
        <f>D26-C26</f>
        <v>#REF!</v>
      </c>
      <c r="F26" s="174" t="e">
        <f t="shared" si="10"/>
        <v>#REF!</v>
      </c>
      <c r="G26" s="15" t="e">
        <f t="shared" si="10"/>
        <v>#REF!</v>
      </c>
      <c r="H26" s="268" t="e">
        <f t="shared" si="11"/>
        <v>#REF!</v>
      </c>
      <c r="I26" s="206" t="e">
        <f t="shared" si="12"/>
        <v>#REF!</v>
      </c>
      <c r="J26" s="15" t="e">
        <f t="shared" si="12"/>
        <v>#REF!</v>
      </c>
      <c r="K26" s="268" t="e">
        <f t="shared" si="13"/>
        <v>#REF!</v>
      </c>
      <c r="L26" s="174" t="e">
        <f t="shared" si="14"/>
        <v>#REF!</v>
      </c>
      <c r="M26" s="15" t="e">
        <f t="shared" si="14"/>
        <v>#REF!</v>
      </c>
      <c r="N26" s="268" t="e">
        <f t="shared" si="15"/>
        <v>#REF!</v>
      </c>
      <c r="O26" s="206" t="e">
        <f t="shared" si="16"/>
        <v>#REF!</v>
      </c>
      <c r="P26" s="15" t="e">
        <f t="shared" si="16"/>
        <v>#REF!</v>
      </c>
      <c r="Q26" s="268" t="e">
        <f t="shared" si="17"/>
        <v>#REF!</v>
      </c>
      <c r="R26" s="174" t="e">
        <f t="shared" si="18"/>
        <v>#REF!</v>
      </c>
      <c r="S26" s="15" t="e">
        <f t="shared" si="18"/>
        <v>#REF!</v>
      </c>
      <c r="T26" s="268" t="e">
        <f t="shared" si="19"/>
        <v>#REF!</v>
      </c>
      <c r="U26" s="171" t="e">
        <f t="shared" si="20"/>
        <v>#REF!</v>
      </c>
      <c r="V26" s="16" t="e">
        <f t="shared" si="20"/>
        <v>#REF!</v>
      </c>
      <c r="W26" s="62" t="e">
        <f t="shared" si="21"/>
        <v>#REF!</v>
      </c>
    </row>
    <row r="27" spans="1:26" ht="21" customHeight="1" x14ac:dyDescent="0.2">
      <c r="A27" s="563" t="s">
        <v>19</v>
      </c>
      <c r="B27" s="750" t="s">
        <v>28</v>
      </c>
      <c r="C27" s="168" t="e">
        <f>C7/C30*1000</f>
        <v>#REF!</v>
      </c>
      <c r="D27" s="38" t="e">
        <f>D7/D30*1000</f>
        <v>#REF!</v>
      </c>
      <c r="E27" s="270" t="e">
        <f t="shared" si="9"/>
        <v>#REF!</v>
      </c>
      <c r="F27" s="168" t="e">
        <f>F7/F30*1000</f>
        <v>#REF!</v>
      </c>
      <c r="G27" s="38" t="e">
        <f>G7/G30*1000</f>
        <v>#REF!</v>
      </c>
      <c r="H27" s="270" t="e">
        <f t="shared" si="11"/>
        <v>#REF!</v>
      </c>
      <c r="I27" s="239" t="e">
        <f>I7/I30*1000</f>
        <v>#REF!</v>
      </c>
      <c r="J27" s="38" t="e">
        <f>J7/J30*1000</f>
        <v>#REF!</v>
      </c>
      <c r="K27" s="270" t="e">
        <f t="shared" si="13"/>
        <v>#REF!</v>
      </c>
      <c r="L27" s="168" t="e">
        <f>L7/L30*1000</f>
        <v>#REF!</v>
      </c>
      <c r="M27" s="38" t="e">
        <f>M7/M30*1000</f>
        <v>#REF!</v>
      </c>
      <c r="N27" s="270" t="e">
        <f t="shared" si="15"/>
        <v>#REF!</v>
      </c>
      <c r="O27" s="239" t="e">
        <f>O7/O30*1000</f>
        <v>#REF!</v>
      </c>
      <c r="P27" s="38" t="e">
        <f>P7/P30*1000</f>
        <v>#REF!</v>
      </c>
      <c r="Q27" s="270" t="e">
        <f t="shared" si="17"/>
        <v>#REF!</v>
      </c>
      <c r="R27" s="168" t="e">
        <f>R7/R30*1000</f>
        <v>#REF!</v>
      </c>
      <c r="S27" s="38" t="e">
        <f>S7/S30*1000</f>
        <v>#REF!</v>
      </c>
      <c r="T27" s="270" t="e">
        <f t="shared" si="19"/>
        <v>#REF!</v>
      </c>
      <c r="U27" s="165" t="e">
        <f>U7/U30*1000</f>
        <v>#REF!</v>
      </c>
      <c r="V27" s="25" t="e">
        <f>V7/V30*1000</f>
        <v>#REF!</v>
      </c>
      <c r="W27" s="64" t="e">
        <f t="shared" si="21"/>
        <v>#REF!</v>
      </c>
    </row>
    <row r="28" spans="1:26" ht="13.15" customHeight="1" x14ac:dyDescent="0.2">
      <c r="A28" s="561" t="s">
        <v>22</v>
      </c>
      <c r="B28" s="759" t="s">
        <v>12</v>
      </c>
      <c r="C28" s="184" t="e">
        <f>C8/C31*1000</f>
        <v>#REF!</v>
      </c>
      <c r="D28" s="26" t="e">
        <f>D8/D31*1000</f>
        <v>#REF!</v>
      </c>
      <c r="E28" s="271" t="e">
        <f t="shared" si="9"/>
        <v>#REF!</v>
      </c>
      <c r="F28" s="184" t="e">
        <f>F8/F31*1000</f>
        <v>#REF!</v>
      </c>
      <c r="G28" s="26" t="e">
        <f>G8/G31*1000</f>
        <v>#REF!</v>
      </c>
      <c r="H28" s="271" t="e">
        <f t="shared" si="11"/>
        <v>#REF!</v>
      </c>
      <c r="I28" s="267" t="e">
        <f>I8/I31*1000</f>
        <v>#REF!</v>
      </c>
      <c r="J28" s="26" t="e">
        <f>J8/J31*1000</f>
        <v>#REF!</v>
      </c>
      <c r="K28" s="271" t="e">
        <f t="shared" si="13"/>
        <v>#REF!</v>
      </c>
      <c r="L28" s="184" t="e">
        <f>L8/L31*1000</f>
        <v>#REF!</v>
      </c>
      <c r="M28" s="26" t="e">
        <f>M8/M31*1000</f>
        <v>#REF!</v>
      </c>
      <c r="N28" s="271" t="e">
        <f t="shared" si="15"/>
        <v>#REF!</v>
      </c>
      <c r="O28" s="267" t="e">
        <f>O8/O31*1000</f>
        <v>#REF!</v>
      </c>
      <c r="P28" s="26" t="e">
        <f>P8/P31*1000</f>
        <v>#REF!</v>
      </c>
      <c r="Q28" s="271" t="e">
        <f t="shared" si="17"/>
        <v>#REF!</v>
      </c>
      <c r="R28" s="184" t="e">
        <f>R8/R31*1000</f>
        <v>#REF!</v>
      </c>
      <c r="S28" s="26" t="e">
        <f>S8/S31*1000</f>
        <v>#REF!</v>
      </c>
      <c r="T28" s="271" t="e">
        <f t="shared" si="19"/>
        <v>#REF!</v>
      </c>
      <c r="U28" s="186" t="e">
        <f>U8/U31*1000</f>
        <v>#REF!</v>
      </c>
      <c r="V28" s="22" t="e">
        <f>V8/V31*1000</f>
        <v>#REF!</v>
      </c>
      <c r="W28" s="65" t="e">
        <f t="shared" si="21"/>
        <v>#REF!</v>
      </c>
    </row>
    <row r="29" spans="1:26" ht="13.15" customHeight="1" x14ac:dyDescent="0.2">
      <c r="A29" s="561" t="s">
        <v>15</v>
      </c>
      <c r="B29" s="759" t="s">
        <v>12</v>
      </c>
      <c r="C29" s="184" t="e">
        <f>C11/C32*1000</f>
        <v>#REF!</v>
      </c>
      <c r="D29" s="26" t="e">
        <f>D11/D32*1000</f>
        <v>#REF!</v>
      </c>
      <c r="E29" s="271" t="e">
        <f t="shared" si="9"/>
        <v>#REF!</v>
      </c>
      <c r="F29" s="184" t="e">
        <f>F11/F32*1000</f>
        <v>#REF!</v>
      </c>
      <c r="G29" s="26" t="e">
        <f>G11/G32*1000</f>
        <v>#REF!</v>
      </c>
      <c r="H29" s="271" t="e">
        <f t="shared" si="11"/>
        <v>#REF!</v>
      </c>
      <c r="I29" s="267" t="e">
        <f>I11/I32*1000</f>
        <v>#REF!</v>
      </c>
      <c r="J29" s="26" t="e">
        <f>J11/J32*1000</f>
        <v>#REF!</v>
      </c>
      <c r="K29" s="271" t="e">
        <f t="shared" si="13"/>
        <v>#REF!</v>
      </c>
      <c r="L29" s="184" t="e">
        <f>L11/L32*1000</f>
        <v>#REF!</v>
      </c>
      <c r="M29" s="26" t="e">
        <f>M11/M32*1000</f>
        <v>#REF!</v>
      </c>
      <c r="N29" s="271" t="e">
        <f t="shared" si="15"/>
        <v>#REF!</v>
      </c>
      <c r="O29" s="517" t="e">
        <f>O11/O32*1000</f>
        <v>#REF!</v>
      </c>
      <c r="P29" s="26" t="e">
        <f>P11/P32*1000</f>
        <v>#REF!</v>
      </c>
      <c r="Q29" s="271" t="e">
        <f t="shared" si="17"/>
        <v>#REF!</v>
      </c>
      <c r="R29" s="518" t="e">
        <f>R11/R32*1000</f>
        <v>#REF!</v>
      </c>
      <c r="S29" s="26" t="e">
        <f>S11/S32*1000</f>
        <v>#REF!</v>
      </c>
      <c r="T29" s="271" t="e">
        <f t="shared" si="19"/>
        <v>#REF!</v>
      </c>
      <c r="U29" s="186" t="e">
        <f>U11/U32*1000</f>
        <v>#REF!</v>
      </c>
      <c r="V29" s="22" t="e">
        <f>V11/V32*1000</f>
        <v>#REF!</v>
      </c>
      <c r="W29" s="65" t="e">
        <f t="shared" si="21"/>
        <v>#REF!</v>
      </c>
    </row>
    <row r="30" spans="1:26" ht="21" customHeight="1" x14ac:dyDescent="0.2">
      <c r="A30" s="563" t="s">
        <v>20</v>
      </c>
      <c r="B30" s="750" t="s">
        <v>23</v>
      </c>
      <c r="C30" s="955" t="e">
        <f>C31+C32</f>
        <v>#REF!</v>
      </c>
      <c r="D30" s="601" t="e">
        <f>D31+D32</f>
        <v>#REF!</v>
      </c>
      <c r="E30" s="723" t="e">
        <f t="shared" si="9"/>
        <v>#REF!</v>
      </c>
      <c r="F30" s="955" t="e">
        <f>F31+F32</f>
        <v>#REF!</v>
      </c>
      <c r="G30" s="601" t="e">
        <f>G31+G32</f>
        <v>#REF!</v>
      </c>
      <c r="H30" s="723" t="e">
        <f t="shared" si="11"/>
        <v>#REF!</v>
      </c>
      <c r="I30" s="958" t="e">
        <f>I31+I32</f>
        <v>#REF!</v>
      </c>
      <c r="J30" s="601" t="e">
        <f>J31+J32</f>
        <v>#REF!</v>
      </c>
      <c r="K30" s="723" t="e">
        <f t="shared" si="13"/>
        <v>#REF!</v>
      </c>
      <c r="L30" s="955" t="e">
        <f>L31+L32</f>
        <v>#REF!</v>
      </c>
      <c r="M30" s="601" t="e">
        <f>M31+M32</f>
        <v>#REF!</v>
      </c>
      <c r="N30" s="723" t="e">
        <f t="shared" si="15"/>
        <v>#REF!</v>
      </c>
      <c r="O30" s="958" t="e">
        <f>O31+O32</f>
        <v>#REF!</v>
      </c>
      <c r="P30" s="601" t="e">
        <f>P31+P32</f>
        <v>#REF!</v>
      </c>
      <c r="Q30" s="723" t="e">
        <f t="shared" si="17"/>
        <v>#REF!</v>
      </c>
      <c r="R30" s="955" t="e">
        <f>R31+R32</f>
        <v>#REF!</v>
      </c>
      <c r="S30" s="601" t="e">
        <f>S31+S32</f>
        <v>#REF!</v>
      </c>
      <c r="T30" s="723" t="e">
        <f t="shared" si="19"/>
        <v>#REF!</v>
      </c>
      <c r="U30" s="606" t="e">
        <f>SUM(C30,F30,I30,L30,O30,R30)</f>
        <v>#REF!</v>
      </c>
      <c r="V30" s="607" t="e">
        <f>SUM(D30,G30,J30,M30,P30,S30)</f>
        <v>#REF!</v>
      </c>
      <c r="W30" s="609" t="e">
        <f t="shared" si="21"/>
        <v>#REF!</v>
      </c>
    </row>
    <row r="31" spans="1:26" ht="13.15" customHeight="1" x14ac:dyDescent="0.2">
      <c r="A31" s="561" t="s">
        <v>22</v>
      </c>
      <c r="B31" s="759" t="s">
        <v>12</v>
      </c>
      <c r="C31" s="957" t="e">
        <f>'9 міс.'!C31+#REF!</f>
        <v>#REF!</v>
      </c>
      <c r="D31" s="605" t="e">
        <f>'9 міс.'!D31+#REF!</f>
        <v>#REF!</v>
      </c>
      <c r="E31" s="724" t="e">
        <f t="shared" si="9"/>
        <v>#REF!</v>
      </c>
      <c r="F31" s="957" t="e">
        <f>'9 міс.'!F31+#REF!</f>
        <v>#REF!</v>
      </c>
      <c r="G31" s="605" t="e">
        <f>'9 міс.'!G31+#REF!</f>
        <v>#REF!</v>
      </c>
      <c r="H31" s="724" t="e">
        <f t="shared" si="11"/>
        <v>#REF!</v>
      </c>
      <c r="I31" s="960" t="e">
        <f>'9 міс.'!I31+#REF!</f>
        <v>#REF!</v>
      </c>
      <c r="J31" s="605" t="e">
        <f>'9 міс.'!J31+#REF!</f>
        <v>#REF!</v>
      </c>
      <c r="K31" s="724" t="e">
        <f t="shared" si="13"/>
        <v>#REF!</v>
      </c>
      <c r="L31" s="957" t="e">
        <f>'9 міс.'!L31+#REF!</f>
        <v>#REF!</v>
      </c>
      <c r="M31" s="605" t="e">
        <f>'9 міс.'!M31+#REF!</f>
        <v>#REF!</v>
      </c>
      <c r="N31" s="724" t="e">
        <f t="shared" si="15"/>
        <v>#REF!</v>
      </c>
      <c r="O31" s="960" t="e">
        <f>'9 міс.'!O31+#REF!</f>
        <v>#REF!</v>
      </c>
      <c r="P31" s="605" t="e">
        <f>'9 міс.'!P31+#REF!</f>
        <v>#REF!</v>
      </c>
      <c r="Q31" s="724" t="e">
        <f t="shared" si="17"/>
        <v>#REF!</v>
      </c>
      <c r="R31" s="957" t="e">
        <f>'9 міс.'!R31+#REF!</f>
        <v>#REF!</v>
      </c>
      <c r="S31" s="605" t="e">
        <f>'9 міс.'!S31+#REF!</f>
        <v>#REF!</v>
      </c>
      <c r="T31" s="724" t="e">
        <f t="shared" si="19"/>
        <v>#REF!</v>
      </c>
      <c r="U31" s="602" t="e">
        <f>U30-U32</f>
        <v>#REF!</v>
      </c>
      <c r="V31" s="603" t="e">
        <f>V30-V32</f>
        <v>#REF!</v>
      </c>
      <c r="W31" s="608" t="e">
        <f t="shared" si="21"/>
        <v>#REF!</v>
      </c>
    </row>
    <row r="32" spans="1:26" ht="13.15" customHeight="1" x14ac:dyDescent="0.2">
      <c r="A32" s="561" t="s">
        <v>15</v>
      </c>
      <c r="B32" s="759" t="s">
        <v>12</v>
      </c>
      <c r="C32" s="957" t="e">
        <f>'9 міс.'!C32+#REF!</f>
        <v>#REF!</v>
      </c>
      <c r="D32" s="605" t="e">
        <f>'9 міс.'!D32+#REF!</f>
        <v>#REF!</v>
      </c>
      <c r="E32" s="724" t="e">
        <f t="shared" si="9"/>
        <v>#REF!</v>
      </c>
      <c r="F32" s="957" t="e">
        <f>'9 міс.'!F32+#REF!</f>
        <v>#REF!</v>
      </c>
      <c r="G32" s="605" t="e">
        <f>'9 міс.'!G32+#REF!</f>
        <v>#REF!</v>
      </c>
      <c r="H32" s="724" t="e">
        <f t="shared" si="11"/>
        <v>#REF!</v>
      </c>
      <c r="I32" s="960" t="e">
        <f>'9 міс.'!I32+#REF!</f>
        <v>#REF!</v>
      </c>
      <c r="J32" s="605" t="e">
        <f>'9 міс.'!J32+#REF!</f>
        <v>#REF!</v>
      </c>
      <c r="K32" s="724" t="e">
        <f t="shared" si="13"/>
        <v>#REF!</v>
      </c>
      <c r="L32" s="957" t="e">
        <f>'9 міс.'!L32+#REF!</f>
        <v>#REF!</v>
      </c>
      <c r="M32" s="605" t="e">
        <f>'9 міс.'!M32+#REF!</f>
        <v>#REF!</v>
      </c>
      <c r="N32" s="724" t="e">
        <f t="shared" si="15"/>
        <v>#REF!</v>
      </c>
      <c r="O32" s="960" t="e">
        <f>'9 міс.'!O32+#REF!</f>
        <v>#REF!</v>
      </c>
      <c r="P32" s="605" t="e">
        <f>'9 міс.'!P32+#REF!</f>
        <v>#REF!</v>
      </c>
      <c r="Q32" s="724" t="e">
        <f t="shared" si="17"/>
        <v>#REF!</v>
      </c>
      <c r="R32" s="957" t="e">
        <f>'9 міс.'!R32+#REF!</f>
        <v>#REF!</v>
      </c>
      <c r="S32" s="605" t="e">
        <f>'9 міс.'!S32+#REF!</f>
        <v>#REF!</v>
      </c>
      <c r="T32" s="724" t="e">
        <f t="shared" si="19"/>
        <v>#REF!</v>
      </c>
      <c r="U32" s="602" t="e">
        <f>SUM(C32,F32,I32,L32,O32,R32)</f>
        <v>#REF!</v>
      </c>
      <c r="V32" s="603" t="e">
        <f>SUM(D32,G32,J32,M32,P32,S32)</f>
        <v>#REF!</v>
      </c>
      <c r="W32" s="608" t="e">
        <f t="shared" si="21"/>
        <v>#REF!</v>
      </c>
    </row>
    <row r="33" spans="1:23" ht="21" customHeight="1" x14ac:dyDescent="0.2">
      <c r="A33" s="563" t="s">
        <v>88</v>
      </c>
      <c r="B33" s="760"/>
      <c r="C33" s="955" t="e">
        <f>C34+C35</f>
        <v>#REF!</v>
      </c>
      <c r="D33" s="601" t="e">
        <f>D34+D35</f>
        <v>#REF!</v>
      </c>
      <c r="E33" s="723" t="e">
        <f t="shared" si="9"/>
        <v>#REF!</v>
      </c>
      <c r="F33" s="955" t="e">
        <f>F34+F35</f>
        <v>#REF!</v>
      </c>
      <c r="G33" s="601" t="e">
        <f>G34+G35</f>
        <v>#REF!</v>
      </c>
      <c r="H33" s="723" t="e">
        <f t="shared" si="11"/>
        <v>#REF!</v>
      </c>
      <c r="I33" s="958" t="e">
        <f>I34+I35</f>
        <v>#REF!</v>
      </c>
      <c r="J33" s="601" t="e">
        <f>J34+J35</f>
        <v>#REF!</v>
      </c>
      <c r="K33" s="723" t="e">
        <f t="shared" si="13"/>
        <v>#REF!</v>
      </c>
      <c r="L33" s="955" t="e">
        <f>L34+L35</f>
        <v>#REF!</v>
      </c>
      <c r="M33" s="601" t="e">
        <f>M34+M35</f>
        <v>#REF!</v>
      </c>
      <c r="N33" s="723" t="e">
        <f t="shared" si="15"/>
        <v>#REF!</v>
      </c>
      <c r="O33" s="958" t="e">
        <f>O34+O35</f>
        <v>#REF!</v>
      </c>
      <c r="P33" s="601" t="e">
        <f>P34+P35</f>
        <v>#REF!</v>
      </c>
      <c r="Q33" s="723" t="e">
        <f t="shared" si="17"/>
        <v>#REF!</v>
      </c>
      <c r="R33" s="955" t="e">
        <f>R34+R35</f>
        <v>#REF!</v>
      </c>
      <c r="S33" s="601" t="e">
        <f>S34+S35</f>
        <v>#REF!</v>
      </c>
      <c r="T33" s="723" t="e">
        <f t="shared" si="19"/>
        <v>#REF!</v>
      </c>
      <c r="U33" s="606" t="e">
        <f>SUM(U34,U35)</f>
        <v>#REF!</v>
      </c>
      <c r="V33" s="607" t="e">
        <f>SUM(V34,V35)</f>
        <v>#REF!</v>
      </c>
      <c r="W33" s="609" t="e">
        <f t="shared" si="21"/>
        <v>#REF!</v>
      </c>
    </row>
    <row r="34" spans="1:23" ht="13.15" customHeight="1" x14ac:dyDescent="0.2">
      <c r="A34" s="561" t="s">
        <v>22</v>
      </c>
      <c r="B34" s="759"/>
      <c r="C34" s="957" t="e">
        <f>'9 міс.'!C34+#REF!</f>
        <v>#REF!</v>
      </c>
      <c r="D34" s="605" t="e">
        <f>'9 міс.'!D34+#REF!</f>
        <v>#REF!</v>
      </c>
      <c r="E34" s="724" t="e">
        <f t="shared" si="9"/>
        <v>#REF!</v>
      </c>
      <c r="F34" s="957" t="e">
        <f>'9 міс.'!F34+#REF!</f>
        <v>#REF!</v>
      </c>
      <c r="G34" s="605" t="e">
        <f>'9 міс.'!G34+#REF!</f>
        <v>#REF!</v>
      </c>
      <c r="H34" s="724" t="e">
        <f t="shared" si="11"/>
        <v>#REF!</v>
      </c>
      <c r="I34" s="960" t="e">
        <f>'9 міс.'!I34+#REF!</f>
        <v>#REF!</v>
      </c>
      <c r="J34" s="605" t="e">
        <f>'9 міс.'!J34+#REF!</f>
        <v>#REF!</v>
      </c>
      <c r="K34" s="724" t="e">
        <f t="shared" si="13"/>
        <v>#REF!</v>
      </c>
      <c r="L34" s="957" t="e">
        <f>'9 міс.'!L34+#REF!</f>
        <v>#REF!</v>
      </c>
      <c r="M34" s="605" t="e">
        <f>'9 міс.'!M34+#REF!</f>
        <v>#REF!</v>
      </c>
      <c r="N34" s="724" t="e">
        <f t="shared" si="15"/>
        <v>#REF!</v>
      </c>
      <c r="O34" s="960" t="e">
        <f>'9 міс.'!O34+#REF!</f>
        <v>#REF!</v>
      </c>
      <c r="P34" s="605" t="e">
        <f>'9 міс.'!P34+#REF!</f>
        <v>#REF!</v>
      </c>
      <c r="Q34" s="724" t="e">
        <f t="shared" si="17"/>
        <v>#REF!</v>
      </c>
      <c r="R34" s="957" t="e">
        <f>'9 міс.'!R34+#REF!</f>
        <v>#REF!</v>
      </c>
      <c r="S34" s="605" t="e">
        <f>'9 міс.'!S34+#REF!</f>
        <v>#REF!</v>
      </c>
      <c r="T34" s="724" t="e">
        <f>S34-R34</f>
        <v>#REF!</v>
      </c>
      <c r="U34" s="602" t="e">
        <f t="shared" ref="U34:V37" si="22">SUM(C34,F34,I34,L34,O34,R34)</f>
        <v>#REF!</v>
      </c>
      <c r="V34" s="603" t="e">
        <f t="shared" si="22"/>
        <v>#REF!</v>
      </c>
      <c r="W34" s="608" t="e">
        <f t="shared" si="21"/>
        <v>#REF!</v>
      </c>
    </row>
    <row r="35" spans="1:23" ht="13.15" customHeight="1" x14ac:dyDescent="0.2">
      <c r="A35" s="561" t="s">
        <v>15</v>
      </c>
      <c r="B35" s="759"/>
      <c r="C35" s="957" t="e">
        <f>'9 міс.'!C35+#REF!</f>
        <v>#REF!</v>
      </c>
      <c r="D35" s="605" t="e">
        <f>'9 міс.'!D35+#REF!</f>
        <v>#REF!</v>
      </c>
      <c r="E35" s="724" t="e">
        <f t="shared" si="9"/>
        <v>#REF!</v>
      </c>
      <c r="F35" s="957" t="e">
        <f>'9 міс.'!F35+#REF!</f>
        <v>#REF!</v>
      </c>
      <c r="G35" s="605" t="e">
        <f>'9 міс.'!G35+#REF!</f>
        <v>#REF!</v>
      </c>
      <c r="H35" s="724" t="e">
        <f t="shared" si="11"/>
        <v>#REF!</v>
      </c>
      <c r="I35" s="960" t="e">
        <f>'9 міс.'!I35+#REF!</f>
        <v>#REF!</v>
      </c>
      <c r="J35" s="605" t="e">
        <f>'9 міс.'!J35+#REF!</f>
        <v>#REF!</v>
      </c>
      <c r="K35" s="724" t="e">
        <f t="shared" si="13"/>
        <v>#REF!</v>
      </c>
      <c r="L35" s="957" t="e">
        <f>'9 міс.'!L35+#REF!</f>
        <v>#REF!</v>
      </c>
      <c r="M35" s="605" t="e">
        <f>'9 міс.'!M35+#REF!</f>
        <v>#REF!</v>
      </c>
      <c r="N35" s="724" t="e">
        <f t="shared" si="15"/>
        <v>#REF!</v>
      </c>
      <c r="O35" s="960" t="e">
        <f>'9 міс.'!O35+#REF!</f>
        <v>#REF!</v>
      </c>
      <c r="P35" s="605" t="e">
        <f>'9 міс.'!P35+#REF!</f>
        <v>#REF!</v>
      </c>
      <c r="Q35" s="724" t="e">
        <f t="shared" si="17"/>
        <v>#REF!</v>
      </c>
      <c r="R35" s="957" t="e">
        <f>'9 міс.'!R35+#REF!</f>
        <v>#REF!</v>
      </c>
      <c r="S35" s="605" t="e">
        <f>'9 міс.'!S35+#REF!</f>
        <v>#REF!</v>
      </c>
      <c r="T35" s="724" t="e">
        <f>S35-R35</f>
        <v>#REF!</v>
      </c>
      <c r="U35" s="602" t="e">
        <f t="shared" si="22"/>
        <v>#REF!</v>
      </c>
      <c r="V35" s="603" t="e">
        <f t="shared" si="22"/>
        <v>#REF!</v>
      </c>
      <c r="W35" s="608" t="e">
        <f t="shared" si="21"/>
        <v>#REF!</v>
      </c>
    </row>
    <row r="36" spans="1:23" ht="21" customHeight="1" x14ac:dyDescent="0.2">
      <c r="A36" s="560" t="s">
        <v>35</v>
      </c>
      <c r="B36" s="750" t="s">
        <v>51</v>
      </c>
      <c r="C36" s="600" t="e">
        <f>SUM(#REF!,#REF!,#REF!,#REF!,#REF!,#REF!,#REF!,#REF!,#REF!,#REF!)/10</f>
        <v>#REF!</v>
      </c>
      <c r="D36" s="601" t="e">
        <f>SUM(#REF!,#REF!,#REF!,#REF!,#REF!,#REF!,#REF!,#REF!,#REF!,#REF!)/10</f>
        <v>#REF!</v>
      </c>
      <c r="E36" s="723" t="e">
        <f t="shared" si="9"/>
        <v>#REF!</v>
      </c>
      <c r="F36" s="600" t="e">
        <f>SUM(#REF!,#REF!,#REF!,#REF!,#REF!,#REF!,#REF!,#REF!,#REF!,#REF!)/10</f>
        <v>#REF!</v>
      </c>
      <c r="G36" s="601" t="e">
        <f>SUM(#REF!,#REF!,#REF!,#REF!,#REF!,#REF!,#REF!,#REF!,#REF!,#REF!)/10</f>
        <v>#REF!</v>
      </c>
      <c r="H36" s="723" t="e">
        <f t="shared" si="11"/>
        <v>#REF!</v>
      </c>
      <c r="I36" s="773" t="e">
        <f>SUM(#REF!,#REF!,#REF!,#REF!,#REF!,#REF!,#REF!,#REF!,#REF!,#REF!)/10</f>
        <v>#REF!</v>
      </c>
      <c r="J36" s="601" t="e">
        <f>SUM(#REF!,#REF!,#REF!,#REF!,#REF!,#REF!,#REF!,#REF!,#REF!,#REF!)/10</f>
        <v>#REF!</v>
      </c>
      <c r="K36" s="723" t="e">
        <f t="shared" si="13"/>
        <v>#REF!</v>
      </c>
      <c r="L36" s="600" t="e">
        <f>SUM(#REF!,#REF!,#REF!,#REF!,#REF!,#REF!,#REF!,#REF!,#REF!,#REF!)/10</f>
        <v>#REF!</v>
      </c>
      <c r="M36" s="601" t="e">
        <f>SUM(#REF!,#REF!,#REF!,#REF!,#REF!,#REF!,#REF!,#REF!,#REF!,#REF!)/10</f>
        <v>#REF!</v>
      </c>
      <c r="N36" s="723" t="e">
        <f t="shared" si="15"/>
        <v>#REF!</v>
      </c>
      <c r="O36" s="773" t="e">
        <f>SUM(#REF!,#REF!,#REF!,#REF!,#REF!,#REF!,#REF!,#REF!,#REF!,#REF!)/10</f>
        <v>#REF!</v>
      </c>
      <c r="P36" s="601" t="e">
        <f>SUM(#REF!,#REF!,#REF!,#REF!,#REF!,#REF!,#REF!,#REF!,#REF!,#REF!)/10</f>
        <v>#REF!</v>
      </c>
      <c r="Q36" s="723" t="e">
        <f t="shared" si="17"/>
        <v>#REF!</v>
      </c>
      <c r="R36" s="955" t="e">
        <f>SUM(#REF!,#REF!,#REF!,#REF!,#REF!,#REF!,#REF!,#REF!,#REF!,#REF!)/10</f>
        <v>#REF!</v>
      </c>
      <c r="S36" s="601" t="e">
        <f>SUM(#REF!,#REF!,#REF!,#REF!,#REF!,#REF!,#REF!,#REF!,#REF!,#REF!)/10</f>
        <v>#REF!</v>
      </c>
      <c r="T36" s="723" t="e">
        <f t="shared" si="19"/>
        <v>#REF!</v>
      </c>
      <c r="U36" s="1087" t="e">
        <f t="shared" si="22"/>
        <v>#REF!</v>
      </c>
      <c r="V36" s="607" t="e">
        <f t="shared" si="22"/>
        <v>#REF!</v>
      </c>
      <c r="W36" s="609" t="e">
        <f t="shared" si="21"/>
        <v>#REF!</v>
      </c>
    </row>
    <row r="37" spans="1:23" ht="13.15" customHeight="1" x14ac:dyDescent="0.2">
      <c r="A37" s="566" t="s">
        <v>24</v>
      </c>
      <c r="B37" s="759" t="s">
        <v>12</v>
      </c>
      <c r="C37" s="604" t="e">
        <f>SUM(#REF!,#REF!,#REF!,#REF!,#REF!,#REF!,#REF!,#REF!,#REF!,#REF!)/10</f>
        <v>#REF!</v>
      </c>
      <c r="D37" s="605" t="e">
        <f>SUM(#REF!,#REF!,#REF!,#REF!,#REF!,#REF!,#REF!,#REF!,#REF!,#REF!)/10</f>
        <v>#REF!</v>
      </c>
      <c r="E37" s="724" t="e">
        <f t="shared" si="9"/>
        <v>#REF!</v>
      </c>
      <c r="F37" s="604" t="e">
        <f>SUM(#REF!,#REF!,#REF!,#REF!,#REF!,#REF!,#REF!,#REF!,#REF!,#REF!)/10</f>
        <v>#REF!</v>
      </c>
      <c r="G37" s="605" t="e">
        <f>SUM(#REF!,#REF!,#REF!,#REF!,#REF!,#REF!,#REF!,#REF!,#REF!,#REF!)/10</f>
        <v>#REF!</v>
      </c>
      <c r="H37" s="724" t="e">
        <f t="shared" si="11"/>
        <v>#REF!</v>
      </c>
      <c r="I37" s="684" t="e">
        <f>SUM(#REF!,#REF!,#REF!,#REF!,#REF!,#REF!,#REF!,#REF!,#REF!,#REF!)/10</f>
        <v>#REF!</v>
      </c>
      <c r="J37" s="605" t="e">
        <f>SUM(#REF!,#REF!,#REF!,#REF!,#REF!,#REF!,#REF!,#REF!,#REF!,#REF!)/10</f>
        <v>#REF!</v>
      </c>
      <c r="K37" s="724" t="e">
        <f t="shared" si="13"/>
        <v>#REF!</v>
      </c>
      <c r="L37" s="604" t="e">
        <f>SUM(#REF!,#REF!,#REF!,#REF!,#REF!,#REF!,#REF!,#REF!,#REF!,#REF!)/10</f>
        <v>#REF!</v>
      </c>
      <c r="M37" s="605" t="e">
        <f>SUM(#REF!,#REF!,#REF!,#REF!,#REF!,#REF!,#REF!,#REF!,#REF!,#REF!)/10</f>
        <v>#REF!</v>
      </c>
      <c r="N37" s="724" t="e">
        <f t="shared" si="15"/>
        <v>#REF!</v>
      </c>
      <c r="O37" s="684" t="e">
        <f>SUM(#REF!,#REF!,#REF!,#REF!,#REF!,#REF!,#REF!,#REF!,#REF!,#REF!)/10</f>
        <v>#REF!</v>
      </c>
      <c r="P37" s="605" t="e">
        <f>SUM(#REF!,#REF!,#REF!,#REF!,#REF!,#REF!,#REF!,#REF!,#REF!,#REF!)/10</f>
        <v>#REF!</v>
      </c>
      <c r="Q37" s="724" t="e">
        <f t="shared" si="17"/>
        <v>#REF!</v>
      </c>
      <c r="R37" s="957" t="e">
        <f>SUM(#REF!,#REF!,#REF!,#REF!,#REF!,#REF!,#REF!,#REF!,#REF!,#REF!)/10</f>
        <v>#REF!</v>
      </c>
      <c r="S37" s="605" t="e">
        <f>SUM(#REF!,#REF!,#REF!,#REF!,#REF!,#REF!,#REF!,#REF!,#REF!,#REF!)/10</f>
        <v>#REF!</v>
      </c>
      <c r="T37" s="724" t="e">
        <f t="shared" si="19"/>
        <v>#REF!</v>
      </c>
      <c r="U37" s="956" t="e">
        <f>SUM(C37,F37,I37,L37,O37,R37)</f>
        <v>#REF!</v>
      </c>
      <c r="V37" s="603" t="e">
        <f t="shared" si="22"/>
        <v>#REF!</v>
      </c>
      <c r="W37" s="608" t="e">
        <f t="shared" si="21"/>
        <v>#REF!</v>
      </c>
    </row>
    <row r="38" spans="1:23" ht="13.15" customHeight="1" x14ac:dyDescent="0.2">
      <c r="A38" s="566" t="s">
        <v>25</v>
      </c>
      <c r="B38" s="759" t="s">
        <v>12</v>
      </c>
      <c r="C38" s="604" t="e">
        <f>C36-C37</f>
        <v>#REF!</v>
      </c>
      <c r="D38" s="605" t="e">
        <f>D36-D37</f>
        <v>#REF!</v>
      </c>
      <c r="E38" s="724" t="e">
        <f t="shared" si="9"/>
        <v>#REF!</v>
      </c>
      <c r="F38" s="604" t="e">
        <f>F36-F37</f>
        <v>#REF!</v>
      </c>
      <c r="G38" s="605" t="e">
        <f>G36-G37</f>
        <v>#REF!</v>
      </c>
      <c r="H38" s="724" t="e">
        <f t="shared" si="11"/>
        <v>#REF!</v>
      </c>
      <c r="I38" s="684" t="e">
        <f>I36-I37</f>
        <v>#REF!</v>
      </c>
      <c r="J38" s="605" t="e">
        <f>J36-J37</f>
        <v>#REF!</v>
      </c>
      <c r="K38" s="724" t="e">
        <f t="shared" si="13"/>
        <v>#REF!</v>
      </c>
      <c r="L38" s="604" t="e">
        <f>L36-L37</f>
        <v>#REF!</v>
      </c>
      <c r="M38" s="605" t="e">
        <f>M36-M37</f>
        <v>#REF!</v>
      </c>
      <c r="N38" s="724" t="e">
        <f t="shared" si="15"/>
        <v>#REF!</v>
      </c>
      <c r="O38" s="684" t="e">
        <f>O36-O37</f>
        <v>#REF!</v>
      </c>
      <c r="P38" s="605" t="e">
        <f>P36-P37</f>
        <v>#REF!</v>
      </c>
      <c r="Q38" s="724" t="e">
        <f t="shared" si="17"/>
        <v>#REF!</v>
      </c>
      <c r="R38" s="604" t="e">
        <f>R36-R37</f>
        <v>#REF!</v>
      </c>
      <c r="S38" s="605" t="e">
        <f>S36-S37</f>
        <v>#REF!</v>
      </c>
      <c r="T38" s="724" t="e">
        <f t="shared" si="19"/>
        <v>#REF!</v>
      </c>
      <c r="U38" s="956" t="e">
        <f>SUM(C38,F38,I38,L38,O38,R38)</f>
        <v>#REF!</v>
      </c>
      <c r="V38" s="603" t="e">
        <f>SUM(D38,G38,J38,M38,P38,S38)</f>
        <v>#REF!</v>
      </c>
      <c r="W38" s="608" t="e">
        <f t="shared" si="21"/>
        <v>#REF!</v>
      </c>
    </row>
    <row r="39" spans="1:23" ht="21" customHeight="1" x14ac:dyDescent="0.2">
      <c r="A39" s="566" t="s">
        <v>54</v>
      </c>
      <c r="B39" s="750" t="s">
        <v>55</v>
      </c>
      <c r="C39" s="604" t="e">
        <f>'9 міс.'!C39+#REF!</f>
        <v>#REF!</v>
      </c>
      <c r="D39" s="605" t="e">
        <f>'9 міс.'!D39+#REF!</f>
        <v>#REF!</v>
      </c>
      <c r="E39" s="608" t="e">
        <f t="shared" si="9"/>
        <v>#REF!</v>
      </c>
      <c r="F39" s="604" t="e">
        <f>'9 міс.'!F39+#REF!</f>
        <v>#REF!</v>
      </c>
      <c r="G39" s="605" t="e">
        <f>'9 міс.'!G39+#REF!</f>
        <v>#REF!</v>
      </c>
      <c r="H39" s="608" t="e">
        <f t="shared" si="11"/>
        <v>#REF!</v>
      </c>
      <c r="I39" s="684" t="e">
        <f>'9 міс.'!I39+#REF!</f>
        <v>#REF!</v>
      </c>
      <c r="J39" s="605" t="e">
        <f>'9 міс.'!J39+#REF!</f>
        <v>#REF!</v>
      </c>
      <c r="K39" s="608" t="e">
        <f t="shared" si="13"/>
        <v>#REF!</v>
      </c>
      <c r="L39" s="604" t="e">
        <f>'9 міс.'!L39+#REF!</f>
        <v>#REF!</v>
      </c>
      <c r="M39" s="605" t="e">
        <f>'9 міс.'!M39+#REF!</f>
        <v>#REF!</v>
      </c>
      <c r="N39" s="608" t="e">
        <f t="shared" si="15"/>
        <v>#REF!</v>
      </c>
      <c r="O39" s="684" t="e">
        <f>'9 міс.'!O39+#REF!</f>
        <v>#REF!</v>
      </c>
      <c r="P39" s="605" t="e">
        <f>'9 міс.'!P39+#REF!</f>
        <v>#REF!</v>
      </c>
      <c r="Q39" s="608" t="e">
        <f t="shared" si="17"/>
        <v>#REF!</v>
      </c>
      <c r="R39" s="604" t="e">
        <f>'9 міс.'!R39+#REF!</f>
        <v>#REF!</v>
      </c>
      <c r="S39" s="605" t="e">
        <f>'9 міс.'!S39+#REF!</f>
        <v>#REF!</v>
      </c>
      <c r="T39" s="608" t="e">
        <f t="shared" si="19"/>
        <v>#REF!</v>
      </c>
      <c r="U39" s="602" t="e">
        <f>SUM(C39,F39,I39,L39,O39,R39)</f>
        <v>#REF!</v>
      </c>
      <c r="V39" s="603" t="e">
        <f t="shared" ref="V39:V44" si="23">SUM(D39,G39,J39,M39,P39,S39)</f>
        <v>#REF!</v>
      </c>
      <c r="W39" s="608" t="e">
        <f t="shared" si="21"/>
        <v>#REF!</v>
      </c>
    </row>
    <row r="40" spans="1:23" ht="13.15" customHeight="1" x14ac:dyDescent="0.2">
      <c r="A40" s="566" t="s">
        <v>56</v>
      </c>
      <c r="B40" s="759" t="s">
        <v>12</v>
      </c>
      <c r="C40" s="604" t="e">
        <f>'9 міс.'!C40+#REF!</f>
        <v>#REF!</v>
      </c>
      <c r="D40" s="605" t="e">
        <f>'9 міс.'!D40+#REF!</f>
        <v>#REF!</v>
      </c>
      <c r="E40" s="608" t="e">
        <f t="shared" si="9"/>
        <v>#REF!</v>
      </c>
      <c r="F40" s="604" t="e">
        <f>'9 міс.'!F40+#REF!</f>
        <v>#REF!</v>
      </c>
      <c r="G40" s="605" t="e">
        <f>'9 міс.'!G40+#REF!</f>
        <v>#REF!</v>
      </c>
      <c r="H40" s="608" t="e">
        <f t="shared" si="11"/>
        <v>#REF!</v>
      </c>
      <c r="I40" s="684" t="e">
        <f>'9 міс.'!I40+#REF!</f>
        <v>#REF!</v>
      </c>
      <c r="J40" s="605" t="e">
        <f>'9 міс.'!J40+#REF!</f>
        <v>#REF!</v>
      </c>
      <c r="K40" s="608" t="e">
        <f t="shared" si="13"/>
        <v>#REF!</v>
      </c>
      <c r="L40" s="604" t="e">
        <f>'9 міс.'!L40+#REF!</f>
        <v>#REF!</v>
      </c>
      <c r="M40" s="605" t="e">
        <f>'9 міс.'!M40+#REF!</f>
        <v>#REF!</v>
      </c>
      <c r="N40" s="608" t="e">
        <f t="shared" si="15"/>
        <v>#REF!</v>
      </c>
      <c r="O40" s="684" t="e">
        <f>'9 міс.'!O40+#REF!</f>
        <v>#REF!</v>
      </c>
      <c r="P40" s="605" t="e">
        <f>'9 міс.'!P40+#REF!</f>
        <v>#REF!</v>
      </c>
      <c r="Q40" s="608" t="e">
        <f t="shared" si="17"/>
        <v>#REF!</v>
      </c>
      <c r="R40" s="604" t="e">
        <f>'9 міс.'!R40+#REF!</f>
        <v>#REF!</v>
      </c>
      <c r="S40" s="605" t="e">
        <f>'9 міс.'!S40+#REF!</f>
        <v>#REF!</v>
      </c>
      <c r="T40" s="608" t="e">
        <f t="shared" si="19"/>
        <v>#REF!</v>
      </c>
      <c r="U40" s="602" t="e">
        <f>SUM(C40,F40,I40,L40,O40,R40)</f>
        <v>#REF!</v>
      </c>
      <c r="V40" s="603" t="e">
        <f t="shared" si="23"/>
        <v>#REF!</v>
      </c>
      <c r="W40" s="608" t="e">
        <f t="shared" si="21"/>
        <v>#REF!</v>
      </c>
    </row>
    <row r="41" spans="1:23" s="140" customFormat="1" ht="13.15" customHeight="1" x14ac:dyDescent="0.2">
      <c r="A41" s="569" t="s">
        <v>58</v>
      </c>
      <c r="B41" s="759" t="s">
        <v>12</v>
      </c>
      <c r="C41" s="600" t="e">
        <f>C39+C40</f>
        <v>#REF!</v>
      </c>
      <c r="D41" s="601" t="e">
        <f>D39+D40</f>
        <v>#REF!</v>
      </c>
      <c r="E41" s="609" t="e">
        <f t="shared" si="9"/>
        <v>#REF!</v>
      </c>
      <c r="F41" s="600" t="e">
        <f>F39+F40</f>
        <v>#REF!</v>
      </c>
      <c r="G41" s="601" t="e">
        <f>G39+G40</f>
        <v>#REF!</v>
      </c>
      <c r="H41" s="609" t="e">
        <f t="shared" si="11"/>
        <v>#REF!</v>
      </c>
      <c r="I41" s="773" t="e">
        <f>I39+I40</f>
        <v>#REF!</v>
      </c>
      <c r="J41" s="601" t="e">
        <f>J39+J40</f>
        <v>#REF!</v>
      </c>
      <c r="K41" s="609" t="e">
        <f t="shared" si="13"/>
        <v>#REF!</v>
      </c>
      <c r="L41" s="600" t="e">
        <f>L39+L40</f>
        <v>#REF!</v>
      </c>
      <c r="M41" s="601" t="e">
        <f>M39+M40</f>
        <v>#REF!</v>
      </c>
      <c r="N41" s="609" t="e">
        <f t="shared" si="15"/>
        <v>#REF!</v>
      </c>
      <c r="O41" s="773" t="e">
        <f>O39+O40</f>
        <v>#REF!</v>
      </c>
      <c r="P41" s="601" t="e">
        <f>P39+P40</f>
        <v>#REF!</v>
      </c>
      <c r="Q41" s="609" t="e">
        <f t="shared" si="17"/>
        <v>#REF!</v>
      </c>
      <c r="R41" s="600" t="e">
        <f>R39+R40</f>
        <v>#REF!</v>
      </c>
      <c r="S41" s="601" t="e">
        <f>S39+S40</f>
        <v>#REF!</v>
      </c>
      <c r="T41" s="609" t="e">
        <f t="shared" si="19"/>
        <v>#REF!</v>
      </c>
      <c r="U41" s="606" t="e">
        <f>U40+U39</f>
        <v>#REF!</v>
      </c>
      <c r="V41" s="607" t="e">
        <f t="shared" si="23"/>
        <v>#REF!</v>
      </c>
      <c r="W41" s="609" t="e">
        <f t="shared" si="21"/>
        <v>#REF!</v>
      </c>
    </row>
    <row r="42" spans="1:23" ht="21" customHeight="1" x14ac:dyDescent="0.2">
      <c r="A42" s="566" t="s">
        <v>54</v>
      </c>
      <c r="B42" s="569" t="s">
        <v>57</v>
      </c>
      <c r="C42" s="604" t="e">
        <f>'9 міс.'!C42+#REF!</f>
        <v>#REF!</v>
      </c>
      <c r="D42" s="605" t="e">
        <f>'9 міс.'!D42+#REF!</f>
        <v>#REF!</v>
      </c>
      <c r="E42" s="608" t="e">
        <f t="shared" si="9"/>
        <v>#REF!</v>
      </c>
      <c r="F42" s="604" t="e">
        <f>'9 міс.'!F42+#REF!</f>
        <v>#REF!</v>
      </c>
      <c r="G42" s="605" t="e">
        <f>'9 міс.'!G42+#REF!</f>
        <v>#REF!</v>
      </c>
      <c r="H42" s="608" t="e">
        <f t="shared" si="11"/>
        <v>#REF!</v>
      </c>
      <c r="I42" s="684" t="e">
        <f>'9 міс.'!I42+#REF!</f>
        <v>#REF!</v>
      </c>
      <c r="J42" s="605" t="e">
        <f>'9 міс.'!J42+#REF!</f>
        <v>#REF!</v>
      </c>
      <c r="K42" s="608" t="e">
        <f t="shared" si="13"/>
        <v>#REF!</v>
      </c>
      <c r="L42" s="604" t="e">
        <f>'9 міс.'!L42+#REF!</f>
        <v>#REF!</v>
      </c>
      <c r="M42" s="605" t="e">
        <f>'9 міс.'!M42+#REF!</f>
        <v>#REF!</v>
      </c>
      <c r="N42" s="608" t="e">
        <f t="shared" si="15"/>
        <v>#REF!</v>
      </c>
      <c r="O42" s="684" t="e">
        <f>'9 міс.'!O42+#REF!</f>
        <v>#REF!</v>
      </c>
      <c r="P42" s="605" t="e">
        <f>'9 міс.'!P42+#REF!</f>
        <v>#REF!</v>
      </c>
      <c r="Q42" s="608" t="e">
        <f t="shared" si="17"/>
        <v>#REF!</v>
      </c>
      <c r="R42" s="604" t="e">
        <f>'9 міс.'!R42+#REF!</f>
        <v>#REF!</v>
      </c>
      <c r="S42" s="605" t="e">
        <f>'9 міс.'!S42+#REF!</f>
        <v>#REF!</v>
      </c>
      <c r="T42" s="608" t="e">
        <f t="shared" si="19"/>
        <v>#REF!</v>
      </c>
      <c r="U42" s="602" t="e">
        <f>SUM(C42,F42,I42,L42,O42,R42)</f>
        <v>#REF!</v>
      </c>
      <c r="V42" s="603" t="e">
        <f t="shared" si="23"/>
        <v>#REF!</v>
      </c>
      <c r="W42" s="608" t="e">
        <f t="shared" si="21"/>
        <v>#REF!</v>
      </c>
    </row>
    <row r="43" spans="1:23" ht="13.15" customHeight="1" x14ac:dyDescent="0.2">
      <c r="A43" s="566" t="s">
        <v>56</v>
      </c>
      <c r="B43" s="759" t="s">
        <v>12</v>
      </c>
      <c r="C43" s="604" t="e">
        <f>'9 міс.'!C43+#REF!</f>
        <v>#REF!</v>
      </c>
      <c r="D43" s="605" t="e">
        <f>'9 міс.'!D43+#REF!</f>
        <v>#REF!</v>
      </c>
      <c r="E43" s="608" t="e">
        <f t="shared" si="9"/>
        <v>#REF!</v>
      </c>
      <c r="F43" s="604" t="e">
        <f>'9 міс.'!F43+#REF!</f>
        <v>#REF!</v>
      </c>
      <c r="G43" s="605" t="e">
        <f>'9 міс.'!G43+#REF!</f>
        <v>#REF!</v>
      </c>
      <c r="H43" s="608" t="e">
        <f t="shared" si="11"/>
        <v>#REF!</v>
      </c>
      <c r="I43" s="684" t="e">
        <f>'9 міс.'!I43+#REF!</f>
        <v>#REF!</v>
      </c>
      <c r="J43" s="605" t="e">
        <f>'9 міс.'!J43+#REF!</f>
        <v>#REF!</v>
      </c>
      <c r="K43" s="608" t="e">
        <f t="shared" si="13"/>
        <v>#REF!</v>
      </c>
      <c r="L43" s="604" t="e">
        <f>'9 міс.'!L43+#REF!</f>
        <v>#REF!</v>
      </c>
      <c r="M43" s="605" t="e">
        <f>'9 міс.'!M43+#REF!</f>
        <v>#REF!</v>
      </c>
      <c r="N43" s="608" t="e">
        <f t="shared" si="15"/>
        <v>#REF!</v>
      </c>
      <c r="O43" s="684" t="e">
        <f>'9 міс.'!O43+#REF!</f>
        <v>#REF!</v>
      </c>
      <c r="P43" s="605" t="e">
        <f>'9 міс.'!P43+#REF!</f>
        <v>#REF!</v>
      </c>
      <c r="Q43" s="608" t="e">
        <f t="shared" si="17"/>
        <v>#REF!</v>
      </c>
      <c r="R43" s="604" t="e">
        <f>'9 міс.'!R43+#REF!</f>
        <v>#REF!</v>
      </c>
      <c r="S43" s="605" t="e">
        <f>'9 міс.'!S43+#REF!</f>
        <v>#REF!</v>
      </c>
      <c r="T43" s="608" t="e">
        <f t="shared" si="19"/>
        <v>#REF!</v>
      </c>
      <c r="U43" s="602" t="e">
        <f>SUM(C43,F43,I43,L43,O43,R43)</f>
        <v>#REF!</v>
      </c>
      <c r="V43" s="603" t="e">
        <f t="shared" si="23"/>
        <v>#REF!</v>
      </c>
      <c r="W43" s="608" t="e">
        <f t="shared" si="21"/>
        <v>#REF!</v>
      </c>
    </row>
    <row r="44" spans="1:23" s="140" customFormat="1" ht="13.15" customHeight="1" thickBot="1" x14ac:dyDescent="0.25">
      <c r="A44" s="570" t="s">
        <v>58</v>
      </c>
      <c r="B44" s="1086" t="s">
        <v>12</v>
      </c>
      <c r="C44" s="600" t="e">
        <f>C42+C43</f>
        <v>#REF!</v>
      </c>
      <c r="D44" s="601" t="e">
        <f>D42+D43</f>
        <v>#REF!</v>
      </c>
      <c r="E44" s="638" t="e">
        <f t="shared" si="9"/>
        <v>#REF!</v>
      </c>
      <c r="F44" s="600" t="e">
        <f>F42+F43</f>
        <v>#REF!</v>
      </c>
      <c r="G44" s="601" t="e">
        <f>G42+G43</f>
        <v>#REF!</v>
      </c>
      <c r="H44" s="638" t="e">
        <f t="shared" si="11"/>
        <v>#REF!</v>
      </c>
      <c r="I44" s="773" t="e">
        <f>I42+I43</f>
        <v>#REF!</v>
      </c>
      <c r="J44" s="601" t="e">
        <f>J42+J43</f>
        <v>#REF!</v>
      </c>
      <c r="K44" s="638" t="e">
        <f t="shared" si="13"/>
        <v>#REF!</v>
      </c>
      <c r="L44" s="600" t="e">
        <f>L42+L43</f>
        <v>#REF!</v>
      </c>
      <c r="M44" s="601" t="e">
        <f>M42+M43</f>
        <v>#REF!</v>
      </c>
      <c r="N44" s="638" t="e">
        <f t="shared" si="15"/>
        <v>#REF!</v>
      </c>
      <c r="O44" s="773" t="e">
        <f>O42+O43</f>
        <v>#REF!</v>
      </c>
      <c r="P44" s="601" t="e">
        <f>P42+P43</f>
        <v>#REF!</v>
      </c>
      <c r="Q44" s="638" t="e">
        <f t="shared" si="17"/>
        <v>#REF!</v>
      </c>
      <c r="R44" s="600" t="e">
        <f>R42+R43</f>
        <v>#REF!</v>
      </c>
      <c r="S44" s="601" t="e">
        <f>S42+S43</f>
        <v>#REF!</v>
      </c>
      <c r="T44" s="638" t="e">
        <f t="shared" si="19"/>
        <v>#REF!</v>
      </c>
      <c r="U44" s="640" t="e">
        <f>U43+U42</f>
        <v>#REF!</v>
      </c>
      <c r="V44" s="641" t="e">
        <f t="shared" si="23"/>
        <v>#REF!</v>
      </c>
      <c r="W44" s="638" t="e">
        <f t="shared" si="21"/>
        <v>#REF!</v>
      </c>
    </row>
    <row r="45" spans="1:23" s="437" customFormat="1" ht="27" customHeight="1" x14ac:dyDescent="0.2">
      <c r="A45" s="571" t="s">
        <v>95</v>
      </c>
      <c r="B45" s="752"/>
      <c r="C45" s="736" t="e">
        <f>C47+C48+C49+C52+C51</f>
        <v>#REF!</v>
      </c>
      <c r="D45" s="728" t="e">
        <f>D47+D48+D49+D52+D51</f>
        <v>#REF!</v>
      </c>
      <c r="E45" s="617" t="e">
        <f t="shared" ref="E45:E59" si="24">D45/C45*100</f>
        <v>#REF!</v>
      </c>
      <c r="F45" s="736" t="e">
        <f>F47+F48+F49+F52+F51</f>
        <v>#REF!</v>
      </c>
      <c r="G45" s="728" t="e">
        <f>G47+G48+G49+G52+G51</f>
        <v>#REF!</v>
      </c>
      <c r="H45" s="617" t="e">
        <f t="shared" ref="H45:H59" si="25">G45/F45*100</f>
        <v>#REF!</v>
      </c>
      <c r="I45" s="976" t="e">
        <f>I47+I48+I49+I52+I51</f>
        <v>#REF!</v>
      </c>
      <c r="J45" s="728" t="e">
        <f>J47+J48+J49+J52+J51-0.1</f>
        <v>#REF!</v>
      </c>
      <c r="K45" s="617" t="e">
        <f t="shared" ref="K45:K59" si="26">J45/I45*100</f>
        <v>#REF!</v>
      </c>
      <c r="L45" s="736" t="e">
        <f>L47+L48+L49+L52+L51+0.2</f>
        <v>#REF!</v>
      </c>
      <c r="M45" s="728" t="e">
        <f>M47+M48+M49+M52+M51</f>
        <v>#REF!</v>
      </c>
      <c r="N45" s="617" t="e">
        <f t="shared" ref="N45:N59" si="27">M45/L45*100</f>
        <v>#REF!</v>
      </c>
      <c r="O45" s="976" t="e">
        <f>O47+O48+O49+O52+O51</f>
        <v>#REF!</v>
      </c>
      <c r="P45" s="728" t="e">
        <f>P47+P48+P49+P52+P51</f>
        <v>#REF!</v>
      </c>
      <c r="Q45" s="617" t="e">
        <f t="shared" ref="Q45:Q59" si="28">P45/O45*100</f>
        <v>#REF!</v>
      </c>
      <c r="R45" s="736" t="e">
        <f>R47+R48+R49+R52+R51</f>
        <v>#REF!</v>
      </c>
      <c r="S45" s="728" t="e">
        <f>S47+S48+S49+S52+S51</f>
        <v>#REF!</v>
      </c>
      <c r="T45" s="617" t="e">
        <f t="shared" ref="T45:T59" si="29">S45/R45*100</f>
        <v>#REF!</v>
      </c>
      <c r="U45" s="682" t="e">
        <f>SUM(C45,F45,I45,L45,O45,R45)-0.1</f>
        <v>#REF!</v>
      </c>
      <c r="V45" s="618" t="e">
        <f>SUM(D45,G45,J45,M45,P45,S45)+0.1</f>
        <v>#REF!</v>
      </c>
      <c r="W45" s="617" t="e">
        <f t="shared" ref="W45:W59" si="30">V45/U45*100</f>
        <v>#REF!</v>
      </c>
    </row>
    <row r="46" spans="1:23" s="508" customFormat="1" ht="13.15" customHeight="1" x14ac:dyDescent="0.2">
      <c r="A46" s="572" t="s">
        <v>102</v>
      </c>
      <c r="B46" s="753"/>
      <c r="C46" s="737" t="e">
        <f>C47+C48+C49+C52</f>
        <v>#REF!</v>
      </c>
      <c r="D46" s="626" t="e">
        <f>D47+D48+D49+D52</f>
        <v>#REF!</v>
      </c>
      <c r="E46" s="619" t="e">
        <f t="shared" si="24"/>
        <v>#REF!</v>
      </c>
      <c r="F46" s="737" t="e">
        <f>F47+F48+F49+F52</f>
        <v>#REF!</v>
      </c>
      <c r="G46" s="626" t="e">
        <f>G47+G48+G49+G52</f>
        <v>#REF!</v>
      </c>
      <c r="H46" s="619" t="e">
        <f t="shared" si="25"/>
        <v>#REF!</v>
      </c>
      <c r="I46" s="626" t="e">
        <f>I47+I48+I49+I52</f>
        <v>#REF!</v>
      </c>
      <c r="J46" s="626" t="e">
        <f>J47+J48+J49+J52</f>
        <v>#REF!</v>
      </c>
      <c r="K46" s="619" t="e">
        <f t="shared" si="26"/>
        <v>#REF!</v>
      </c>
      <c r="L46" s="737" t="e">
        <f>L47+L48+L49+L52+0.1</f>
        <v>#REF!</v>
      </c>
      <c r="M46" s="626" t="e">
        <f>M47+M48+M49+M52</f>
        <v>#REF!</v>
      </c>
      <c r="N46" s="619" t="e">
        <f t="shared" si="27"/>
        <v>#REF!</v>
      </c>
      <c r="O46" s="626" t="e">
        <f>O47+O48+O49+O52</f>
        <v>#REF!</v>
      </c>
      <c r="P46" s="626" t="e">
        <f>P47+P48+P49+P52</f>
        <v>#REF!</v>
      </c>
      <c r="Q46" s="619" t="e">
        <f t="shared" si="28"/>
        <v>#REF!</v>
      </c>
      <c r="R46" s="1082" t="e">
        <f>R47+R48+R49+R52</f>
        <v>#REF!</v>
      </c>
      <c r="S46" s="729" t="e">
        <f>S47+S48+S49+S52</f>
        <v>#REF!</v>
      </c>
      <c r="T46" s="619" t="e">
        <f t="shared" si="29"/>
        <v>#REF!</v>
      </c>
      <c r="U46" s="620" t="e">
        <f>SUM(C46,F46,I46,L46,O46,R46)</f>
        <v>#REF!</v>
      </c>
      <c r="V46" s="620" t="e">
        <f>SUM(D46,G46,J46,M46,P46,S46)</f>
        <v>#REF!</v>
      </c>
      <c r="W46" s="619" t="e">
        <f t="shared" si="30"/>
        <v>#REF!</v>
      </c>
    </row>
    <row r="47" spans="1:23" s="508" customFormat="1" ht="13.15" customHeight="1" x14ac:dyDescent="0.2">
      <c r="A47" s="573" t="s">
        <v>92</v>
      </c>
      <c r="B47" s="658"/>
      <c r="C47" s="1080" t="e">
        <f>'9 міс.'!C47+#REF!</f>
        <v>#REF!</v>
      </c>
      <c r="D47" s="729" t="e">
        <f>'9 міс.'!D47+#REF!</f>
        <v>#REF!</v>
      </c>
      <c r="E47" s="621" t="e">
        <f t="shared" si="24"/>
        <v>#REF!</v>
      </c>
      <c r="F47" s="738" t="e">
        <f>'9 міс.'!F47+#REF!</f>
        <v>#REF!</v>
      </c>
      <c r="G47" s="977" t="e">
        <f>'9 міс.'!G47+#REF!</f>
        <v>#REF!</v>
      </c>
      <c r="H47" s="621" t="e">
        <f t="shared" si="25"/>
        <v>#REF!</v>
      </c>
      <c r="I47" s="1081" t="e">
        <f>'9 міс.'!I47+#REF!</f>
        <v>#REF!</v>
      </c>
      <c r="J47" s="729" t="e">
        <f>'9 міс.'!J47+#REF!</f>
        <v>#REF!</v>
      </c>
      <c r="K47" s="621" t="e">
        <f t="shared" si="26"/>
        <v>#REF!</v>
      </c>
      <c r="L47" s="1080" t="e">
        <f>'9 міс.'!L47+#REF!</f>
        <v>#REF!</v>
      </c>
      <c r="M47" s="729" t="e">
        <f>'9 міс.'!M47+#REF!</f>
        <v>#REF!</v>
      </c>
      <c r="N47" s="621" t="e">
        <f t="shared" si="27"/>
        <v>#REF!</v>
      </c>
      <c r="O47" s="1081" t="e">
        <f>'9 міс.'!O47+#REF!</f>
        <v>#REF!</v>
      </c>
      <c r="P47" s="729" t="e">
        <f>'9 міс.'!P47+#REF!</f>
        <v>#REF!</v>
      </c>
      <c r="Q47" s="621" t="e">
        <f t="shared" si="28"/>
        <v>#REF!</v>
      </c>
      <c r="R47" s="1080" t="e">
        <f>'9 міс.'!R47+#REF!</f>
        <v>#REF!</v>
      </c>
      <c r="S47" s="729" t="e">
        <f>'9 міс.'!S47+#REF!</f>
        <v>#REF!</v>
      </c>
      <c r="T47" s="621" t="e">
        <f t="shared" si="29"/>
        <v>#REF!</v>
      </c>
      <c r="U47" s="593" t="e">
        <f t="shared" ref="U47:V59" si="31">SUM(C47,F47,I47,L47,O47,R47)</f>
        <v>#REF!</v>
      </c>
      <c r="V47" s="594" t="e">
        <f t="shared" si="31"/>
        <v>#REF!</v>
      </c>
      <c r="W47" s="621" t="e">
        <f t="shared" si="30"/>
        <v>#REF!</v>
      </c>
    </row>
    <row r="48" spans="1:23" ht="13.15" customHeight="1" x14ac:dyDescent="0.2">
      <c r="A48" s="663" t="s">
        <v>93</v>
      </c>
      <c r="B48" s="969"/>
      <c r="C48" s="1080" t="e">
        <f>'9 міс.'!C48+#REF!</f>
        <v>#REF!</v>
      </c>
      <c r="D48" s="729" t="e">
        <f>'9 міс.'!D48+#REF!</f>
        <v>#REF!</v>
      </c>
      <c r="E48" s="621" t="e">
        <f t="shared" si="24"/>
        <v>#REF!</v>
      </c>
      <c r="F48" s="738" t="e">
        <f>'9 міс.'!F48+#REF!</f>
        <v>#REF!</v>
      </c>
      <c r="G48" s="977" t="e">
        <f>'9 міс.'!G48+#REF!</f>
        <v>#REF!</v>
      </c>
      <c r="H48" s="621" t="e">
        <f t="shared" si="25"/>
        <v>#REF!</v>
      </c>
      <c r="I48" s="1081" t="e">
        <f>'9 міс.'!I48+#REF!</f>
        <v>#REF!</v>
      </c>
      <c r="J48" s="729" t="e">
        <f>'9 міс.'!J48+#REF!</f>
        <v>#REF!</v>
      </c>
      <c r="K48" s="621" t="e">
        <f t="shared" si="26"/>
        <v>#REF!</v>
      </c>
      <c r="L48" s="1080" t="e">
        <f>'9 міс.'!L48+#REF!</f>
        <v>#REF!</v>
      </c>
      <c r="M48" s="729" t="e">
        <f>'9 міс.'!M48+#REF!</f>
        <v>#REF!</v>
      </c>
      <c r="N48" s="621" t="e">
        <f t="shared" si="27"/>
        <v>#REF!</v>
      </c>
      <c r="O48" s="1081" t="e">
        <f>'9 міс.'!O48+#REF!</f>
        <v>#REF!</v>
      </c>
      <c r="P48" s="729" t="e">
        <f>'9 міс.'!P48+#REF!</f>
        <v>#REF!</v>
      </c>
      <c r="Q48" s="621" t="e">
        <f t="shared" si="28"/>
        <v>#REF!</v>
      </c>
      <c r="R48" s="1080" t="e">
        <f>'9 міс.'!R48+#REF!</f>
        <v>#REF!</v>
      </c>
      <c r="S48" s="729" t="e">
        <f>'9 міс.'!S48+#REF!</f>
        <v>#REF!</v>
      </c>
      <c r="T48" s="621" t="e">
        <f t="shared" si="29"/>
        <v>#REF!</v>
      </c>
      <c r="U48" s="593" t="e">
        <f t="shared" si="31"/>
        <v>#REF!</v>
      </c>
      <c r="V48" s="594" t="e">
        <f t="shared" si="31"/>
        <v>#REF!</v>
      </c>
      <c r="W48" s="621" t="e">
        <f t="shared" si="30"/>
        <v>#REF!</v>
      </c>
    </row>
    <row r="49" spans="1:23" ht="13.15" customHeight="1" x14ac:dyDescent="0.2">
      <c r="A49" s="663" t="s">
        <v>94</v>
      </c>
      <c r="B49" s="969"/>
      <c r="C49" s="1080" t="e">
        <f>'9 міс.'!C49+#REF!</f>
        <v>#REF!</v>
      </c>
      <c r="D49" s="729" t="e">
        <f>'9 міс.'!D49+#REF!</f>
        <v>#REF!</v>
      </c>
      <c r="E49" s="621" t="e">
        <f t="shared" si="24"/>
        <v>#REF!</v>
      </c>
      <c r="F49" s="738" t="e">
        <f>'9 міс.'!F49+#REF!</f>
        <v>#REF!</v>
      </c>
      <c r="G49" s="977" t="e">
        <f>'9 міс.'!G49+#REF!</f>
        <v>#REF!</v>
      </c>
      <c r="H49" s="621" t="e">
        <f t="shared" si="25"/>
        <v>#REF!</v>
      </c>
      <c r="I49" s="1081" t="e">
        <f>'9 міс.'!I49+#REF!</f>
        <v>#REF!</v>
      </c>
      <c r="J49" s="729" t="e">
        <f>'9 міс.'!J49+#REF!</f>
        <v>#REF!</v>
      </c>
      <c r="K49" s="621" t="e">
        <f t="shared" si="26"/>
        <v>#REF!</v>
      </c>
      <c r="L49" s="1080" t="e">
        <f>'9 міс.'!L49+#REF!</f>
        <v>#REF!</v>
      </c>
      <c r="M49" s="729" t="e">
        <f>'9 міс.'!M49+#REF!</f>
        <v>#REF!</v>
      </c>
      <c r="N49" s="621" t="e">
        <f t="shared" si="27"/>
        <v>#REF!</v>
      </c>
      <c r="O49" s="1081" t="e">
        <f>'9 міс.'!O49+#REF!</f>
        <v>#REF!</v>
      </c>
      <c r="P49" s="729" t="e">
        <f>'9 міс.'!P49+#REF!</f>
        <v>#REF!</v>
      </c>
      <c r="Q49" s="621" t="e">
        <f t="shared" si="28"/>
        <v>#REF!</v>
      </c>
      <c r="R49" s="1080" t="e">
        <f>'9 міс.'!R49+#REF!</f>
        <v>#REF!</v>
      </c>
      <c r="S49" s="729" t="e">
        <f>'9 міс.'!S49+#REF!</f>
        <v>#REF!</v>
      </c>
      <c r="T49" s="621" t="e">
        <f t="shared" si="29"/>
        <v>#REF!</v>
      </c>
      <c r="U49" s="593" t="e">
        <f t="shared" si="31"/>
        <v>#REF!</v>
      </c>
      <c r="V49" s="594" t="e">
        <f t="shared" si="31"/>
        <v>#REF!</v>
      </c>
      <c r="W49" s="621" t="e">
        <f t="shared" si="30"/>
        <v>#REF!</v>
      </c>
    </row>
    <row r="50" spans="1:23" ht="13.15" customHeight="1" x14ac:dyDescent="0.2">
      <c r="A50" s="663" t="s">
        <v>101</v>
      </c>
      <c r="B50" s="969"/>
      <c r="C50" s="1080" t="e">
        <f>'9 міс.'!C50+#REF!</f>
        <v>#REF!</v>
      </c>
      <c r="D50" s="729" t="e">
        <f>'9 міс.'!D50+#REF!</f>
        <v>#REF!</v>
      </c>
      <c r="E50" s="621" t="e">
        <f>D50/C50*100</f>
        <v>#REF!</v>
      </c>
      <c r="F50" s="738" t="e">
        <f>'9 міс.'!F50+#REF!</f>
        <v>#REF!</v>
      </c>
      <c r="G50" s="977" t="e">
        <f>'9 міс.'!G50+#REF!</f>
        <v>#REF!</v>
      </c>
      <c r="H50" s="621" t="e">
        <f>G50/F50*100</f>
        <v>#REF!</v>
      </c>
      <c r="I50" s="1081" t="e">
        <f>'9 міс.'!I50+#REF!</f>
        <v>#REF!</v>
      </c>
      <c r="J50" s="729" t="e">
        <f>'9 міс.'!J50+#REF!</f>
        <v>#REF!</v>
      </c>
      <c r="K50" s="621" t="e">
        <f>J50/I50*100</f>
        <v>#REF!</v>
      </c>
      <c r="L50" s="1080" t="e">
        <f>'9 міс.'!L50+#REF!</f>
        <v>#REF!</v>
      </c>
      <c r="M50" s="729" t="e">
        <f>'9 міс.'!M50+#REF!</f>
        <v>#REF!</v>
      </c>
      <c r="N50" s="621" t="e">
        <f>M50/L50*100</f>
        <v>#REF!</v>
      </c>
      <c r="O50" s="1081" t="e">
        <f>'9 міс.'!O50+#REF!</f>
        <v>#REF!</v>
      </c>
      <c r="P50" s="729" t="e">
        <f>'9 міс.'!P50+#REF!</f>
        <v>#REF!</v>
      </c>
      <c r="Q50" s="621" t="e">
        <f>P50/O50*100</f>
        <v>#REF!</v>
      </c>
      <c r="R50" s="1080" t="e">
        <f>'9 міс.'!R50+#REF!</f>
        <v>#REF!</v>
      </c>
      <c r="S50" s="729" t="e">
        <f>'9 міс.'!S50+#REF!</f>
        <v>#REF!</v>
      </c>
      <c r="T50" s="621" t="e">
        <f>S50/R50*100</f>
        <v>#REF!</v>
      </c>
      <c r="U50" s="593" t="e">
        <f>SUM(C50,F50,I50,L50,O50,R50)</f>
        <v>#REF!</v>
      </c>
      <c r="V50" s="594" t="e">
        <f>SUM(D50,G50,J50,M50,P50,S50)</f>
        <v>#REF!</v>
      </c>
      <c r="W50" s="621" t="e">
        <f>V50/U50*100</f>
        <v>#REF!</v>
      </c>
    </row>
    <row r="51" spans="1:23" ht="13.15" customHeight="1" x14ac:dyDescent="0.2">
      <c r="A51" s="663" t="s">
        <v>97</v>
      </c>
      <c r="B51" s="969"/>
      <c r="C51" s="1080" t="e">
        <f>'9 міс.'!C51+#REF!</f>
        <v>#REF!</v>
      </c>
      <c r="D51" s="729" t="e">
        <f>'9 міс.'!D51+#REF!</f>
        <v>#REF!</v>
      </c>
      <c r="E51" s="621" t="e">
        <f t="shared" si="24"/>
        <v>#REF!</v>
      </c>
      <c r="F51" s="738" t="e">
        <f>'9 міс.'!F51+#REF!</f>
        <v>#REF!</v>
      </c>
      <c r="G51" s="977" t="e">
        <f>'9 міс.'!G51+#REF!</f>
        <v>#REF!</v>
      </c>
      <c r="H51" s="621" t="e">
        <f t="shared" si="25"/>
        <v>#REF!</v>
      </c>
      <c r="I51" s="1081" t="e">
        <f>'9 міс.'!I51+#REF!</f>
        <v>#REF!</v>
      </c>
      <c r="J51" s="729" t="e">
        <f>'9 міс.'!J51+#REF!</f>
        <v>#REF!</v>
      </c>
      <c r="K51" s="621" t="e">
        <f t="shared" si="26"/>
        <v>#REF!</v>
      </c>
      <c r="L51" s="1080" t="e">
        <f>'9 міс.'!L51+#REF!</f>
        <v>#REF!</v>
      </c>
      <c r="M51" s="729" t="e">
        <f>'9 міс.'!M51+#REF!</f>
        <v>#REF!</v>
      </c>
      <c r="N51" s="621" t="e">
        <f t="shared" si="27"/>
        <v>#REF!</v>
      </c>
      <c r="O51" s="1081" t="e">
        <f>'9 міс.'!O51+#REF!</f>
        <v>#REF!</v>
      </c>
      <c r="P51" s="729" t="e">
        <f>'9 міс.'!P51+#REF!</f>
        <v>#REF!</v>
      </c>
      <c r="Q51" s="621" t="e">
        <f t="shared" si="28"/>
        <v>#REF!</v>
      </c>
      <c r="R51" s="1080" t="e">
        <f>'9 міс.'!R51+#REF!</f>
        <v>#REF!</v>
      </c>
      <c r="S51" s="729" t="e">
        <f>'9 міс.'!S51+#REF!</f>
        <v>#REF!</v>
      </c>
      <c r="T51" s="621" t="e">
        <f t="shared" si="29"/>
        <v>#REF!</v>
      </c>
      <c r="U51" s="593" t="e">
        <f>SUM(C51,F51,I51,L51,O51,R51)</f>
        <v>#REF!</v>
      </c>
      <c r="V51" s="594" t="e">
        <f>SUM(D51,G51,J51,M51,P51,S51)</f>
        <v>#REF!</v>
      </c>
      <c r="W51" s="621" t="e">
        <f t="shared" si="30"/>
        <v>#REF!</v>
      </c>
    </row>
    <row r="52" spans="1:23" ht="13.15" customHeight="1" x14ac:dyDescent="0.2">
      <c r="A52" s="663" t="s">
        <v>98</v>
      </c>
      <c r="B52" s="969"/>
      <c r="C52" s="1080" t="e">
        <f>'9 міс.'!C52+#REF!</f>
        <v>#REF!</v>
      </c>
      <c r="D52" s="729" t="e">
        <f>'9 міс.'!D52+#REF!</f>
        <v>#REF!</v>
      </c>
      <c r="E52" s="621" t="e">
        <f t="shared" si="24"/>
        <v>#REF!</v>
      </c>
      <c r="F52" s="738" t="e">
        <f>'9 міс.'!F52+#REF!</f>
        <v>#REF!</v>
      </c>
      <c r="G52" s="977" t="e">
        <f>'9 міс.'!G52+#REF!</f>
        <v>#REF!</v>
      </c>
      <c r="H52" s="621" t="e">
        <f t="shared" si="25"/>
        <v>#REF!</v>
      </c>
      <c r="I52" s="1081" t="e">
        <f>'9 міс.'!I52+#REF!</f>
        <v>#REF!</v>
      </c>
      <c r="J52" s="729" t="e">
        <f>'9 міс.'!J52+#REF!</f>
        <v>#REF!</v>
      </c>
      <c r="K52" s="621" t="e">
        <f t="shared" si="26"/>
        <v>#REF!</v>
      </c>
      <c r="L52" s="1080" t="e">
        <f>'9 міс.'!L52+#REF!</f>
        <v>#REF!</v>
      </c>
      <c r="M52" s="729" t="e">
        <f>'9 міс.'!M52+#REF!</f>
        <v>#REF!</v>
      </c>
      <c r="N52" s="621" t="e">
        <f t="shared" si="27"/>
        <v>#REF!</v>
      </c>
      <c r="O52" s="1081" t="e">
        <f>'9 міс.'!O52+#REF!</f>
        <v>#REF!</v>
      </c>
      <c r="P52" s="729" t="e">
        <f>'9 міс.'!P52+#REF!</f>
        <v>#REF!</v>
      </c>
      <c r="Q52" s="621" t="e">
        <f t="shared" si="28"/>
        <v>#REF!</v>
      </c>
      <c r="R52" s="1080" t="e">
        <f>'9 міс.'!R52+#REF!</f>
        <v>#REF!</v>
      </c>
      <c r="S52" s="729" t="e">
        <f>'9 міс.'!S52+#REF!</f>
        <v>#REF!</v>
      </c>
      <c r="T52" s="621" t="e">
        <f t="shared" si="29"/>
        <v>#REF!</v>
      </c>
      <c r="U52" s="593" t="e">
        <f t="shared" si="31"/>
        <v>#REF!</v>
      </c>
      <c r="V52" s="594" t="e">
        <f t="shared" si="31"/>
        <v>#REF!</v>
      </c>
      <c r="W52" s="621" t="e">
        <f t="shared" si="30"/>
        <v>#REF!</v>
      </c>
    </row>
    <row r="53" spans="1:23" customFormat="1" ht="13.15" customHeight="1" thickBot="1" x14ac:dyDescent="0.25">
      <c r="A53" s="659" t="s">
        <v>99</v>
      </c>
      <c r="B53" s="970"/>
      <c r="C53" s="739" t="e">
        <f>C49/C46*100</f>
        <v>#REF!</v>
      </c>
      <c r="D53" s="730" t="e">
        <f>D49/D46*100</f>
        <v>#REF!</v>
      </c>
      <c r="E53" s="622"/>
      <c r="F53" s="739" t="e">
        <f>F49/F46*100</f>
        <v>#REF!</v>
      </c>
      <c r="G53" s="730" t="e">
        <f>G49/G46*100</f>
        <v>#REF!</v>
      </c>
      <c r="H53" s="622"/>
      <c r="I53" s="730" t="e">
        <f>I49/I46*100</f>
        <v>#REF!</v>
      </c>
      <c r="J53" s="730" t="e">
        <f>J49/J46*100</f>
        <v>#REF!</v>
      </c>
      <c r="K53" s="622"/>
      <c r="L53" s="739" t="e">
        <f>L49/L46*100</f>
        <v>#REF!</v>
      </c>
      <c r="M53" s="730" t="e">
        <f>M49/M46*100</f>
        <v>#REF!</v>
      </c>
      <c r="N53" s="622"/>
      <c r="O53" s="730" t="e">
        <f>O49/O46*100</f>
        <v>#REF!</v>
      </c>
      <c r="P53" s="730" t="e">
        <f>P49/P46*100</f>
        <v>#REF!</v>
      </c>
      <c r="Q53" s="622"/>
      <c r="R53" s="1083" t="e">
        <f>R49/R46*100</f>
        <v>#REF!</v>
      </c>
      <c r="S53" s="985" t="e">
        <f>S49/S46*100</f>
        <v>#REF!</v>
      </c>
      <c r="T53" s="622"/>
      <c r="U53" s="730" t="e">
        <f>U49/U46*100</f>
        <v>#REF!</v>
      </c>
      <c r="V53" s="730" t="e">
        <f>V49/V46*100</f>
        <v>#REF!</v>
      </c>
      <c r="W53" s="622"/>
    </row>
    <row r="54" spans="1:23" s="437" customFormat="1" ht="27" customHeight="1" x14ac:dyDescent="0.2">
      <c r="A54" s="575" t="s">
        <v>96</v>
      </c>
      <c r="B54" s="755"/>
      <c r="C54" s="740" t="e">
        <f>C56+C57+C58+C59</f>
        <v>#REF!</v>
      </c>
      <c r="D54" s="731" t="e">
        <f>D56+D57+D58+D59</f>
        <v>#REF!</v>
      </c>
      <c r="E54" s="623" t="e">
        <f t="shared" si="24"/>
        <v>#REF!</v>
      </c>
      <c r="F54" s="740" t="e">
        <f>F56+F57+F58+F59</f>
        <v>#REF!</v>
      </c>
      <c r="G54" s="731" t="e">
        <f>G56+G57+G58+G59</f>
        <v>#REF!</v>
      </c>
      <c r="H54" s="623" t="e">
        <f t="shared" si="25"/>
        <v>#REF!</v>
      </c>
      <c r="I54" s="736" t="e">
        <f>I56+I57+I58+I59</f>
        <v>#REF!</v>
      </c>
      <c r="J54" s="728" t="e">
        <f>J56+J57+J58+J59</f>
        <v>#REF!</v>
      </c>
      <c r="K54" s="617" t="e">
        <f t="shared" si="26"/>
        <v>#REF!</v>
      </c>
      <c r="L54" s="740" t="e">
        <f>L56+L57+L58+L59</f>
        <v>#REF!</v>
      </c>
      <c r="M54" s="731" t="e">
        <f>M56+M57+M58+M59</f>
        <v>#REF!</v>
      </c>
      <c r="N54" s="623" t="e">
        <f t="shared" si="27"/>
        <v>#REF!</v>
      </c>
      <c r="O54" s="736" t="e">
        <f>O56+O57+O58+O59</f>
        <v>#REF!</v>
      </c>
      <c r="P54" s="728" t="e">
        <f>P56+P57+P58+P59</f>
        <v>#REF!</v>
      </c>
      <c r="Q54" s="617" t="e">
        <f t="shared" si="28"/>
        <v>#REF!</v>
      </c>
      <c r="R54" s="1084" t="e">
        <f>R56+R57+R58+R59</f>
        <v>#REF!</v>
      </c>
      <c r="S54" s="731" t="e">
        <f>S56+S57+S58+S59</f>
        <v>#REF!</v>
      </c>
      <c r="T54" s="623" t="e">
        <f t="shared" si="29"/>
        <v>#REF!</v>
      </c>
      <c r="U54" s="742" t="e">
        <f t="shared" si="31"/>
        <v>#REF!</v>
      </c>
      <c r="V54" s="624" t="e">
        <f>SUM(D54,G54,J54,M54,P54,S54)</f>
        <v>#REF!</v>
      </c>
      <c r="W54" s="623" t="e">
        <f t="shared" si="30"/>
        <v>#REF!</v>
      </c>
    </row>
    <row r="55" spans="1:23" s="508" customFormat="1" ht="13.15" customHeight="1" x14ac:dyDescent="0.2">
      <c r="A55" s="572" t="s">
        <v>102</v>
      </c>
      <c r="B55" s="753"/>
      <c r="C55" s="737" t="e">
        <f>C56+C57+C58</f>
        <v>#REF!</v>
      </c>
      <c r="D55" s="626" t="e">
        <f>D56+D57+D58</f>
        <v>#REF!</v>
      </c>
      <c r="E55" s="619" t="e">
        <f t="shared" si="24"/>
        <v>#REF!</v>
      </c>
      <c r="F55" s="737" t="e">
        <f>F56+F57+F58</f>
        <v>#REF!</v>
      </c>
      <c r="G55" s="626" t="e">
        <f>G56+G57+G58</f>
        <v>#REF!</v>
      </c>
      <c r="H55" s="619" t="e">
        <f t="shared" si="25"/>
        <v>#REF!</v>
      </c>
      <c r="I55" s="737" t="e">
        <f>I56+I57+I58</f>
        <v>#REF!</v>
      </c>
      <c r="J55" s="626" t="e">
        <f>J56+J57+J58</f>
        <v>#REF!</v>
      </c>
      <c r="K55" s="619" t="e">
        <f t="shared" si="26"/>
        <v>#REF!</v>
      </c>
      <c r="L55" s="1082" t="e">
        <f>L56+L57+L58</f>
        <v>#REF!</v>
      </c>
      <c r="M55" s="729" t="e">
        <f>M56+M57+M58</f>
        <v>#REF!</v>
      </c>
      <c r="N55" s="619" t="e">
        <f t="shared" si="27"/>
        <v>#REF!</v>
      </c>
      <c r="O55" s="737" t="e">
        <f>O56+O57+O58</f>
        <v>#REF!</v>
      </c>
      <c r="P55" s="626" t="e">
        <f>P56+P57+P58</f>
        <v>#REF!</v>
      </c>
      <c r="Q55" s="619" t="e">
        <f t="shared" si="28"/>
        <v>#REF!</v>
      </c>
      <c r="R55" s="1082" t="e">
        <f>R56+R57+R58</f>
        <v>#REF!</v>
      </c>
      <c r="S55" s="729" t="e">
        <f>S56+S57+S58</f>
        <v>#REF!</v>
      </c>
      <c r="T55" s="619" t="e">
        <f t="shared" si="29"/>
        <v>#REF!</v>
      </c>
      <c r="U55" s="626" t="e">
        <f>U56+U57+U58</f>
        <v>#REF!</v>
      </c>
      <c r="V55" s="626" t="e">
        <f>V56+V57+V58</f>
        <v>#REF!</v>
      </c>
      <c r="W55" s="619" t="e">
        <f t="shared" si="30"/>
        <v>#REF!</v>
      </c>
    </row>
    <row r="56" spans="1:23" s="508" customFormat="1" ht="13.15" customHeight="1" x14ac:dyDescent="0.2">
      <c r="A56" s="573" t="s">
        <v>92</v>
      </c>
      <c r="B56" s="658"/>
      <c r="C56" s="1080" t="e">
        <f>'9 міс.'!C56+#REF!</f>
        <v>#REF!</v>
      </c>
      <c r="D56" s="729" t="e">
        <f>'9 міс.'!D56+#REF!</f>
        <v>#REF!</v>
      </c>
      <c r="E56" s="621" t="e">
        <f t="shared" si="24"/>
        <v>#REF!</v>
      </c>
      <c r="F56" s="738" t="e">
        <f>'9 міс.'!F56+#REF!</f>
        <v>#REF!</v>
      </c>
      <c r="G56" s="977" t="e">
        <f>'9 міс.'!G56+#REF!</f>
        <v>#REF!</v>
      </c>
      <c r="H56" s="621" t="e">
        <f t="shared" si="25"/>
        <v>#REF!</v>
      </c>
      <c r="I56" s="1080" t="e">
        <f>'9 міс.'!I56+#REF!</f>
        <v>#REF!</v>
      </c>
      <c r="J56" s="729" t="e">
        <f>'9 міс.'!J56+#REF!</f>
        <v>#REF!</v>
      </c>
      <c r="K56" s="621" t="e">
        <f t="shared" si="26"/>
        <v>#REF!</v>
      </c>
      <c r="L56" s="1080" t="e">
        <f>'9 міс.'!L56+#REF!</f>
        <v>#REF!</v>
      </c>
      <c r="M56" s="729" t="e">
        <f>'9 міс.'!M56+#REF!</f>
        <v>#REF!</v>
      </c>
      <c r="N56" s="621" t="e">
        <f t="shared" si="27"/>
        <v>#REF!</v>
      </c>
      <c r="O56" s="1080" t="e">
        <f>'9 міс.'!O56+#REF!</f>
        <v>#REF!</v>
      </c>
      <c r="P56" s="729" t="e">
        <f>'9 міс.'!P56+#REF!</f>
        <v>#REF!</v>
      </c>
      <c r="Q56" s="621" t="e">
        <f t="shared" si="28"/>
        <v>#REF!</v>
      </c>
      <c r="R56" s="1080" t="e">
        <f>'9 міс.'!R56+#REF!</f>
        <v>#REF!</v>
      </c>
      <c r="S56" s="729" t="e">
        <f>'9 міс.'!S56+#REF!</f>
        <v>#REF!</v>
      </c>
      <c r="T56" s="621" t="e">
        <f t="shared" si="29"/>
        <v>#REF!</v>
      </c>
      <c r="U56" s="593" t="e">
        <f t="shared" si="31"/>
        <v>#REF!</v>
      </c>
      <c r="V56" s="594" t="e">
        <f t="shared" si="31"/>
        <v>#REF!</v>
      </c>
      <c r="W56" s="621" t="e">
        <f t="shared" si="30"/>
        <v>#REF!</v>
      </c>
    </row>
    <row r="57" spans="1:23" ht="13.15" customHeight="1" x14ac:dyDescent="0.2">
      <c r="A57" s="663" t="s">
        <v>93</v>
      </c>
      <c r="B57" s="969"/>
      <c r="C57" s="1080" t="e">
        <f>'9 міс.'!C57+#REF!</f>
        <v>#REF!</v>
      </c>
      <c r="D57" s="729" t="e">
        <f>'9 міс.'!D57+#REF!</f>
        <v>#REF!</v>
      </c>
      <c r="E57" s="621" t="e">
        <f t="shared" si="24"/>
        <v>#REF!</v>
      </c>
      <c r="F57" s="738" t="e">
        <f>'9 міс.'!F57+#REF!</f>
        <v>#REF!</v>
      </c>
      <c r="G57" s="977" t="e">
        <f>'9 міс.'!G57+#REF!</f>
        <v>#REF!</v>
      </c>
      <c r="H57" s="621" t="e">
        <f t="shared" si="25"/>
        <v>#REF!</v>
      </c>
      <c r="I57" s="1080" t="e">
        <f>'9 міс.'!I57+#REF!</f>
        <v>#REF!</v>
      </c>
      <c r="J57" s="729" t="e">
        <f>'9 міс.'!J57+#REF!</f>
        <v>#REF!</v>
      </c>
      <c r="K57" s="621" t="e">
        <f t="shared" si="26"/>
        <v>#REF!</v>
      </c>
      <c r="L57" s="1080" t="e">
        <f>'9 міс.'!L57+#REF!</f>
        <v>#REF!</v>
      </c>
      <c r="M57" s="729" t="e">
        <f>'9 міс.'!M57+#REF!</f>
        <v>#REF!</v>
      </c>
      <c r="N57" s="621" t="e">
        <f t="shared" si="27"/>
        <v>#REF!</v>
      </c>
      <c r="O57" s="1080" t="e">
        <f>'9 міс.'!O57+#REF!</f>
        <v>#REF!</v>
      </c>
      <c r="P57" s="729" t="e">
        <f>'9 міс.'!P57+#REF!</f>
        <v>#REF!</v>
      </c>
      <c r="Q57" s="621" t="e">
        <f t="shared" si="28"/>
        <v>#REF!</v>
      </c>
      <c r="R57" s="1080" t="e">
        <f>'9 міс.'!R57+#REF!</f>
        <v>#REF!</v>
      </c>
      <c r="S57" s="729" t="e">
        <f>'9 міс.'!S57+#REF!</f>
        <v>#REF!</v>
      </c>
      <c r="T57" s="621" t="e">
        <f t="shared" si="29"/>
        <v>#REF!</v>
      </c>
      <c r="U57" s="593" t="e">
        <f t="shared" si="31"/>
        <v>#REF!</v>
      </c>
      <c r="V57" s="594" t="e">
        <f t="shared" si="31"/>
        <v>#REF!</v>
      </c>
      <c r="W57" s="621" t="e">
        <f t="shared" si="30"/>
        <v>#REF!</v>
      </c>
    </row>
    <row r="58" spans="1:23" ht="13.15" customHeight="1" x14ac:dyDescent="0.2">
      <c r="A58" s="663" t="s">
        <v>94</v>
      </c>
      <c r="B58" s="969"/>
      <c r="C58" s="1080" t="e">
        <f>'9 міс.'!C58+#REF!</f>
        <v>#REF!</v>
      </c>
      <c r="D58" s="729" t="e">
        <f>'9 міс.'!D58+#REF!</f>
        <v>#REF!</v>
      </c>
      <c r="E58" s="621" t="e">
        <f t="shared" si="24"/>
        <v>#REF!</v>
      </c>
      <c r="F58" s="738" t="e">
        <f>'9 міс.'!F58+#REF!</f>
        <v>#REF!</v>
      </c>
      <c r="G58" s="977" t="e">
        <f>'9 міс.'!G58+#REF!</f>
        <v>#REF!</v>
      </c>
      <c r="H58" s="621" t="e">
        <f t="shared" si="25"/>
        <v>#REF!</v>
      </c>
      <c r="I58" s="1080" t="e">
        <f>'9 міс.'!I58+#REF!</f>
        <v>#REF!</v>
      </c>
      <c r="J58" s="729" t="e">
        <f>'9 міс.'!J58+#REF!</f>
        <v>#REF!</v>
      </c>
      <c r="K58" s="621" t="e">
        <f t="shared" si="26"/>
        <v>#REF!</v>
      </c>
      <c r="L58" s="1080" t="e">
        <f>'9 міс.'!L58+#REF!</f>
        <v>#REF!</v>
      </c>
      <c r="M58" s="729" t="e">
        <f>'9 міс.'!M58+#REF!</f>
        <v>#REF!</v>
      </c>
      <c r="N58" s="621" t="e">
        <f t="shared" si="27"/>
        <v>#REF!</v>
      </c>
      <c r="O58" s="1080" t="e">
        <f>'9 міс.'!O58+#REF!</f>
        <v>#REF!</v>
      </c>
      <c r="P58" s="729" t="e">
        <f>'9 міс.'!P58+#REF!</f>
        <v>#REF!</v>
      </c>
      <c r="Q58" s="621" t="e">
        <f t="shared" si="28"/>
        <v>#REF!</v>
      </c>
      <c r="R58" s="1080" t="e">
        <f>'9 міс.'!R58+#REF!</f>
        <v>#REF!</v>
      </c>
      <c r="S58" s="729" t="e">
        <f>'9 міс.'!S58+#REF!</f>
        <v>#REF!</v>
      </c>
      <c r="T58" s="621" t="e">
        <f t="shared" si="29"/>
        <v>#REF!</v>
      </c>
      <c r="U58" s="593" t="e">
        <f t="shared" si="31"/>
        <v>#REF!</v>
      </c>
      <c r="V58" s="594" t="e">
        <f t="shared" si="31"/>
        <v>#REF!</v>
      </c>
      <c r="W58" s="621" t="e">
        <f t="shared" si="30"/>
        <v>#REF!</v>
      </c>
    </row>
    <row r="59" spans="1:23" ht="13.15" customHeight="1" x14ac:dyDescent="0.2">
      <c r="A59" s="663" t="s">
        <v>97</v>
      </c>
      <c r="B59" s="969"/>
      <c r="C59" s="1080" t="e">
        <f>'9 міс.'!C59+#REF!</f>
        <v>#REF!</v>
      </c>
      <c r="D59" s="729" t="e">
        <f>'9 міс.'!D59+#REF!</f>
        <v>#REF!</v>
      </c>
      <c r="E59" s="621" t="e">
        <f t="shared" si="24"/>
        <v>#REF!</v>
      </c>
      <c r="F59" s="738" t="e">
        <f>'9 міс.'!F59+#REF!</f>
        <v>#REF!</v>
      </c>
      <c r="G59" s="977" t="e">
        <f>'9 міс.'!G59+#REF!</f>
        <v>#REF!</v>
      </c>
      <c r="H59" s="621" t="e">
        <f t="shared" si="25"/>
        <v>#REF!</v>
      </c>
      <c r="I59" s="1080" t="e">
        <f>'9 міс.'!I59+#REF!</f>
        <v>#REF!</v>
      </c>
      <c r="J59" s="729" t="e">
        <f>'9 міс.'!J59+#REF!</f>
        <v>#REF!</v>
      </c>
      <c r="K59" s="621" t="e">
        <f t="shared" si="26"/>
        <v>#REF!</v>
      </c>
      <c r="L59" s="1080" t="e">
        <f>'9 міс.'!L59+#REF!</f>
        <v>#REF!</v>
      </c>
      <c r="M59" s="729" t="e">
        <f>'9 міс.'!M59+#REF!</f>
        <v>#REF!</v>
      </c>
      <c r="N59" s="621" t="e">
        <f t="shared" si="27"/>
        <v>#REF!</v>
      </c>
      <c r="O59" s="1080" t="e">
        <f>'9 міс.'!O59+#REF!</f>
        <v>#REF!</v>
      </c>
      <c r="P59" s="729" t="e">
        <f>'9 міс.'!P59+#REF!</f>
        <v>#REF!</v>
      </c>
      <c r="Q59" s="621" t="e">
        <f t="shared" si="28"/>
        <v>#REF!</v>
      </c>
      <c r="R59" s="1080" t="e">
        <f>'9 міс.'!R59+#REF!</f>
        <v>#REF!</v>
      </c>
      <c r="S59" s="729" t="e">
        <f>'9 міс.'!S59+#REF!</f>
        <v>#REF!</v>
      </c>
      <c r="T59" s="621" t="e">
        <f t="shared" si="29"/>
        <v>#REF!</v>
      </c>
      <c r="U59" s="593" t="e">
        <f t="shared" si="31"/>
        <v>#REF!</v>
      </c>
      <c r="V59" s="594" t="e">
        <f t="shared" si="31"/>
        <v>#REF!</v>
      </c>
      <c r="W59" s="621" t="e">
        <f t="shared" si="30"/>
        <v>#REF!</v>
      </c>
    </row>
    <row r="60" spans="1:23" customFormat="1" ht="13.15" customHeight="1" thickBot="1" x14ac:dyDescent="0.25">
      <c r="A60" s="659" t="s">
        <v>99</v>
      </c>
      <c r="B60" s="970"/>
      <c r="C60" s="741" t="e">
        <f>C58/C55*100</f>
        <v>#REF!</v>
      </c>
      <c r="D60" s="732" t="e">
        <f>D58/D55*100</f>
        <v>#REF!</v>
      </c>
      <c r="E60" s="628"/>
      <c r="F60" s="741" t="e">
        <f>F58/F55*100</f>
        <v>#REF!</v>
      </c>
      <c r="G60" s="732" t="e">
        <f>G58/G55*100</f>
        <v>#REF!</v>
      </c>
      <c r="H60" s="628"/>
      <c r="I60" s="741" t="e">
        <f>I58/I55*100</f>
        <v>#REF!</v>
      </c>
      <c r="J60" s="732" t="e">
        <f>J58/J55*100</f>
        <v>#REF!</v>
      </c>
      <c r="K60" s="628"/>
      <c r="L60" s="741" t="e">
        <f>L58/L55*100</f>
        <v>#REF!</v>
      </c>
      <c r="M60" s="732" t="e">
        <f>M58/M55*100</f>
        <v>#REF!</v>
      </c>
      <c r="N60" s="628"/>
      <c r="O60" s="741" t="e">
        <f>O58/O55*100</f>
        <v>#REF!</v>
      </c>
      <c r="P60" s="732" t="e">
        <f>P58/P55*100</f>
        <v>#REF!</v>
      </c>
      <c r="Q60" s="628"/>
      <c r="R60" s="741" t="e">
        <f>R58/R55*100</f>
        <v>#REF!</v>
      </c>
      <c r="S60" s="732" t="e">
        <f>S58/S55*100</f>
        <v>#REF!</v>
      </c>
      <c r="T60" s="628"/>
      <c r="U60" s="732" t="e">
        <f>U58/U55*100</f>
        <v>#REF!</v>
      </c>
      <c r="V60" s="732" t="e">
        <f>V58/V55*100</f>
        <v>#REF!</v>
      </c>
      <c r="W60" s="628"/>
    </row>
  </sheetData>
  <mergeCells count="19">
    <mergeCell ref="A4:A6"/>
    <mergeCell ref="A1:W1"/>
    <mergeCell ref="A2:W2"/>
    <mergeCell ref="L4:N4"/>
    <mergeCell ref="O4:Q4"/>
    <mergeCell ref="R4:T4"/>
    <mergeCell ref="U4:W4"/>
    <mergeCell ref="A3:C3"/>
    <mergeCell ref="C4:E4"/>
    <mergeCell ref="F4:H4"/>
    <mergeCell ref="I4:K4"/>
    <mergeCell ref="B4:B5"/>
    <mergeCell ref="O5:Q5"/>
    <mergeCell ref="R5:T5"/>
    <mergeCell ref="U5:W5"/>
    <mergeCell ref="C5:E5"/>
    <mergeCell ref="F5:H5"/>
    <mergeCell ref="I5:K5"/>
    <mergeCell ref="L5:N5"/>
  </mergeCells>
  <phoneticPr fontId="0" type="noConversion"/>
  <printOptions horizontalCentered="1" verticalCentered="1"/>
  <pageMargins left="0" right="0" top="0" bottom="0" header="0" footer="0"/>
  <pageSetup paperSize="8" scale="92" orientation="landscape" horizontalDpi="300" verticalDpi="300" r:id="rId1"/>
  <headerFooter alignWithMargins="0">
    <oddHeader>&amp;L&amp;8&amp;F   &amp;D      &amp;T
Вик. Косач Ю. В.</oddHeader>
    <oddFooter xml:space="preserve">&amp;L&amp;8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theme="9" tint="0.39997558519241921"/>
    <pageSetUpPr fitToPage="1"/>
  </sheetPr>
  <dimension ref="A1:Z61"/>
  <sheetViews>
    <sheetView view="pageBreakPreview" zoomScaleNormal="75" workbookViewId="0">
      <pane xSplit="2" ySplit="7" topLeftCell="M8" activePane="bottomRight" state="frozen"/>
      <selection activeCell="U36" sqref="U36"/>
      <selection pane="topRight" activeCell="U36" sqref="U36"/>
      <selection pane="bottomLeft" activeCell="U36" sqref="U36"/>
      <selection pane="bottomRight" activeCell="U36" sqref="U36"/>
    </sheetView>
  </sheetViews>
  <sheetFormatPr defaultColWidth="9.140625" defaultRowHeight="12.75" x14ac:dyDescent="0.2"/>
  <cols>
    <col min="1" max="1" width="22.42578125" style="23" customWidth="1"/>
    <col min="2" max="2" width="12.85546875" style="23" customWidth="1"/>
    <col min="3" max="4" width="9.85546875" style="1088" customWidth="1"/>
    <col min="5" max="5" width="7.85546875" style="23" customWidth="1"/>
    <col min="6" max="7" width="10.140625" style="1088" customWidth="1"/>
    <col min="8" max="8" width="8.28515625" style="23" customWidth="1"/>
    <col min="9" max="10" width="8.85546875" style="1088" customWidth="1"/>
    <col min="11" max="11" width="7.85546875" style="23" customWidth="1"/>
    <col min="12" max="13" width="9.5703125" style="1088" customWidth="1"/>
    <col min="14" max="14" width="7.28515625" style="23" customWidth="1"/>
    <col min="15" max="16" width="8.5703125" style="1088" customWidth="1"/>
    <col min="17" max="17" width="8.42578125" style="23" customWidth="1"/>
    <col min="18" max="19" width="9.85546875" style="1088" customWidth="1"/>
    <col min="20" max="20" width="8.28515625" style="23" customWidth="1"/>
    <col min="21" max="21" width="10" style="1088" customWidth="1"/>
    <col min="22" max="22" width="9.5703125" style="1088" customWidth="1"/>
    <col min="23" max="23" width="8.5703125" style="23" customWidth="1"/>
    <col min="24" max="25" width="9.85546875" style="23" bestFit="1" customWidth="1"/>
    <col min="26" max="16384" width="9.140625" style="23"/>
  </cols>
  <sheetData>
    <row r="1" spans="1:24" ht="18" x14ac:dyDescent="0.25">
      <c r="A1" s="1174" t="s">
        <v>53</v>
      </c>
      <c r="B1" s="1174"/>
      <c r="C1" s="1174"/>
      <c r="D1" s="1174"/>
      <c r="E1" s="1174"/>
      <c r="F1" s="1174"/>
      <c r="G1" s="1174"/>
      <c r="H1" s="1174"/>
      <c r="I1" s="1174"/>
      <c r="J1" s="1174"/>
      <c r="K1" s="1174"/>
      <c r="L1" s="1174"/>
      <c r="M1" s="1174"/>
      <c r="N1" s="1174"/>
      <c r="O1" s="1174"/>
      <c r="P1" s="1174"/>
      <c r="Q1" s="1174"/>
      <c r="R1" s="1174"/>
      <c r="S1" s="1174"/>
      <c r="T1" s="1174"/>
      <c r="U1" s="1174"/>
      <c r="V1" s="1174"/>
      <c r="W1" s="1174"/>
    </row>
    <row r="2" spans="1:24" ht="18" x14ac:dyDescent="0.25">
      <c r="A2" s="1174" t="s">
        <v>145</v>
      </c>
      <c r="B2" s="1174"/>
      <c r="C2" s="1174"/>
      <c r="D2" s="1174"/>
      <c r="E2" s="1174"/>
      <c r="F2" s="1174"/>
      <c r="G2" s="1174"/>
      <c r="H2" s="1174"/>
      <c r="I2" s="1174"/>
      <c r="J2" s="1174"/>
      <c r="K2" s="1174"/>
      <c r="L2" s="1174"/>
      <c r="M2" s="1174"/>
      <c r="N2" s="1174"/>
      <c r="O2" s="1174"/>
      <c r="P2" s="1174"/>
      <c r="Q2" s="1174"/>
      <c r="R2" s="1174"/>
      <c r="S2" s="1174"/>
      <c r="T2" s="1174"/>
      <c r="U2" s="1174"/>
      <c r="V2" s="1174"/>
      <c r="W2" s="1174"/>
    </row>
    <row r="3" spans="1:24" ht="18" x14ac:dyDescent="0.25">
      <c r="A3" s="1"/>
      <c r="I3" s="1089"/>
      <c r="J3" s="1089"/>
      <c r="R3" s="1092"/>
      <c r="S3" s="1092"/>
    </row>
    <row r="4" spans="1:24" ht="15.75" thickBot="1" x14ac:dyDescent="0.25">
      <c r="A4" s="1179"/>
      <c r="B4" s="1179"/>
      <c r="C4" s="1179"/>
      <c r="I4" s="1090"/>
      <c r="J4" s="1090"/>
      <c r="K4" s="78"/>
      <c r="L4" s="1091"/>
      <c r="M4" s="1091"/>
      <c r="N4" s="20"/>
      <c r="O4" s="1091"/>
      <c r="P4" s="1091"/>
      <c r="Q4" s="6"/>
      <c r="R4" s="1091"/>
      <c r="S4" s="1091"/>
      <c r="T4" s="20"/>
      <c r="U4" s="1091"/>
      <c r="V4" s="1091"/>
      <c r="W4" s="20"/>
    </row>
    <row r="5" spans="1:24" x14ac:dyDescent="0.2">
      <c r="A5" s="1195" t="s">
        <v>7</v>
      </c>
      <c r="B5" s="1193" t="s">
        <v>8</v>
      </c>
      <c r="C5" s="1175" t="s">
        <v>0</v>
      </c>
      <c r="D5" s="1176"/>
      <c r="E5" s="1167"/>
      <c r="F5" s="1177" t="s">
        <v>1</v>
      </c>
      <c r="G5" s="1176"/>
      <c r="H5" s="1178"/>
      <c r="I5" s="1175" t="s">
        <v>2</v>
      </c>
      <c r="J5" s="1176"/>
      <c r="K5" s="1178"/>
      <c r="L5" s="1175" t="s">
        <v>3</v>
      </c>
      <c r="M5" s="1176"/>
      <c r="N5" s="1167"/>
      <c r="O5" s="1177" t="s">
        <v>4</v>
      </c>
      <c r="P5" s="1176"/>
      <c r="Q5" s="1178"/>
      <c r="R5" s="1175" t="s">
        <v>5</v>
      </c>
      <c r="S5" s="1176"/>
      <c r="T5" s="1167"/>
      <c r="U5" s="1177" t="s">
        <v>6</v>
      </c>
      <c r="V5" s="1176"/>
      <c r="W5" s="1178"/>
    </row>
    <row r="6" spans="1:24" ht="13.5" thickBot="1" x14ac:dyDescent="0.25">
      <c r="A6" s="1196"/>
      <c r="B6" s="1194"/>
      <c r="C6" s="1172" t="s">
        <v>48</v>
      </c>
      <c r="D6" s="1170"/>
      <c r="E6" s="1173"/>
      <c r="F6" s="1210" t="s">
        <v>48</v>
      </c>
      <c r="G6" s="1211"/>
      <c r="H6" s="1212"/>
      <c r="I6" s="1172" t="s">
        <v>48</v>
      </c>
      <c r="J6" s="1170"/>
      <c r="K6" s="1171"/>
      <c r="L6" s="1172" t="s">
        <v>48</v>
      </c>
      <c r="M6" s="1170"/>
      <c r="N6" s="1173"/>
      <c r="O6" s="1169" t="s">
        <v>48</v>
      </c>
      <c r="P6" s="1170"/>
      <c r="Q6" s="1171"/>
      <c r="R6" s="1172" t="s">
        <v>48</v>
      </c>
      <c r="S6" s="1170"/>
      <c r="T6" s="1173"/>
      <c r="U6" s="1169" t="s">
        <v>48</v>
      </c>
      <c r="V6" s="1191"/>
      <c r="W6" s="1171"/>
    </row>
    <row r="7" spans="1:24" s="78" customFormat="1" ht="13.5" thickBot="1" x14ac:dyDescent="0.25">
      <c r="A7" s="1197"/>
      <c r="B7" s="526" t="s">
        <v>9</v>
      </c>
      <c r="C7" s="190">
        <v>2013</v>
      </c>
      <c r="D7" s="190">
        <v>2014</v>
      </c>
      <c r="E7" s="998" t="s">
        <v>132</v>
      </c>
      <c r="F7" s="1094">
        <v>2013</v>
      </c>
      <c r="G7" s="1095">
        <v>2014</v>
      </c>
      <c r="H7" s="1093" t="s">
        <v>132</v>
      </c>
      <c r="I7" s="189">
        <v>2013</v>
      </c>
      <c r="J7" s="190">
        <v>2014</v>
      </c>
      <c r="K7" s="191" t="s">
        <v>132</v>
      </c>
      <c r="L7" s="190">
        <v>2013</v>
      </c>
      <c r="M7" s="190">
        <v>2014</v>
      </c>
      <c r="N7" s="191" t="s">
        <v>132</v>
      </c>
      <c r="O7" s="190">
        <v>2013</v>
      </c>
      <c r="P7" s="190">
        <v>2014</v>
      </c>
      <c r="Q7" s="191" t="s">
        <v>132</v>
      </c>
      <c r="R7" s="190">
        <v>2013</v>
      </c>
      <c r="S7" s="190">
        <v>2014</v>
      </c>
      <c r="T7" s="191" t="s">
        <v>132</v>
      </c>
      <c r="U7" s="190">
        <v>2013</v>
      </c>
      <c r="V7" s="190">
        <v>2014</v>
      </c>
      <c r="W7" s="191" t="s">
        <v>132</v>
      </c>
    </row>
    <row r="8" spans="1:24" s="20" customFormat="1" ht="24.6" customHeight="1" x14ac:dyDescent="0.2">
      <c r="A8" s="757" t="s">
        <v>10</v>
      </c>
      <c r="B8" s="757" t="s">
        <v>11</v>
      </c>
      <c r="C8" s="610" t="e">
        <f>SUM(C10,C11,C12)</f>
        <v>#REF!</v>
      </c>
      <c r="D8" s="611" t="e">
        <f>SUM(D10,D11,D12)</f>
        <v>#REF!</v>
      </c>
      <c r="E8" s="294" t="e">
        <f t="shared" ref="E8:E22" si="0">D8/C8*100</f>
        <v>#REF!</v>
      </c>
      <c r="F8" s="584" t="e">
        <f>SUM(F10,F11,F12)</f>
        <v>#REF!</v>
      </c>
      <c r="G8" s="585" t="e">
        <f>SUM(G10,G11,G12)</f>
        <v>#REF!</v>
      </c>
      <c r="H8" s="59" t="e">
        <f t="shared" ref="H8:H22" si="1">G8/F8*100</f>
        <v>#REF!</v>
      </c>
      <c r="I8" s="733" t="e">
        <f>SUM(I10,I11,I12)</f>
        <v>#REF!</v>
      </c>
      <c r="J8" s="585" t="e">
        <f>SUM(J10,J11,J12)</f>
        <v>#REF!</v>
      </c>
      <c r="K8" s="59" t="e">
        <f t="shared" ref="K8:K22" si="2">J8/I8*100</f>
        <v>#REF!</v>
      </c>
      <c r="L8" s="610" t="e">
        <f>SUM(L10,L11,L12)</f>
        <v>#REF!</v>
      </c>
      <c r="M8" s="611" t="e">
        <f>SUM(M10,M11,M12)</f>
        <v>#REF!</v>
      </c>
      <c r="N8" s="294" t="e">
        <f t="shared" ref="N8:N22" si="3">M8/L8*100</f>
        <v>#REF!</v>
      </c>
      <c r="O8" s="733" t="e">
        <f>SUM(O10,O11,O12)</f>
        <v>#REF!</v>
      </c>
      <c r="P8" s="585" t="e">
        <f>SUM(P10,P11,P12)</f>
        <v>#REF!</v>
      </c>
      <c r="Q8" s="59" t="e">
        <f t="shared" ref="Q8:Q22" si="4">P8/O8*100</f>
        <v>#REF!</v>
      </c>
      <c r="R8" s="585" t="e">
        <f>SUM(R10,R11,R12)</f>
        <v>#REF!</v>
      </c>
      <c r="S8" s="585" t="e">
        <f>SUM(S10,S11,S12)</f>
        <v>#REF!</v>
      </c>
      <c r="T8" s="211" t="e">
        <f t="shared" ref="T8:T22" si="5">S8/R8*100</f>
        <v>#REF!</v>
      </c>
      <c r="U8" s="610" t="e">
        <f>SUM(C8,F8,I8,L8,O8,R8)</f>
        <v>#REF!</v>
      </c>
      <c r="V8" s="611" t="e">
        <f>SUM(D8,G8,J8,M8,P8,S8)</f>
        <v>#REF!</v>
      </c>
      <c r="W8" s="294" t="e">
        <f t="shared" ref="W8:W22" si="6">V8/U8*100</f>
        <v>#REF!</v>
      </c>
      <c r="X8" s="264"/>
    </row>
    <row r="9" spans="1:24" ht="13.15" customHeight="1" x14ac:dyDescent="0.2">
      <c r="A9" s="558" t="s">
        <v>29</v>
      </c>
      <c r="B9" s="761" t="s">
        <v>12</v>
      </c>
      <c r="C9" s="584" t="e">
        <f>C8-C12</f>
        <v>#REF!</v>
      </c>
      <c r="D9" s="585" t="e">
        <f>D8-D12</f>
        <v>#REF!</v>
      </c>
      <c r="E9" s="59" t="e">
        <f t="shared" si="0"/>
        <v>#REF!</v>
      </c>
      <c r="F9" s="584" t="e">
        <f>F8-F12</f>
        <v>#REF!</v>
      </c>
      <c r="G9" s="585" t="e">
        <f>G8-G12</f>
        <v>#REF!</v>
      </c>
      <c r="H9" s="59" t="e">
        <f t="shared" si="1"/>
        <v>#REF!</v>
      </c>
      <c r="I9" s="733" t="e">
        <f>I8-I12</f>
        <v>#REF!</v>
      </c>
      <c r="J9" s="585" t="e">
        <f>J8-J12</f>
        <v>#REF!</v>
      </c>
      <c r="K9" s="59" t="e">
        <f t="shared" si="2"/>
        <v>#REF!</v>
      </c>
      <c r="L9" s="584" t="e">
        <f>L8-L12</f>
        <v>#REF!</v>
      </c>
      <c r="M9" s="585" t="e">
        <f>M8-M12</f>
        <v>#REF!</v>
      </c>
      <c r="N9" s="59" t="e">
        <f t="shared" si="3"/>
        <v>#REF!</v>
      </c>
      <c r="O9" s="733" t="e">
        <f>O8-O12</f>
        <v>#REF!</v>
      </c>
      <c r="P9" s="585" t="e">
        <f>P8-P12</f>
        <v>#REF!</v>
      </c>
      <c r="Q9" s="59" t="e">
        <f t="shared" si="4"/>
        <v>#REF!</v>
      </c>
      <c r="R9" s="585" t="e">
        <f>R8-R12</f>
        <v>#REF!</v>
      </c>
      <c r="S9" s="585" t="e">
        <f>S8-S12</f>
        <v>#REF!</v>
      </c>
      <c r="T9" s="211" t="e">
        <f t="shared" si="5"/>
        <v>#REF!</v>
      </c>
      <c r="U9" s="584" t="e">
        <f>SUM(C9,F9,I9,L9,O9,R9)</f>
        <v>#REF!</v>
      </c>
      <c r="V9" s="585" t="e">
        <f>SUM(D9,G9,J9,M9,P9,S9)</f>
        <v>#REF!</v>
      </c>
      <c r="W9" s="59" t="e">
        <f t="shared" si="6"/>
        <v>#REF!</v>
      </c>
    </row>
    <row r="10" spans="1:24" ht="13.15" customHeight="1" x14ac:dyDescent="0.2">
      <c r="A10" s="559" t="s">
        <v>31</v>
      </c>
      <c r="B10" s="761" t="s">
        <v>12</v>
      </c>
      <c r="C10" s="586" t="e">
        <f>SUM('10 міс.'!C9,#REF!)</f>
        <v>#REF!</v>
      </c>
      <c r="D10" s="587" t="e">
        <f>SUM('10 міс.'!D9,#REF!)</f>
        <v>#REF!</v>
      </c>
      <c r="E10" s="60" t="e">
        <f t="shared" si="0"/>
        <v>#REF!</v>
      </c>
      <c r="F10" s="586" t="e">
        <f>SUM('10 міс.'!F9,#REF!)</f>
        <v>#REF!</v>
      </c>
      <c r="G10" s="587" t="e">
        <f>SUM('10 міс.'!G9,#REF!)</f>
        <v>#REF!</v>
      </c>
      <c r="H10" s="60" t="e">
        <f t="shared" si="1"/>
        <v>#REF!</v>
      </c>
      <c r="I10" s="675" t="e">
        <f>SUM('10 міс.'!I9,#REF!)</f>
        <v>#REF!</v>
      </c>
      <c r="J10" s="587" t="e">
        <f>SUM('10 міс.'!J9,#REF!)</f>
        <v>#REF!</v>
      </c>
      <c r="K10" s="60" t="e">
        <f t="shared" si="2"/>
        <v>#REF!</v>
      </c>
      <c r="L10" s="586" t="e">
        <f>SUM('10 міс.'!L9,#REF!)</f>
        <v>#REF!</v>
      </c>
      <c r="M10" s="587" t="e">
        <f>SUM('10 міс.'!M9,#REF!)</f>
        <v>#REF!</v>
      </c>
      <c r="N10" s="60" t="e">
        <f t="shared" si="3"/>
        <v>#REF!</v>
      </c>
      <c r="O10" s="675" t="e">
        <f>SUM('10 міс.'!O9,#REF!)</f>
        <v>#REF!</v>
      </c>
      <c r="P10" s="587" t="e">
        <f>SUM('10 міс.'!P9,#REF!)</f>
        <v>#REF!</v>
      </c>
      <c r="Q10" s="60" t="e">
        <f t="shared" si="4"/>
        <v>#REF!</v>
      </c>
      <c r="R10" s="587" t="e">
        <f>SUM('10 міс.'!R9,#REF!)</f>
        <v>#REF!</v>
      </c>
      <c r="S10" s="587" t="e">
        <f>SUM('10 міс.'!S9,#REF!)</f>
        <v>#REF!</v>
      </c>
      <c r="T10" s="213" t="e">
        <f t="shared" si="5"/>
        <v>#REF!</v>
      </c>
      <c r="U10" s="597" t="e">
        <f t="shared" ref="U10:V22" si="7">SUM(C10,F10,I10,L10,O10,R10)</f>
        <v>#REF!</v>
      </c>
      <c r="V10" s="598" t="e">
        <f>SUM(D10,G10,J10,M10,P10,S10)</f>
        <v>#REF!</v>
      </c>
      <c r="W10" s="60" t="e">
        <f t="shared" si="6"/>
        <v>#REF!</v>
      </c>
    </row>
    <row r="11" spans="1:24" ht="13.15" customHeight="1" x14ac:dyDescent="0.2">
      <c r="A11" s="559" t="s">
        <v>32</v>
      </c>
      <c r="B11" s="761" t="s">
        <v>12</v>
      </c>
      <c r="C11" s="586" t="e">
        <f>SUM('10 міс.'!C10,#REF!)</f>
        <v>#REF!</v>
      </c>
      <c r="D11" s="587" t="e">
        <f>SUM('10 міс.'!D10,#REF!)</f>
        <v>#REF!</v>
      </c>
      <c r="E11" s="60" t="e">
        <f t="shared" si="0"/>
        <v>#REF!</v>
      </c>
      <c r="F11" s="586" t="e">
        <f>SUM('10 міс.'!F10,#REF!)</f>
        <v>#REF!</v>
      </c>
      <c r="G11" s="587" t="e">
        <f>SUM('10 міс.'!G10,#REF!)</f>
        <v>#REF!</v>
      </c>
      <c r="H11" s="60" t="e">
        <f>G11/F11*100</f>
        <v>#REF!</v>
      </c>
      <c r="I11" s="675" t="e">
        <f>SUM('10 міс.'!I10,#REF!)</f>
        <v>#REF!</v>
      </c>
      <c r="J11" s="587" t="e">
        <f>SUM('10 міс.'!J10,#REF!)</f>
        <v>#REF!</v>
      </c>
      <c r="K11" s="60" t="e">
        <f t="shared" si="2"/>
        <v>#REF!</v>
      </c>
      <c r="L11" s="586" t="e">
        <f>SUM('10 міс.'!L10,#REF!)</f>
        <v>#REF!</v>
      </c>
      <c r="M11" s="587" t="e">
        <f>SUM('10 міс.'!M10,#REF!)</f>
        <v>#REF!</v>
      </c>
      <c r="N11" s="60" t="e">
        <f t="shared" si="3"/>
        <v>#REF!</v>
      </c>
      <c r="O11" s="675" t="e">
        <f>SUM('10 міс.'!O10,#REF!)</f>
        <v>#REF!</v>
      </c>
      <c r="P11" s="587" t="e">
        <f>SUM('10 міс.'!P10,#REF!)</f>
        <v>#REF!</v>
      </c>
      <c r="Q11" s="60" t="e">
        <f t="shared" si="4"/>
        <v>#REF!</v>
      </c>
      <c r="R11" s="587" t="e">
        <f>SUM('10 міс.'!R10,#REF!)</f>
        <v>#REF!</v>
      </c>
      <c r="S11" s="587" t="e">
        <f>SUM('10 міс.'!S10,#REF!)</f>
        <v>#REF!</v>
      </c>
      <c r="T11" s="213" t="e">
        <f t="shared" si="5"/>
        <v>#REF!</v>
      </c>
      <c r="U11" s="597" t="e">
        <f t="shared" si="7"/>
        <v>#REF!</v>
      </c>
      <c r="V11" s="598" t="e">
        <f>SUM(D11,G11,J11,M11,P11,S11)</f>
        <v>#REF!</v>
      </c>
      <c r="W11" s="60" t="e">
        <f t="shared" si="6"/>
        <v>#REF!</v>
      </c>
    </row>
    <row r="12" spans="1:24" ht="13.15" customHeight="1" x14ac:dyDescent="0.2">
      <c r="A12" s="558" t="s">
        <v>30</v>
      </c>
      <c r="B12" s="761" t="s">
        <v>12</v>
      </c>
      <c r="C12" s="588" t="e">
        <f>SUM('10 міс.'!C11,#REF!)</f>
        <v>#REF!</v>
      </c>
      <c r="D12" s="589" t="e">
        <f>SUM('10 міс.'!D11,#REF!)</f>
        <v>#REF!</v>
      </c>
      <c r="E12" s="59" t="e">
        <f t="shared" si="0"/>
        <v>#REF!</v>
      </c>
      <c r="F12" s="588" t="e">
        <f>SUM('10 міс.'!F11,#REF!)</f>
        <v>#REF!</v>
      </c>
      <c r="G12" s="589" t="e">
        <f>SUM('10 міс.'!G11,#REF!)</f>
        <v>#REF!</v>
      </c>
      <c r="H12" s="59" t="e">
        <f>G12/F12*100</f>
        <v>#REF!</v>
      </c>
      <c r="I12" s="676" t="e">
        <f>SUM('10 міс.'!I11,#REF!)</f>
        <v>#REF!</v>
      </c>
      <c r="J12" s="589" t="e">
        <f>SUM('10 міс.'!J11,#REF!)</f>
        <v>#REF!</v>
      </c>
      <c r="K12" s="59" t="e">
        <f t="shared" si="2"/>
        <v>#REF!</v>
      </c>
      <c r="L12" s="588" t="e">
        <f>SUM('10 міс.'!L11,#REF!)</f>
        <v>#REF!</v>
      </c>
      <c r="M12" s="589" t="e">
        <f>SUM('10 міс.'!M11,#REF!)</f>
        <v>#REF!</v>
      </c>
      <c r="N12" s="59" t="e">
        <f t="shared" si="3"/>
        <v>#REF!</v>
      </c>
      <c r="O12" s="676" t="e">
        <f>SUM('10 міс.'!O11,#REF!)</f>
        <v>#REF!</v>
      </c>
      <c r="P12" s="589" t="e">
        <f>SUM('10 міс.'!P11,#REF!)</f>
        <v>#REF!</v>
      </c>
      <c r="Q12" s="59" t="e">
        <f t="shared" si="4"/>
        <v>#REF!</v>
      </c>
      <c r="R12" s="589" t="e">
        <f>SUM('10 міс.'!R11,#REF!)</f>
        <v>#REF!</v>
      </c>
      <c r="S12" s="589" t="e">
        <f>SUM('10 міс.'!S11,#REF!)</f>
        <v>#REF!</v>
      </c>
      <c r="T12" s="211" t="e">
        <f t="shared" si="5"/>
        <v>#REF!</v>
      </c>
      <c r="U12" s="584" t="e">
        <f t="shared" si="7"/>
        <v>#REF!</v>
      </c>
      <c r="V12" s="585" t="e">
        <f>SUM(D12,G12,J12,M12,P12,S12)</f>
        <v>#REF!</v>
      </c>
      <c r="W12" s="59" t="e">
        <f t="shared" si="6"/>
        <v>#REF!</v>
      </c>
    </row>
    <row r="13" spans="1:24" ht="24.6" customHeight="1" x14ac:dyDescent="0.2">
      <c r="A13" s="560" t="s">
        <v>16</v>
      </c>
      <c r="B13" s="750" t="s">
        <v>26</v>
      </c>
      <c r="C13" s="588" t="e">
        <f>SUM('10 міс.'!C12,#REF!)</f>
        <v>#REF!</v>
      </c>
      <c r="D13" s="589" t="e">
        <f>SUM('10 міс.'!D12,#REF!)</f>
        <v>#REF!</v>
      </c>
      <c r="E13" s="59" t="e">
        <f t="shared" si="0"/>
        <v>#REF!</v>
      </c>
      <c r="F13" s="615" t="e">
        <f>SUM('10 міс.'!F12,#REF!)</f>
        <v>#REF!</v>
      </c>
      <c r="G13" s="585" t="e">
        <f>SUM('10 міс.'!G12,#REF!)</f>
        <v>#REF!</v>
      </c>
      <c r="H13" s="59" t="e">
        <f t="shared" si="1"/>
        <v>#REF!</v>
      </c>
      <c r="I13" s="733" t="e">
        <f>'10 міс.'!I12+#REF!</f>
        <v>#REF!</v>
      </c>
      <c r="J13" s="585" t="e">
        <f>'10 міс.'!J12+#REF!</f>
        <v>#REF!</v>
      </c>
      <c r="K13" s="59" t="e">
        <f t="shared" si="2"/>
        <v>#REF!</v>
      </c>
      <c r="L13" s="584" t="e">
        <f>'10 міс.'!L12+#REF!</f>
        <v>#REF!</v>
      </c>
      <c r="M13" s="585" t="e">
        <f>'10 міс.'!M12+#REF!</f>
        <v>#REF!</v>
      </c>
      <c r="N13" s="59" t="e">
        <f t="shared" si="3"/>
        <v>#REF!</v>
      </c>
      <c r="O13" s="733" t="e">
        <f>'10 міс.'!O12+#REF!</f>
        <v>#REF!</v>
      </c>
      <c r="P13" s="585" t="e">
        <f>'10 міс.'!P12+#REF!</f>
        <v>#REF!</v>
      </c>
      <c r="Q13" s="59" t="e">
        <f t="shared" si="4"/>
        <v>#REF!</v>
      </c>
      <c r="R13" s="585" t="e">
        <f>'10 міс.'!R12+#REF!</f>
        <v>#REF!</v>
      </c>
      <c r="S13" s="585" t="e">
        <f>'10 міс.'!S12+#REF!</f>
        <v>#REF!</v>
      </c>
      <c r="T13" s="211" t="e">
        <f t="shared" si="5"/>
        <v>#REF!</v>
      </c>
      <c r="U13" s="584" t="e">
        <f t="shared" si="7"/>
        <v>#REF!</v>
      </c>
      <c r="V13" s="585" t="e">
        <f t="shared" si="7"/>
        <v>#REF!</v>
      </c>
      <c r="W13" s="59" t="e">
        <f t="shared" si="6"/>
        <v>#REF!</v>
      </c>
      <c r="X13" s="75"/>
    </row>
    <row r="14" spans="1:24" s="140" customFormat="1" ht="13.15" customHeight="1" x14ac:dyDescent="0.2">
      <c r="A14" s="558" t="s">
        <v>29</v>
      </c>
      <c r="B14" s="750"/>
      <c r="C14" s="588" t="e">
        <f>SUM('10 міс.'!C13,#REF!)</f>
        <v>#REF!</v>
      </c>
      <c r="D14" s="589" t="e">
        <f>SUM('10 міс.'!D13,#REF!)</f>
        <v>#REF!</v>
      </c>
      <c r="E14" s="59" t="e">
        <f t="shared" si="0"/>
        <v>#REF!</v>
      </c>
      <c r="F14" s="615" t="e">
        <f>SUM('10 міс.'!F13,#REF!)</f>
        <v>#REF!</v>
      </c>
      <c r="G14" s="585" t="e">
        <f>SUM('10 міс.'!G13,#REF!)</f>
        <v>#REF!</v>
      </c>
      <c r="H14" s="59" t="e">
        <f t="shared" si="1"/>
        <v>#REF!</v>
      </c>
      <c r="I14" s="676" t="e">
        <f>SUM('10 міс.'!I13,#REF!)</f>
        <v>#REF!</v>
      </c>
      <c r="J14" s="589" t="e">
        <f>SUM('10 міс.'!J13,#REF!)</f>
        <v>#REF!</v>
      </c>
      <c r="K14" s="59" t="e">
        <f t="shared" si="2"/>
        <v>#REF!</v>
      </c>
      <c r="L14" s="588" t="e">
        <f>SUM('10 міс.'!L13,#REF!)</f>
        <v>#REF!</v>
      </c>
      <c r="M14" s="589" t="e">
        <f>SUM('10 міс.'!M13,#REF!)</f>
        <v>#REF!</v>
      </c>
      <c r="N14" s="59" t="e">
        <f t="shared" si="3"/>
        <v>#REF!</v>
      </c>
      <c r="O14" s="676" t="e">
        <f>SUM('10 міс.'!O13,#REF!)</f>
        <v>#REF!</v>
      </c>
      <c r="P14" s="589" t="e">
        <f>SUM('10 міс.'!P13,#REF!)</f>
        <v>#REF!</v>
      </c>
      <c r="Q14" s="59" t="e">
        <f t="shared" si="4"/>
        <v>#REF!</v>
      </c>
      <c r="R14" s="589" t="e">
        <f>SUM('10 міс.'!R13,#REF!)</f>
        <v>#REF!</v>
      </c>
      <c r="S14" s="589" t="e">
        <f>SUM('10 міс.'!S13,#REF!)</f>
        <v>#REF!</v>
      </c>
      <c r="T14" s="211" t="e">
        <f t="shared" si="5"/>
        <v>#REF!</v>
      </c>
      <c r="U14" s="584" t="e">
        <f>U15+U16</f>
        <v>#REF!</v>
      </c>
      <c r="V14" s="585" t="e">
        <f t="shared" si="7"/>
        <v>#REF!</v>
      </c>
      <c r="W14" s="59" t="e">
        <f t="shared" si="6"/>
        <v>#REF!</v>
      </c>
      <c r="X14" s="762"/>
    </row>
    <row r="15" spans="1:24" ht="13.15" customHeight="1" x14ac:dyDescent="0.2">
      <c r="A15" s="561" t="s">
        <v>13</v>
      </c>
      <c r="B15" s="759" t="s">
        <v>12</v>
      </c>
      <c r="C15" s="586" t="e">
        <f>SUM('10 міс.'!C14,#REF!)</f>
        <v>#REF!</v>
      </c>
      <c r="D15" s="587" t="e">
        <f>SUM('10 міс.'!D14,#REF!)</f>
        <v>#REF!</v>
      </c>
      <c r="E15" s="61" t="e">
        <f t="shared" si="0"/>
        <v>#REF!</v>
      </c>
      <c r="F15" s="789" t="e">
        <f>SUM('10 міс.'!F14,#REF!)</f>
        <v>#REF!</v>
      </c>
      <c r="G15" s="587" t="e">
        <f>SUM('10 міс.'!G14,#REF!)</f>
        <v>#REF!</v>
      </c>
      <c r="H15" s="61" t="e">
        <f t="shared" si="1"/>
        <v>#REF!</v>
      </c>
      <c r="I15" s="675" t="e">
        <f>SUM('10 міс.'!I14,#REF!)</f>
        <v>#REF!</v>
      </c>
      <c r="J15" s="587" t="e">
        <f>SUM('10 міс.'!J14,#REF!)</f>
        <v>#REF!</v>
      </c>
      <c r="K15" s="61" t="e">
        <f t="shared" si="2"/>
        <v>#REF!</v>
      </c>
      <c r="L15" s="586" t="e">
        <f>SUM('10 міс.'!L14,#REF!)</f>
        <v>#REF!</v>
      </c>
      <c r="M15" s="587" t="e">
        <f>SUM('10 міс.'!M14,#REF!)</f>
        <v>#REF!</v>
      </c>
      <c r="N15" s="60" t="e">
        <f t="shared" si="3"/>
        <v>#REF!</v>
      </c>
      <c r="O15" s="675" t="e">
        <f>SUM('10 міс.'!O14,#REF!)</f>
        <v>#REF!</v>
      </c>
      <c r="P15" s="587" t="e">
        <f>SUM('10 міс.'!P14,#REF!)</f>
        <v>#REF!</v>
      </c>
      <c r="Q15" s="61" t="e">
        <f t="shared" si="4"/>
        <v>#REF!</v>
      </c>
      <c r="R15" s="587" t="e">
        <f>SUM('10 міс.'!R14,#REF!)</f>
        <v>#REF!</v>
      </c>
      <c r="S15" s="587" t="e">
        <f>SUM('10 міс.'!S14,#REF!)</f>
        <v>#REF!</v>
      </c>
      <c r="T15" s="213" t="e">
        <f t="shared" si="5"/>
        <v>#REF!</v>
      </c>
      <c r="U15" s="597" t="e">
        <f t="shared" si="7"/>
        <v>#REF!</v>
      </c>
      <c r="V15" s="598" t="e">
        <f t="shared" si="7"/>
        <v>#REF!</v>
      </c>
      <c r="W15" s="60" t="e">
        <f t="shared" si="6"/>
        <v>#REF!</v>
      </c>
      <c r="X15" s="75"/>
    </row>
    <row r="16" spans="1:24" ht="13.15" customHeight="1" x14ac:dyDescent="0.2">
      <c r="A16" s="561" t="s">
        <v>14</v>
      </c>
      <c r="B16" s="759" t="s">
        <v>12</v>
      </c>
      <c r="C16" s="586" t="e">
        <f>SUM('10 міс.'!C15,#REF!)</f>
        <v>#REF!</v>
      </c>
      <c r="D16" s="587" t="e">
        <f>SUM('10 міс.'!D15,#REF!)</f>
        <v>#REF!</v>
      </c>
      <c r="E16" s="61" t="e">
        <f t="shared" si="0"/>
        <v>#REF!</v>
      </c>
      <c r="F16" s="586" t="e">
        <f>SUM('10 міс.'!F15,#REF!)</f>
        <v>#REF!</v>
      </c>
      <c r="G16" s="587" t="e">
        <f>SUM('10 міс.'!G15,#REF!)</f>
        <v>#REF!</v>
      </c>
      <c r="H16" s="61" t="e">
        <f t="shared" si="1"/>
        <v>#REF!</v>
      </c>
      <c r="I16" s="675" t="e">
        <f>SUM('10 міс.'!I15,#REF!)</f>
        <v>#REF!</v>
      </c>
      <c r="J16" s="587" t="e">
        <f>SUM('10 міс.'!J15,#REF!)</f>
        <v>#REF!</v>
      </c>
      <c r="K16" s="61" t="e">
        <f t="shared" si="2"/>
        <v>#REF!</v>
      </c>
      <c r="L16" s="586" t="e">
        <f>SUM('10 міс.'!L15,#REF!)</f>
        <v>#REF!</v>
      </c>
      <c r="M16" s="587" t="e">
        <f>SUM('10 міс.'!M15,#REF!)</f>
        <v>#REF!</v>
      </c>
      <c r="N16" s="60" t="e">
        <f t="shared" si="3"/>
        <v>#REF!</v>
      </c>
      <c r="O16" s="675" t="e">
        <f>SUM('10 міс.'!O15,#REF!)</f>
        <v>#REF!</v>
      </c>
      <c r="P16" s="587" t="e">
        <f>SUM('10 міс.'!P15,#REF!)</f>
        <v>#REF!</v>
      </c>
      <c r="Q16" s="61" t="e">
        <f t="shared" si="4"/>
        <v>#REF!</v>
      </c>
      <c r="R16" s="587" t="e">
        <f>SUM('10 міс.'!R15,#REF!)</f>
        <v>#REF!</v>
      </c>
      <c r="S16" s="587" t="e">
        <f>SUM('10 міс.'!S15,#REF!)</f>
        <v>#REF!</v>
      </c>
      <c r="T16" s="213" t="e">
        <f t="shared" si="5"/>
        <v>#REF!</v>
      </c>
      <c r="U16" s="597" t="e">
        <f t="shared" si="7"/>
        <v>#REF!</v>
      </c>
      <c r="V16" s="598" t="e">
        <f t="shared" si="7"/>
        <v>#REF!</v>
      </c>
      <c r="W16" s="60" t="e">
        <f t="shared" si="6"/>
        <v>#REF!</v>
      </c>
      <c r="X16" s="23" t="e">
        <f>V16/V14*100</f>
        <v>#REF!</v>
      </c>
    </row>
    <row r="17" spans="1:26" s="140" customFormat="1" ht="13.15" customHeight="1" x14ac:dyDescent="0.2">
      <c r="A17" s="558" t="s">
        <v>30</v>
      </c>
      <c r="B17" s="751" t="s">
        <v>12</v>
      </c>
      <c r="C17" s="588" t="e">
        <f>SUM('10 міс.'!C16,#REF!)</f>
        <v>#REF!</v>
      </c>
      <c r="D17" s="589" t="e">
        <f>SUM('10 міс.'!D16,#REF!)</f>
        <v>#REF!</v>
      </c>
      <c r="E17" s="245" t="e">
        <f t="shared" si="0"/>
        <v>#REF!</v>
      </c>
      <c r="F17" s="588" t="e">
        <f>SUM('10 міс.'!F16,#REF!)</f>
        <v>#REF!</v>
      </c>
      <c r="G17" s="589" t="e">
        <f>SUM('10 міс.'!G16,#REF!)</f>
        <v>#REF!</v>
      </c>
      <c r="H17" s="245" t="e">
        <f t="shared" si="1"/>
        <v>#REF!</v>
      </c>
      <c r="I17" s="676" t="e">
        <f>SUM('10 міс.'!I16,#REF!)</f>
        <v>#REF!</v>
      </c>
      <c r="J17" s="589" t="e">
        <f>SUM('10 міс.'!J16,#REF!)</f>
        <v>#REF!</v>
      </c>
      <c r="K17" s="245" t="e">
        <f t="shared" si="2"/>
        <v>#REF!</v>
      </c>
      <c r="L17" s="588" t="e">
        <f>SUM('10 міс.'!L16,#REF!)</f>
        <v>#REF!</v>
      </c>
      <c r="M17" s="589" t="e">
        <f>SUM('10 міс.'!M16,#REF!)</f>
        <v>#REF!</v>
      </c>
      <c r="N17" s="59" t="e">
        <f t="shared" si="3"/>
        <v>#REF!</v>
      </c>
      <c r="O17" s="676" t="e">
        <f>SUM('10 міс.'!O16,#REF!)</f>
        <v>#REF!</v>
      </c>
      <c r="P17" s="589" t="e">
        <f>SUM('10 міс.'!P16,#REF!)</f>
        <v>#REF!</v>
      </c>
      <c r="Q17" s="245" t="e">
        <f t="shared" si="4"/>
        <v>#REF!</v>
      </c>
      <c r="R17" s="589" t="e">
        <f>SUM('10 міс.'!R16,#REF!)</f>
        <v>#REF!</v>
      </c>
      <c r="S17" s="589" t="e">
        <f>SUM('10 міс.'!S16,#REF!)</f>
        <v>#REF!</v>
      </c>
      <c r="T17" s="211" t="e">
        <f t="shared" si="5"/>
        <v>#REF!</v>
      </c>
      <c r="U17" s="584" t="e">
        <f t="shared" si="7"/>
        <v>#REF!</v>
      </c>
      <c r="V17" s="585" t="e">
        <f t="shared" si="7"/>
        <v>#REF!</v>
      </c>
      <c r="W17" s="59" t="e">
        <f t="shared" si="6"/>
        <v>#REF!</v>
      </c>
    </row>
    <row r="18" spans="1:26" ht="24.6" customHeight="1" x14ac:dyDescent="0.2">
      <c r="A18" s="560" t="s">
        <v>17</v>
      </c>
      <c r="B18" s="750" t="s">
        <v>26</v>
      </c>
      <c r="C18" s="584" t="e">
        <f>'10 міс.'!C17+#REF!</f>
        <v>#REF!</v>
      </c>
      <c r="D18" s="585" t="e">
        <f>'10 міс.'!D17+#REF!</f>
        <v>#REF!</v>
      </c>
      <c r="E18" s="59" t="e">
        <f t="shared" si="0"/>
        <v>#REF!</v>
      </c>
      <c r="F18" s="584" t="e">
        <f>'10 міс.'!F17+#REF!</f>
        <v>#REF!</v>
      </c>
      <c r="G18" s="585" t="e">
        <f>'10 міс.'!G17+#REF!</f>
        <v>#REF!</v>
      </c>
      <c r="H18" s="59" t="e">
        <f t="shared" si="1"/>
        <v>#REF!</v>
      </c>
      <c r="I18" s="733" t="e">
        <f>'10 міс.'!I17+#REF!</f>
        <v>#REF!</v>
      </c>
      <c r="J18" s="585" t="e">
        <f>'10 міс.'!J17+#REF!</f>
        <v>#REF!</v>
      </c>
      <c r="K18" s="59" t="e">
        <f t="shared" si="2"/>
        <v>#REF!</v>
      </c>
      <c r="L18" s="584" t="e">
        <f>'10 міс.'!L17+#REF!</f>
        <v>#REF!</v>
      </c>
      <c r="M18" s="585" t="e">
        <f>'10 міс.'!M17+#REF!</f>
        <v>#REF!</v>
      </c>
      <c r="N18" s="59" t="e">
        <f t="shared" si="3"/>
        <v>#REF!</v>
      </c>
      <c r="O18" s="733" t="e">
        <f>'10 міс.'!O17+#REF!</f>
        <v>#REF!</v>
      </c>
      <c r="P18" s="585" t="e">
        <f>'10 міс.'!P17+#REF!</f>
        <v>#REF!</v>
      </c>
      <c r="Q18" s="59" t="e">
        <f t="shared" si="4"/>
        <v>#REF!</v>
      </c>
      <c r="R18" s="585" t="e">
        <f>'10 міс.'!R17+#REF!-0.1</f>
        <v>#REF!</v>
      </c>
      <c r="S18" s="585" t="e">
        <f>'10 міс.'!S17+#REF!</f>
        <v>#REF!</v>
      </c>
      <c r="T18" s="211" t="e">
        <f t="shared" si="5"/>
        <v>#REF!</v>
      </c>
      <c r="U18" s="584" t="e">
        <f>SUM(C18,F18,I18,L18,O18,R18)</f>
        <v>#REF!</v>
      </c>
      <c r="V18" s="585" t="e">
        <f t="shared" si="7"/>
        <v>#REF!</v>
      </c>
      <c r="W18" s="59" t="e">
        <f t="shared" si="6"/>
        <v>#REF!</v>
      </c>
    </row>
    <row r="19" spans="1:26" s="140" customFormat="1" ht="13.15" customHeight="1" x14ac:dyDescent="0.2">
      <c r="A19" s="558" t="s">
        <v>29</v>
      </c>
      <c r="B19" s="750"/>
      <c r="C19" s="588" t="e">
        <f>SUM('10 міс.'!C18,#REF!)</f>
        <v>#REF!</v>
      </c>
      <c r="D19" s="589" t="e">
        <f>SUM('10 міс.'!D18,#REF!)</f>
        <v>#REF!</v>
      </c>
      <c r="E19" s="59" t="e">
        <f t="shared" si="0"/>
        <v>#REF!</v>
      </c>
      <c r="F19" s="588" t="e">
        <f>SUM('10 міс.'!F18,#REF!)</f>
        <v>#REF!</v>
      </c>
      <c r="G19" s="589" t="e">
        <f>SUM('10 міс.'!G18,#REF!)</f>
        <v>#REF!</v>
      </c>
      <c r="H19" s="59" t="e">
        <f t="shared" si="1"/>
        <v>#REF!</v>
      </c>
      <c r="I19" s="676" t="e">
        <f>SUM('10 міс.'!I18,#REF!)</f>
        <v>#REF!</v>
      </c>
      <c r="J19" s="589" t="e">
        <f>SUM('10 міс.'!J18,#REF!)</f>
        <v>#REF!</v>
      </c>
      <c r="K19" s="59" t="e">
        <f t="shared" si="2"/>
        <v>#REF!</v>
      </c>
      <c r="L19" s="588" t="e">
        <f>SUM('10 міс.'!L18,#REF!)</f>
        <v>#REF!</v>
      </c>
      <c r="M19" s="589" t="e">
        <f>SUM('10 міс.'!M18,#REF!)</f>
        <v>#REF!</v>
      </c>
      <c r="N19" s="59" t="e">
        <f t="shared" si="3"/>
        <v>#REF!</v>
      </c>
      <c r="O19" s="676" t="e">
        <f>SUM('10 міс.'!O18,#REF!)</f>
        <v>#REF!</v>
      </c>
      <c r="P19" s="589" t="e">
        <f>SUM('10 міс.'!P18,#REF!)</f>
        <v>#REF!</v>
      </c>
      <c r="Q19" s="59" t="e">
        <f t="shared" si="4"/>
        <v>#REF!</v>
      </c>
      <c r="R19" s="589" t="e">
        <f>SUM('10 міс.'!R18,#REF!)</f>
        <v>#REF!</v>
      </c>
      <c r="S19" s="589" t="e">
        <f>SUM('10 міс.'!S18,#REF!)</f>
        <v>#REF!</v>
      </c>
      <c r="T19" s="211" t="e">
        <f t="shared" si="5"/>
        <v>#REF!</v>
      </c>
      <c r="U19" s="584" t="e">
        <f t="shared" si="7"/>
        <v>#REF!</v>
      </c>
      <c r="V19" s="585" t="e">
        <f t="shared" si="7"/>
        <v>#REF!</v>
      </c>
      <c r="W19" s="59" t="e">
        <f t="shared" si="6"/>
        <v>#REF!</v>
      </c>
    </row>
    <row r="20" spans="1:26" ht="13.15" customHeight="1" x14ac:dyDescent="0.2">
      <c r="A20" s="561" t="s">
        <v>13</v>
      </c>
      <c r="B20" s="759" t="s">
        <v>12</v>
      </c>
      <c r="C20" s="586" t="e">
        <f>SUM('10 міс.'!C19,#REF!)</f>
        <v>#REF!</v>
      </c>
      <c r="D20" s="587" t="e">
        <f>SUM('10 міс.'!D19,#REF!)</f>
        <v>#REF!</v>
      </c>
      <c r="E20" s="61" t="e">
        <f t="shared" si="0"/>
        <v>#REF!</v>
      </c>
      <c r="F20" s="586" t="e">
        <f>SUM('10 міс.'!F19,#REF!)-0.1</f>
        <v>#REF!</v>
      </c>
      <c r="G20" s="587" t="e">
        <f>SUM('10 міс.'!G19,#REF!)-0.1</f>
        <v>#REF!</v>
      </c>
      <c r="H20" s="61" t="e">
        <f t="shared" si="1"/>
        <v>#REF!</v>
      </c>
      <c r="I20" s="675" t="e">
        <f>SUM('10 міс.'!I19,#REF!)</f>
        <v>#REF!</v>
      </c>
      <c r="J20" s="587" t="e">
        <f>SUM('10 міс.'!J19,#REF!)</f>
        <v>#REF!</v>
      </c>
      <c r="K20" s="61" t="e">
        <f t="shared" si="2"/>
        <v>#REF!</v>
      </c>
      <c r="L20" s="586" t="e">
        <f>SUM('10 міс.'!L19,#REF!)</f>
        <v>#REF!</v>
      </c>
      <c r="M20" s="587" t="e">
        <f>SUM('10 міс.'!M19,#REF!)</f>
        <v>#REF!</v>
      </c>
      <c r="N20" s="60" t="e">
        <f t="shared" si="3"/>
        <v>#REF!</v>
      </c>
      <c r="O20" s="675" t="e">
        <f>SUM('10 міс.'!O19,#REF!)</f>
        <v>#REF!</v>
      </c>
      <c r="P20" s="587" t="e">
        <f>SUM('10 міс.'!P19,#REF!)</f>
        <v>#REF!</v>
      </c>
      <c r="Q20" s="61" t="e">
        <f t="shared" si="4"/>
        <v>#REF!</v>
      </c>
      <c r="R20" s="587" t="e">
        <f>SUM('10 міс.'!R19,#REF!)</f>
        <v>#REF!</v>
      </c>
      <c r="S20" s="587" t="e">
        <f>SUM('10 міс.'!S19,#REF!)</f>
        <v>#REF!</v>
      </c>
      <c r="T20" s="213" t="e">
        <f t="shared" si="5"/>
        <v>#REF!</v>
      </c>
      <c r="U20" s="597" t="e">
        <f t="shared" si="7"/>
        <v>#REF!</v>
      </c>
      <c r="V20" s="598" t="e">
        <f>SUM(D20,G20,J20,M20,P20,S20)+0.1</f>
        <v>#REF!</v>
      </c>
      <c r="W20" s="60" t="e">
        <f t="shared" si="6"/>
        <v>#REF!</v>
      </c>
      <c r="X20" s="75"/>
    </row>
    <row r="21" spans="1:26" ht="13.15" customHeight="1" x14ac:dyDescent="0.2">
      <c r="A21" s="561" t="s">
        <v>14</v>
      </c>
      <c r="B21" s="759" t="s">
        <v>12</v>
      </c>
      <c r="C21" s="586" t="e">
        <f>SUM('10 міс.'!C20,#REF!)</f>
        <v>#REF!</v>
      </c>
      <c r="D21" s="587" t="e">
        <f>SUM('10 міс.'!D20,#REF!)</f>
        <v>#REF!</v>
      </c>
      <c r="E21" s="61" t="e">
        <f t="shared" si="0"/>
        <v>#REF!</v>
      </c>
      <c r="F21" s="586" t="e">
        <f>SUM('10 міс.'!F20,#REF!)-0.1</f>
        <v>#REF!</v>
      </c>
      <c r="G21" s="587" t="e">
        <f>SUM('10 міс.'!G20,#REF!)-0.1</f>
        <v>#REF!</v>
      </c>
      <c r="H21" s="61" t="e">
        <f t="shared" si="1"/>
        <v>#REF!</v>
      </c>
      <c r="I21" s="675" t="e">
        <f>SUM('10 міс.'!I20,#REF!)</f>
        <v>#REF!</v>
      </c>
      <c r="J21" s="587" t="e">
        <f>SUM('10 міс.'!J20,#REF!)</f>
        <v>#REF!</v>
      </c>
      <c r="K21" s="61" t="e">
        <f t="shared" si="2"/>
        <v>#REF!</v>
      </c>
      <c r="L21" s="586" t="e">
        <f>SUM('10 міс.'!L20,#REF!)</f>
        <v>#REF!</v>
      </c>
      <c r="M21" s="587" t="e">
        <f>SUM('10 міс.'!M20,#REF!)</f>
        <v>#REF!</v>
      </c>
      <c r="N21" s="60" t="e">
        <f t="shared" si="3"/>
        <v>#REF!</v>
      </c>
      <c r="O21" s="675" t="e">
        <f>SUM('10 міс.'!O20,#REF!)</f>
        <v>#REF!</v>
      </c>
      <c r="P21" s="587" t="e">
        <f>SUM('10 міс.'!P20,#REF!)</f>
        <v>#REF!</v>
      </c>
      <c r="Q21" s="61" t="e">
        <f t="shared" si="4"/>
        <v>#REF!</v>
      </c>
      <c r="R21" s="587" t="e">
        <f>SUM('10 міс.'!R20,#REF!)-0.1</f>
        <v>#REF!</v>
      </c>
      <c r="S21" s="587" t="e">
        <f>SUM('10 міс.'!S20,#REF!)-0.1</f>
        <v>#REF!</v>
      </c>
      <c r="T21" s="213" t="e">
        <f t="shared" si="5"/>
        <v>#REF!</v>
      </c>
      <c r="U21" s="597" t="e">
        <f t="shared" si="7"/>
        <v>#REF!</v>
      </c>
      <c r="V21" s="598" t="e">
        <f>SUM(D21,G21,J21,M21,P21,S21)+0.2</f>
        <v>#REF!</v>
      </c>
      <c r="W21" s="60" t="e">
        <f t="shared" si="6"/>
        <v>#REF!</v>
      </c>
    </row>
    <row r="22" spans="1:26" s="140" customFormat="1" ht="13.15" customHeight="1" x14ac:dyDescent="0.2">
      <c r="A22" s="558" t="s">
        <v>30</v>
      </c>
      <c r="B22" s="751" t="s">
        <v>12</v>
      </c>
      <c r="C22" s="588" t="e">
        <f>SUM('10 міс.'!C21,#REF!)</f>
        <v>#REF!</v>
      </c>
      <c r="D22" s="589" t="e">
        <f>SUM('10 міс.'!D21,#REF!)</f>
        <v>#REF!</v>
      </c>
      <c r="E22" s="245" t="e">
        <f t="shared" si="0"/>
        <v>#REF!</v>
      </c>
      <c r="F22" s="588" t="e">
        <f>SUM('10 міс.'!F21,#REF!)</f>
        <v>#REF!</v>
      </c>
      <c r="G22" s="589" t="e">
        <f>SUM('10 міс.'!G21,#REF!)</f>
        <v>#REF!</v>
      </c>
      <c r="H22" s="245" t="e">
        <f t="shared" si="1"/>
        <v>#REF!</v>
      </c>
      <c r="I22" s="676" t="e">
        <f>SUM('10 міс.'!I21,#REF!)</f>
        <v>#REF!</v>
      </c>
      <c r="J22" s="589" t="e">
        <f>SUM('10 міс.'!J21,#REF!)</f>
        <v>#REF!</v>
      </c>
      <c r="K22" s="245" t="e">
        <f t="shared" si="2"/>
        <v>#REF!</v>
      </c>
      <c r="L22" s="588" t="e">
        <f>SUM('10 міс.'!L21,#REF!)</f>
        <v>#REF!</v>
      </c>
      <c r="M22" s="589" t="e">
        <f>SUM('10 міс.'!M21,#REF!)</f>
        <v>#REF!</v>
      </c>
      <c r="N22" s="59" t="e">
        <f t="shared" si="3"/>
        <v>#REF!</v>
      </c>
      <c r="O22" s="676" t="e">
        <f>SUM('10 міс.'!O21,#REF!)</f>
        <v>#REF!</v>
      </c>
      <c r="P22" s="589" t="e">
        <f>SUM('10 міс.'!P21,#REF!)</f>
        <v>#REF!</v>
      </c>
      <c r="Q22" s="245" t="e">
        <f t="shared" si="4"/>
        <v>#REF!</v>
      </c>
      <c r="R22" s="589" t="e">
        <f>SUM('10 міс.'!R21,#REF!)</f>
        <v>#REF!</v>
      </c>
      <c r="S22" s="589" t="e">
        <f>SUM('10 міс.'!S21,#REF!)</f>
        <v>#REF!</v>
      </c>
      <c r="T22" s="211" t="e">
        <f t="shared" si="5"/>
        <v>#REF!</v>
      </c>
      <c r="U22" s="584" t="e">
        <f t="shared" si="7"/>
        <v>#REF!</v>
      </c>
      <c r="V22" s="585" t="e">
        <f t="shared" si="7"/>
        <v>#REF!</v>
      </c>
      <c r="W22" s="59" t="e">
        <f t="shared" si="6"/>
        <v>#REF!</v>
      </c>
      <c r="X22" s="762"/>
      <c r="Y22" s="762"/>
    </row>
    <row r="23" spans="1:26" ht="24.6" customHeight="1" x14ac:dyDescent="0.2">
      <c r="A23" s="560" t="s">
        <v>18</v>
      </c>
      <c r="B23" s="750" t="s">
        <v>27</v>
      </c>
      <c r="C23" s="171" t="e">
        <f>C8/C13*1000</f>
        <v>#REF!</v>
      </c>
      <c r="D23" s="16" t="e">
        <f>D8/D13*1000</f>
        <v>#REF!</v>
      </c>
      <c r="E23" s="62" t="e">
        <f t="shared" ref="E23:E45" si="8">D23-C23</f>
        <v>#REF!</v>
      </c>
      <c r="F23" s="171" t="e">
        <f t="shared" ref="F23" si="9">F8/F13*1000</f>
        <v>#REF!</v>
      </c>
      <c r="G23" s="16" t="e">
        <f t="shared" ref="G23:G27" si="10">G8/G13*1000</f>
        <v>#REF!</v>
      </c>
      <c r="H23" s="62" t="e">
        <f t="shared" ref="H23:H45" si="11">G23-F23</f>
        <v>#REF!</v>
      </c>
      <c r="I23" s="201" t="e">
        <f>I8/I13*1000</f>
        <v>#REF!</v>
      </c>
      <c r="J23" s="16" t="e">
        <f>J8/J13*1000</f>
        <v>#REF!</v>
      </c>
      <c r="K23" s="62" t="e">
        <f t="shared" ref="K23:K45" si="12">J23-I23</f>
        <v>#REF!</v>
      </c>
      <c r="L23" s="171" t="e">
        <f t="shared" ref="L23" si="13">L8/L13*1000</f>
        <v>#REF!</v>
      </c>
      <c r="M23" s="16" t="e">
        <f t="shared" ref="M23:M27" si="14">M8/M13*1000</f>
        <v>#REF!</v>
      </c>
      <c r="N23" s="62" t="e">
        <f t="shared" ref="N23:N45" si="15">M23-L23</f>
        <v>#REF!</v>
      </c>
      <c r="O23" s="201" t="e">
        <f>O8/O13*1000</f>
        <v>#REF!</v>
      </c>
      <c r="P23" s="16" t="e">
        <f>P8/P13*1000</f>
        <v>#REF!</v>
      </c>
      <c r="Q23" s="62" t="e">
        <f t="shared" ref="Q23:Q45" si="16">P23-O23</f>
        <v>#REF!</v>
      </c>
      <c r="R23" s="16" t="e">
        <f>R8/R13*1000</f>
        <v>#REF!</v>
      </c>
      <c r="S23" s="16" t="e">
        <f>S8/S13*1000</f>
        <v>#REF!</v>
      </c>
      <c r="T23" s="216" t="e">
        <f t="shared" ref="T23:T45" si="17">S23-R23</f>
        <v>#REF!</v>
      </c>
      <c r="U23" s="171" t="e">
        <f>U8/U13*1000</f>
        <v>#REF!</v>
      </c>
      <c r="V23" s="16" t="e">
        <f>V8/V13*1000</f>
        <v>#REF!</v>
      </c>
      <c r="W23" s="62" t="e">
        <f t="shared" ref="W23:W45" si="18">V23-U23</f>
        <v>#REF!</v>
      </c>
    </row>
    <row r="24" spans="1:26" ht="13.15" customHeight="1" x14ac:dyDescent="0.2">
      <c r="A24" s="558" t="s">
        <v>29</v>
      </c>
      <c r="B24" s="750"/>
      <c r="C24" s="171" t="e">
        <f>C9/C14*1000</f>
        <v>#REF!</v>
      </c>
      <c r="D24" s="16" t="e">
        <f>D9/D14*1000</f>
        <v>#REF!</v>
      </c>
      <c r="E24" s="62" t="e">
        <f t="shared" si="8"/>
        <v>#REF!</v>
      </c>
      <c r="F24" s="171" t="e">
        <f t="shared" ref="F24" si="19">F9/F14*1000</f>
        <v>#REF!</v>
      </c>
      <c r="G24" s="16" t="e">
        <f t="shared" si="10"/>
        <v>#REF!</v>
      </c>
      <c r="H24" s="62" t="e">
        <f>G24-F24</f>
        <v>#REF!</v>
      </c>
      <c r="I24" s="201" t="e">
        <f>I9/I14*1000</f>
        <v>#REF!</v>
      </c>
      <c r="J24" s="16" t="e">
        <f>J9/J14*1000</f>
        <v>#REF!</v>
      </c>
      <c r="K24" s="62" t="e">
        <f>J24-I24</f>
        <v>#REF!</v>
      </c>
      <c r="L24" s="171" t="e">
        <f t="shared" ref="L24" si="20">L9/L14*1000</f>
        <v>#REF!</v>
      </c>
      <c r="M24" s="16" t="e">
        <f t="shared" si="14"/>
        <v>#REF!</v>
      </c>
      <c r="N24" s="62" t="e">
        <f>M24-L24</f>
        <v>#REF!</v>
      </c>
      <c r="O24" s="201" t="e">
        <f>O9/O14*1000</f>
        <v>#REF!</v>
      </c>
      <c r="P24" s="16" t="e">
        <f>P9/P14*1000</f>
        <v>#REF!</v>
      </c>
      <c r="Q24" s="62" t="e">
        <f>P24-O24</f>
        <v>#REF!</v>
      </c>
      <c r="R24" s="16" t="e">
        <f>R9/R14*1000</f>
        <v>#REF!</v>
      </c>
      <c r="S24" s="16" t="e">
        <f>S9/S14*1000</f>
        <v>#REF!</v>
      </c>
      <c r="T24" s="216" t="e">
        <f>S24-R24</f>
        <v>#REF!</v>
      </c>
      <c r="U24" s="171" t="e">
        <f>U9/U14*1000</f>
        <v>#REF!</v>
      </c>
      <c r="V24" s="16" t="e">
        <f>V9/V14*1000</f>
        <v>#REF!</v>
      </c>
      <c r="W24" s="62" t="e">
        <f>V24-U24</f>
        <v>#REF!</v>
      </c>
    </row>
    <row r="25" spans="1:26" ht="13.15" customHeight="1" x14ac:dyDescent="0.2">
      <c r="A25" s="561" t="s">
        <v>13</v>
      </c>
      <c r="B25" s="759" t="s">
        <v>12</v>
      </c>
      <c r="C25" s="172" t="e">
        <f t="shared" ref="C25" si="21">C10/C15*1000</f>
        <v>#REF!</v>
      </c>
      <c r="D25" s="5" t="e">
        <f t="shared" ref="D25:D27" si="22">D10/D15*1000</f>
        <v>#REF!</v>
      </c>
      <c r="E25" s="63" t="e">
        <f t="shared" si="8"/>
        <v>#REF!</v>
      </c>
      <c r="F25" s="171" t="e">
        <f t="shared" ref="F25" si="23">F10/F15*1000</f>
        <v>#REF!</v>
      </c>
      <c r="G25" s="16" t="e">
        <f t="shared" si="10"/>
        <v>#REF!</v>
      </c>
      <c r="H25" s="62" t="e">
        <f>G25-F25</f>
        <v>#REF!</v>
      </c>
      <c r="I25" s="202" t="e">
        <f t="shared" ref="I25" si="24">I10/I15*1000</f>
        <v>#REF!</v>
      </c>
      <c r="J25" s="5" t="e">
        <f t="shared" ref="J25:J27" si="25">J10/J15*1000</f>
        <v>#REF!</v>
      </c>
      <c r="K25" s="63" t="e">
        <f t="shared" si="12"/>
        <v>#REF!</v>
      </c>
      <c r="L25" s="171" t="e">
        <f t="shared" ref="L25" si="26">L10/L15*1000</f>
        <v>#REF!</v>
      </c>
      <c r="M25" s="16" t="e">
        <f t="shared" si="14"/>
        <v>#REF!</v>
      </c>
      <c r="N25" s="62" t="e">
        <f>M25-L25</f>
        <v>#REF!</v>
      </c>
      <c r="O25" s="202" t="e">
        <f t="shared" ref="O25" si="27">O10/O15*1000</f>
        <v>#REF!</v>
      </c>
      <c r="P25" s="5" t="e">
        <f t="shared" ref="P25:P27" si="28">P10/P15*1000</f>
        <v>#REF!</v>
      </c>
      <c r="Q25" s="63" t="e">
        <f t="shared" si="16"/>
        <v>#REF!</v>
      </c>
      <c r="R25" s="5" t="e">
        <f t="shared" ref="R25" si="29">R10/R15*1000</f>
        <v>#REF!</v>
      </c>
      <c r="S25" s="5" t="e">
        <f t="shared" ref="S25:S27" si="30">S10/S15*1000</f>
        <v>#REF!</v>
      </c>
      <c r="T25" s="217" t="e">
        <f t="shared" si="17"/>
        <v>#REF!</v>
      </c>
      <c r="U25" s="172" t="e">
        <f t="shared" ref="U25:V27" si="31">U10/U15*1000</f>
        <v>#REF!</v>
      </c>
      <c r="V25" s="5" t="e">
        <f t="shared" si="31"/>
        <v>#REF!</v>
      </c>
      <c r="W25" s="63" t="e">
        <f t="shared" si="18"/>
        <v>#REF!</v>
      </c>
    </row>
    <row r="26" spans="1:26" ht="13.15" customHeight="1" x14ac:dyDescent="0.2">
      <c r="A26" s="561" t="s">
        <v>14</v>
      </c>
      <c r="B26" s="759" t="s">
        <v>12</v>
      </c>
      <c r="C26" s="172" t="e">
        <f t="shared" ref="C26" si="32">C11/C16*1000</f>
        <v>#REF!</v>
      </c>
      <c r="D26" s="5" t="e">
        <f t="shared" si="22"/>
        <v>#REF!</v>
      </c>
      <c r="E26" s="63" t="e">
        <f t="shared" si="8"/>
        <v>#REF!</v>
      </c>
      <c r="F26" s="171" t="e">
        <f t="shared" ref="F26" si="33">F11/F16*1000</f>
        <v>#REF!</v>
      </c>
      <c r="G26" s="16" t="e">
        <f t="shared" si="10"/>
        <v>#REF!</v>
      </c>
      <c r="H26" s="62" t="e">
        <f>G26-F26</f>
        <v>#REF!</v>
      </c>
      <c r="I26" s="202" t="e">
        <f t="shared" ref="I26" si="34">I11/I16*1000</f>
        <v>#REF!</v>
      </c>
      <c r="J26" s="5" t="e">
        <f t="shared" si="25"/>
        <v>#REF!</v>
      </c>
      <c r="K26" s="63" t="e">
        <f t="shared" si="12"/>
        <v>#REF!</v>
      </c>
      <c r="L26" s="171" t="e">
        <f t="shared" ref="L26" si="35">L11/L16*1000</f>
        <v>#REF!</v>
      </c>
      <c r="M26" s="16" t="e">
        <f t="shared" si="14"/>
        <v>#REF!</v>
      </c>
      <c r="N26" s="62" t="e">
        <f>M26-L26</f>
        <v>#REF!</v>
      </c>
      <c r="O26" s="202" t="e">
        <f t="shared" ref="O26" si="36">O11/O16*1000</f>
        <v>#REF!</v>
      </c>
      <c r="P26" s="5" t="e">
        <f t="shared" si="28"/>
        <v>#REF!</v>
      </c>
      <c r="Q26" s="63" t="e">
        <f t="shared" si="16"/>
        <v>#REF!</v>
      </c>
      <c r="R26" s="5" t="e">
        <f t="shared" ref="R26" si="37">R11/R16*1000</f>
        <v>#REF!</v>
      </c>
      <c r="S26" s="5" t="e">
        <f t="shared" si="30"/>
        <v>#REF!</v>
      </c>
      <c r="T26" s="217" t="e">
        <f t="shared" si="17"/>
        <v>#REF!</v>
      </c>
      <c r="U26" s="172" t="e">
        <f t="shared" si="31"/>
        <v>#REF!</v>
      </c>
      <c r="V26" s="5" t="e">
        <f t="shared" si="31"/>
        <v>#REF!</v>
      </c>
      <c r="W26" s="63" t="e">
        <f t="shared" si="18"/>
        <v>#REF!</v>
      </c>
      <c r="Z26" s="23" t="s">
        <v>34</v>
      </c>
    </row>
    <row r="27" spans="1:26" s="140" customFormat="1" ht="13.15" customHeight="1" x14ac:dyDescent="0.2">
      <c r="A27" s="558" t="s">
        <v>30</v>
      </c>
      <c r="B27" s="751" t="s">
        <v>12</v>
      </c>
      <c r="C27" s="171" t="e">
        <f t="shared" ref="C27" si="38">C12/C17*1000</f>
        <v>#REF!</v>
      </c>
      <c r="D27" s="16" t="e">
        <f t="shared" si="22"/>
        <v>#REF!</v>
      </c>
      <c r="E27" s="62" t="e">
        <f t="shared" si="8"/>
        <v>#REF!</v>
      </c>
      <c r="F27" s="171" t="e">
        <f t="shared" ref="F27" si="39">F12/F17*1000</f>
        <v>#REF!</v>
      </c>
      <c r="G27" s="16" t="e">
        <f t="shared" si="10"/>
        <v>#REF!</v>
      </c>
      <c r="H27" s="62" t="e">
        <f t="shared" si="11"/>
        <v>#REF!</v>
      </c>
      <c r="I27" s="201" t="e">
        <f t="shared" ref="I27" si="40">I12/I17*1000</f>
        <v>#REF!</v>
      </c>
      <c r="J27" s="16" t="e">
        <f t="shared" si="25"/>
        <v>#REF!</v>
      </c>
      <c r="K27" s="62" t="e">
        <f t="shared" si="12"/>
        <v>#REF!</v>
      </c>
      <c r="L27" s="171" t="e">
        <f t="shared" ref="L27" si="41">L12/L17*1000</f>
        <v>#REF!</v>
      </c>
      <c r="M27" s="16" t="e">
        <f t="shared" si="14"/>
        <v>#REF!</v>
      </c>
      <c r="N27" s="62" t="e">
        <f t="shared" si="15"/>
        <v>#REF!</v>
      </c>
      <c r="O27" s="201" t="e">
        <f t="shared" ref="O27" si="42">O12/O17*1000</f>
        <v>#REF!</v>
      </c>
      <c r="P27" s="16" t="e">
        <f t="shared" si="28"/>
        <v>#REF!</v>
      </c>
      <c r="Q27" s="62" t="e">
        <f t="shared" si="16"/>
        <v>#REF!</v>
      </c>
      <c r="R27" s="16" t="e">
        <f t="shared" ref="R27" si="43">R12/R17*1000</f>
        <v>#REF!</v>
      </c>
      <c r="S27" s="16" t="e">
        <f t="shared" si="30"/>
        <v>#REF!</v>
      </c>
      <c r="T27" s="216" t="e">
        <f t="shared" si="17"/>
        <v>#REF!</v>
      </c>
      <c r="U27" s="171" t="e">
        <f t="shared" si="31"/>
        <v>#REF!</v>
      </c>
      <c r="V27" s="16" t="e">
        <f t="shared" si="31"/>
        <v>#REF!</v>
      </c>
      <c r="W27" s="62" t="e">
        <f t="shared" si="18"/>
        <v>#REF!</v>
      </c>
    </row>
    <row r="28" spans="1:26" ht="24.6" customHeight="1" x14ac:dyDescent="0.2">
      <c r="A28" s="563" t="s">
        <v>19</v>
      </c>
      <c r="B28" s="750" t="s">
        <v>28</v>
      </c>
      <c r="C28" s="165" t="e">
        <f>C8/C31*1000</f>
        <v>#REF!</v>
      </c>
      <c r="D28" s="25" t="e">
        <f>D8/D31*1000</f>
        <v>#REF!</v>
      </c>
      <c r="E28" s="64" t="e">
        <f t="shared" si="8"/>
        <v>#REF!</v>
      </c>
      <c r="F28" s="165" t="e">
        <f>F8/F31*1000</f>
        <v>#REF!</v>
      </c>
      <c r="G28" s="25" t="e">
        <f>G8/G31*1000</f>
        <v>#REF!</v>
      </c>
      <c r="H28" s="64" t="e">
        <f t="shared" si="11"/>
        <v>#REF!</v>
      </c>
      <c r="I28" s="203" t="e">
        <f>I8/I31*1000</f>
        <v>#REF!</v>
      </c>
      <c r="J28" s="25" t="e">
        <f>J8/J31*1000</f>
        <v>#REF!</v>
      </c>
      <c r="K28" s="64" t="e">
        <f t="shared" si="12"/>
        <v>#REF!</v>
      </c>
      <c r="L28" s="165" t="e">
        <f>L8/L31*1000</f>
        <v>#REF!</v>
      </c>
      <c r="M28" s="25" t="e">
        <f>M8/M31*1000</f>
        <v>#REF!</v>
      </c>
      <c r="N28" s="64" t="e">
        <f t="shared" si="15"/>
        <v>#REF!</v>
      </c>
      <c r="O28" s="203" t="e">
        <f>O8/O31*1000</f>
        <v>#REF!</v>
      </c>
      <c r="P28" s="25" t="e">
        <f>P8/P31*1000</f>
        <v>#REF!</v>
      </c>
      <c r="Q28" s="64" t="e">
        <f t="shared" si="16"/>
        <v>#REF!</v>
      </c>
      <c r="R28" s="25" t="e">
        <f>R8/R31*1000</f>
        <v>#REF!</v>
      </c>
      <c r="S28" s="25" t="e">
        <f>S8/S31*1000</f>
        <v>#REF!</v>
      </c>
      <c r="T28" s="218" t="e">
        <f t="shared" si="17"/>
        <v>#REF!</v>
      </c>
      <c r="U28" s="165" t="e">
        <f>U8/U31*1000</f>
        <v>#REF!</v>
      </c>
      <c r="V28" s="25" t="e">
        <f>V8/V31*1000</f>
        <v>#REF!</v>
      </c>
      <c r="W28" s="64" t="e">
        <f t="shared" si="18"/>
        <v>#REF!</v>
      </c>
    </row>
    <row r="29" spans="1:26" ht="13.15" customHeight="1" x14ac:dyDescent="0.2">
      <c r="A29" s="561" t="s">
        <v>22</v>
      </c>
      <c r="B29" s="759" t="s">
        <v>12</v>
      </c>
      <c r="C29" s="186" t="e">
        <f>C9/C32*1000</f>
        <v>#REF!</v>
      </c>
      <c r="D29" s="22" t="e">
        <f>D9/D32*1000</f>
        <v>#REF!</v>
      </c>
      <c r="E29" s="65" t="e">
        <f t="shared" si="8"/>
        <v>#REF!</v>
      </c>
      <c r="F29" s="186" t="e">
        <f>F9/F32*1000</f>
        <v>#REF!</v>
      </c>
      <c r="G29" s="22" t="e">
        <f>G9/G32*1000</f>
        <v>#REF!</v>
      </c>
      <c r="H29" s="65" t="e">
        <f t="shared" si="11"/>
        <v>#REF!</v>
      </c>
      <c r="I29" s="204" t="e">
        <f>I9/I32*1000</f>
        <v>#REF!</v>
      </c>
      <c r="J29" s="22" t="e">
        <f>J9/J32*1000</f>
        <v>#REF!</v>
      </c>
      <c r="K29" s="65" t="e">
        <f t="shared" si="12"/>
        <v>#REF!</v>
      </c>
      <c r="L29" s="186" t="e">
        <f>L9/L32*1000</f>
        <v>#REF!</v>
      </c>
      <c r="M29" s="22" t="e">
        <f>M9/M32*1000</f>
        <v>#REF!</v>
      </c>
      <c r="N29" s="65" t="e">
        <f t="shared" si="15"/>
        <v>#REF!</v>
      </c>
      <c r="O29" s="204" t="e">
        <f>O9/O32*1000</f>
        <v>#REF!</v>
      </c>
      <c r="P29" s="22" t="e">
        <f>P9/P32*1000</f>
        <v>#REF!</v>
      </c>
      <c r="Q29" s="65" t="e">
        <f t="shared" si="16"/>
        <v>#REF!</v>
      </c>
      <c r="R29" s="22" t="e">
        <f>R9/R32*1000</f>
        <v>#REF!</v>
      </c>
      <c r="S29" s="22" t="e">
        <f>S9/S32*1000</f>
        <v>#REF!</v>
      </c>
      <c r="T29" s="219" t="e">
        <f t="shared" si="17"/>
        <v>#REF!</v>
      </c>
      <c r="U29" s="186" t="e">
        <f>U9/U32*1000</f>
        <v>#REF!</v>
      </c>
      <c r="V29" s="22" t="e">
        <f>V9/V32*1000</f>
        <v>#REF!</v>
      </c>
      <c r="W29" s="65" t="e">
        <f t="shared" si="18"/>
        <v>#REF!</v>
      </c>
    </row>
    <row r="30" spans="1:26" ht="13.15" customHeight="1" x14ac:dyDescent="0.2">
      <c r="A30" s="561" t="s">
        <v>15</v>
      </c>
      <c r="B30" s="759" t="s">
        <v>12</v>
      </c>
      <c r="C30" s="186" t="e">
        <f>C12/C33*1000</f>
        <v>#REF!</v>
      </c>
      <c r="D30" s="22" t="e">
        <f>D12/D33*1000</f>
        <v>#REF!</v>
      </c>
      <c r="E30" s="65" t="e">
        <f t="shared" si="8"/>
        <v>#REF!</v>
      </c>
      <c r="F30" s="186" t="e">
        <f>F12/F33*1000</f>
        <v>#REF!</v>
      </c>
      <c r="G30" s="22" t="e">
        <f>G12/G33*1000</f>
        <v>#REF!</v>
      </c>
      <c r="H30" s="65" t="e">
        <f t="shared" si="11"/>
        <v>#REF!</v>
      </c>
      <c r="I30" s="204" t="e">
        <f>I12/I33*1000</f>
        <v>#REF!</v>
      </c>
      <c r="J30" s="22" t="e">
        <f>J12/J33*1000</f>
        <v>#REF!</v>
      </c>
      <c r="K30" s="65" t="e">
        <f t="shared" si="12"/>
        <v>#REF!</v>
      </c>
      <c r="L30" s="186" t="e">
        <f>L12/L33*1000</f>
        <v>#REF!</v>
      </c>
      <c r="M30" s="22" t="e">
        <f>M12/M33*1000</f>
        <v>#REF!</v>
      </c>
      <c r="N30" s="65" t="e">
        <f t="shared" si="15"/>
        <v>#REF!</v>
      </c>
      <c r="O30" s="204" t="e">
        <f>O12/O33*1000</f>
        <v>#REF!</v>
      </c>
      <c r="P30" s="22" t="e">
        <f>P12/P33*1000</f>
        <v>#REF!</v>
      </c>
      <c r="Q30" s="65" t="e">
        <f t="shared" si="16"/>
        <v>#REF!</v>
      </c>
      <c r="R30" s="22" t="e">
        <f>R12/R33*1000</f>
        <v>#REF!</v>
      </c>
      <c r="S30" s="22" t="e">
        <f>S12/S33*1000</f>
        <v>#REF!</v>
      </c>
      <c r="T30" s="219" t="e">
        <f t="shared" si="17"/>
        <v>#REF!</v>
      </c>
      <c r="U30" s="186" t="e">
        <f>U12/U33*1000</f>
        <v>#REF!</v>
      </c>
      <c r="V30" s="22" t="e">
        <f>V12/V33*1000</f>
        <v>#REF!</v>
      </c>
      <c r="W30" s="65" t="e">
        <f t="shared" si="18"/>
        <v>#REF!</v>
      </c>
    </row>
    <row r="31" spans="1:26" ht="24.6" customHeight="1" x14ac:dyDescent="0.2">
      <c r="A31" s="563" t="s">
        <v>20</v>
      </c>
      <c r="B31" s="750" t="s">
        <v>23</v>
      </c>
      <c r="C31" s="600" t="e">
        <f>SUM('10 міс.'!C30,#REF!)</f>
        <v>#REF!</v>
      </c>
      <c r="D31" s="601" t="e">
        <f>SUM('10 міс.'!D30,#REF!)</f>
        <v>#REF!</v>
      </c>
      <c r="E31" s="609" t="e">
        <f t="shared" si="8"/>
        <v>#REF!</v>
      </c>
      <c r="F31" s="600" t="e">
        <f>SUM('10 міс.'!F30,#REF!)</f>
        <v>#REF!</v>
      </c>
      <c r="G31" s="601" t="e">
        <f>SUM('10 міс.'!G30,#REF!)</f>
        <v>#REF!</v>
      </c>
      <c r="H31" s="609" t="e">
        <f t="shared" si="11"/>
        <v>#REF!</v>
      </c>
      <c r="I31" s="773" t="e">
        <f>SUM('10 міс.'!I30,#REF!)</f>
        <v>#REF!</v>
      </c>
      <c r="J31" s="601" t="e">
        <f>SUM('10 міс.'!J30,#REF!)</f>
        <v>#REF!</v>
      </c>
      <c r="K31" s="609" t="e">
        <f t="shared" si="12"/>
        <v>#REF!</v>
      </c>
      <c r="L31" s="600" t="e">
        <f>SUM('10 міс.'!L30,#REF!)</f>
        <v>#REF!</v>
      </c>
      <c r="M31" s="601" t="e">
        <f>SUM('10 міс.'!M30,#REF!)</f>
        <v>#REF!</v>
      </c>
      <c r="N31" s="609" t="e">
        <f t="shared" si="15"/>
        <v>#REF!</v>
      </c>
      <c r="O31" s="773" t="e">
        <f>SUM('10 міс.'!O30,#REF!)</f>
        <v>#REF!</v>
      </c>
      <c r="P31" s="601" t="e">
        <f>SUM('10 міс.'!P30,#REF!)</f>
        <v>#REF!</v>
      </c>
      <c r="Q31" s="609" t="e">
        <f t="shared" si="16"/>
        <v>#REF!</v>
      </c>
      <c r="R31" s="601" t="e">
        <f>SUM('10 міс.'!R30,#REF!)</f>
        <v>#REF!</v>
      </c>
      <c r="S31" s="601" t="e">
        <f>SUM('10 міс.'!S30,#REF!)</f>
        <v>#REF!</v>
      </c>
      <c r="T31" s="799" t="e">
        <f t="shared" si="17"/>
        <v>#REF!</v>
      </c>
      <c r="U31" s="606" t="e">
        <f>SUM(C31,F31,I31,L31,O31,R31)</f>
        <v>#REF!</v>
      </c>
      <c r="V31" s="607" t="e">
        <f>SUM(D31,G31,J31,M31,P31,S31)</f>
        <v>#REF!</v>
      </c>
      <c r="W31" s="609" t="e">
        <f t="shared" si="18"/>
        <v>#REF!</v>
      </c>
    </row>
    <row r="32" spans="1:26" ht="13.15" customHeight="1" x14ac:dyDescent="0.2">
      <c r="A32" s="561" t="s">
        <v>22</v>
      </c>
      <c r="B32" s="759" t="s">
        <v>12</v>
      </c>
      <c r="C32" s="602" t="e">
        <f>C31-C33</f>
        <v>#REF!</v>
      </c>
      <c r="D32" s="603" t="e">
        <f>D31-D33</f>
        <v>#REF!</v>
      </c>
      <c r="E32" s="608" t="e">
        <f t="shared" si="8"/>
        <v>#REF!</v>
      </c>
      <c r="F32" s="602" t="e">
        <f>F31-F33</f>
        <v>#REF!</v>
      </c>
      <c r="G32" s="603" t="e">
        <f>G31-G33</f>
        <v>#REF!</v>
      </c>
      <c r="H32" s="608" t="e">
        <f t="shared" si="11"/>
        <v>#REF!</v>
      </c>
      <c r="I32" s="962" t="e">
        <f>I31-I33</f>
        <v>#REF!</v>
      </c>
      <c r="J32" s="603" t="e">
        <f>J31-J33</f>
        <v>#REF!</v>
      </c>
      <c r="K32" s="608" t="e">
        <f t="shared" si="12"/>
        <v>#REF!</v>
      </c>
      <c r="L32" s="602" t="e">
        <f>L31-L33</f>
        <v>#REF!</v>
      </c>
      <c r="M32" s="603" t="e">
        <f>M31-M33</f>
        <v>#REF!</v>
      </c>
      <c r="N32" s="608" t="e">
        <f t="shared" si="15"/>
        <v>#REF!</v>
      </c>
      <c r="O32" s="962" t="e">
        <f>O31-O33</f>
        <v>#REF!</v>
      </c>
      <c r="P32" s="603" t="e">
        <f>P31-P33</f>
        <v>#REF!</v>
      </c>
      <c r="Q32" s="608" t="e">
        <f t="shared" si="16"/>
        <v>#REF!</v>
      </c>
      <c r="R32" s="603" t="e">
        <f>R31-R33</f>
        <v>#REF!</v>
      </c>
      <c r="S32" s="603" t="e">
        <f>S31-S33</f>
        <v>#REF!</v>
      </c>
      <c r="T32" s="800" t="e">
        <f t="shared" si="17"/>
        <v>#REF!</v>
      </c>
      <c r="U32" s="602" t="e">
        <f>U31-U33</f>
        <v>#REF!</v>
      </c>
      <c r="V32" s="603" t="e">
        <f>V31-V33</f>
        <v>#REF!</v>
      </c>
      <c r="W32" s="608" t="e">
        <f t="shared" si="18"/>
        <v>#REF!</v>
      </c>
      <c r="X32" s="540"/>
      <c r="Y32" s="149"/>
    </row>
    <row r="33" spans="1:25" ht="13.15" customHeight="1" x14ac:dyDescent="0.2">
      <c r="A33" s="561" t="s">
        <v>15</v>
      </c>
      <c r="B33" s="759" t="s">
        <v>12</v>
      </c>
      <c r="C33" s="604" t="e">
        <f>SUM('10 міс.'!C32,#REF!)</f>
        <v>#REF!</v>
      </c>
      <c r="D33" s="605" t="e">
        <f>SUM('10 міс.'!D32,#REF!)</f>
        <v>#REF!</v>
      </c>
      <c r="E33" s="608" t="e">
        <f t="shared" si="8"/>
        <v>#REF!</v>
      </c>
      <c r="F33" s="604" t="e">
        <f>SUM('10 міс.'!F32,#REF!)</f>
        <v>#REF!</v>
      </c>
      <c r="G33" s="605" t="e">
        <f>SUM('10 міс.'!G32,#REF!)</f>
        <v>#REF!</v>
      </c>
      <c r="H33" s="608" t="e">
        <f t="shared" si="11"/>
        <v>#REF!</v>
      </c>
      <c r="I33" s="684" t="e">
        <f>SUM('10 міс.'!I32,#REF!)</f>
        <v>#REF!</v>
      </c>
      <c r="J33" s="605" t="e">
        <f>SUM('10 міс.'!J32,#REF!)</f>
        <v>#REF!</v>
      </c>
      <c r="K33" s="608" t="e">
        <f t="shared" si="12"/>
        <v>#REF!</v>
      </c>
      <c r="L33" s="604" t="e">
        <f>SUM('10 міс.'!L32,#REF!)</f>
        <v>#REF!</v>
      </c>
      <c r="M33" s="605" t="e">
        <f>SUM('10 міс.'!M32,#REF!)</f>
        <v>#REF!</v>
      </c>
      <c r="N33" s="608" t="e">
        <f t="shared" si="15"/>
        <v>#REF!</v>
      </c>
      <c r="O33" s="684" t="e">
        <f>SUM('10 міс.'!O32,#REF!)</f>
        <v>#REF!</v>
      </c>
      <c r="P33" s="605" t="e">
        <f>SUM('10 міс.'!P32,#REF!)</f>
        <v>#REF!</v>
      </c>
      <c r="Q33" s="608" t="e">
        <f t="shared" si="16"/>
        <v>#REF!</v>
      </c>
      <c r="R33" s="605" t="e">
        <f>SUM('10 міс.'!R32,#REF!)</f>
        <v>#REF!</v>
      </c>
      <c r="S33" s="605" t="e">
        <f>SUM('10 міс.'!S32,#REF!)</f>
        <v>#REF!</v>
      </c>
      <c r="T33" s="800" t="e">
        <f t="shared" si="17"/>
        <v>#REF!</v>
      </c>
      <c r="U33" s="602" t="e">
        <f>SUM(C33,F33,I33,L33,O33,R33)</f>
        <v>#REF!</v>
      </c>
      <c r="V33" s="603" t="e">
        <f>SUM(D33,G33,J33,M33,P33,S33)</f>
        <v>#REF!</v>
      </c>
      <c r="W33" s="608" t="e">
        <f t="shared" si="18"/>
        <v>#REF!</v>
      </c>
      <c r="X33" s="540"/>
      <c r="Y33" s="149"/>
    </row>
    <row r="34" spans="1:25" ht="24.6" customHeight="1" x14ac:dyDescent="0.2">
      <c r="A34" s="563" t="s">
        <v>88</v>
      </c>
      <c r="B34" s="760"/>
      <c r="C34" s="600" t="e">
        <f>SUM(C35,C36)</f>
        <v>#REF!</v>
      </c>
      <c r="D34" s="601" t="e">
        <f>SUM(D35,D36)</f>
        <v>#REF!</v>
      </c>
      <c r="E34" s="609" t="e">
        <f t="shared" si="8"/>
        <v>#REF!</v>
      </c>
      <c r="F34" s="600" t="e">
        <f>SUM(F35,F36)</f>
        <v>#REF!</v>
      </c>
      <c r="G34" s="601" t="e">
        <f>SUM(G35,G36)</f>
        <v>#REF!</v>
      </c>
      <c r="H34" s="609" t="e">
        <f t="shared" si="11"/>
        <v>#REF!</v>
      </c>
      <c r="I34" s="773" t="e">
        <f>SUM(I35,I36)</f>
        <v>#REF!</v>
      </c>
      <c r="J34" s="601" t="e">
        <f>SUM(J35,J36)</f>
        <v>#REF!</v>
      </c>
      <c r="K34" s="609" t="e">
        <f t="shared" si="12"/>
        <v>#REF!</v>
      </c>
      <c r="L34" s="600" t="e">
        <f>SUM(L35,L36)</f>
        <v>#REF!</v>
      </c>
      <c r="M34" s="601" t="e">
        <f>SUM(M35,M36)</f>
        <v>#REF!</v>
      </c>
      <c r="N34" s="609" t="e">
        <f t="shared" si="15"/>
        <v>#REF!</v>
      </c>
      <c r="O34" s="773" t="e">
        <f>SUM(O35,O36)</f>
        <v>#REF!</v>
      </c>
      <c r="P34" s="601" t="e">
        <f>SUM(P35,P36)</f>
        <v>#REF!</v>
      </c>
      <c r="Q34" s="609" t="e">
        <f t="shared" si="16"/>
        <v>#REF!</v>
      </c>
      <c r="R34" s="601" t="e">
        <f>SUM(R35,R36)</f>
        <v>#REF!</v>
      </c>
      <c r="S34" s="601" t="e">
        <f>SUM(S35,S36)</f>
        <v>#REF!</v>
      </c>
      <c r="T34" s="799" t="e">
        <f t="shared" si="17"/>
        <v>#REF!</v>
      </c>
      <c r="U34" s="606" t="e">
        <f>SUM(U35,U36)</f>
        <v>#REF!</v>
      </c>
      <c r="V34" s="607" t="e">
        <f>SUM(V35,V36)</f>
        <v>#REF!</v>
      </c>
      <c r="W34" s="609" t="e">
        <f t="shared" si="18"/>
        <v>#REF!</v>
      </c>
    </row>
    <row r="35" spans="1:25" ht="13.15" customHeight="1" x14ac:dyDescent="0.2">
      <c r="A35" s="561" t="s">
        <v>22</v>
      </c>
      <c r="B35" s="759"/>
      <c r="C35" s="604" t="e">
        <f>SUM('10 міс.'!C34,#REF!)</f>
        <v>#REF!</v>
      </c>
      <c r="D35" s="605" t="e">
        <f>SUM('10 міс.'!D34,#REF!)</f>
        <v>#REF!</v>
      </c>
      <c r="E35" s="608" t="e">
        <f t="shared" si="8"/>
        <v>#REF!</v>
      </c>
      <c r="F35" s="604" t="e">
        <f>SUM('10 міс.'!F34,#REF!)</f>
        <v>#REF!</v>
      </c>
      <c r="G35" s="605" t="e">
        <f>SUM('10 міс.'!G34,#REF!)</f>
        <v>#REF!</v>
      </c>
      <c r="H35" s="608" t="e">
        <f t="shared" si="11"/>
        <v>#REF!</v>
      </c>
      <c r="I35" s="684" t="e">
        <f>SUM('10 міс.'!I34,#REF!)</f>
        <v>#REF!</v>
      </c>
      <c r="J35" s="605" t="e">
        <f>SUM('10 міс.'!J34,#REF!)</f>
        <v>#REF!</v>
      </c>
      <c r="K35" s="608" t="e">
        <f t="shared" si="12"/>
        <v>#REF!</v>
      </c>
      <c r="L35" s="604" t="e">
        <f>SUM('10 міс.'!L34,#REF!)</f>
        <v>#REF!</v>
      </c>
      <c r="M35" s="605" t="e">
        <f>SUM('10 міс.'!M34,#REF!)</f>
        <v>#REF!</v>
      </c>
      <c r="N35" s="608" t="e">
        <f t="shared" si="15"/>
        <v>#REF!</v>
      </c>
      <c r="O35" s="684" t="e">
        <f>SUM('10 міс.'!O34,#REF!)</f>
        <v>#REF!</v>
      </c>
      <c r="P35" s="605" t="e">
        <f>SUM('10 міс.'!P34,#REF!)</f>
        <v>#REF!</v>
      </c>
      <c r="Q35" s="608" t="e">
        <f t="shared" si="16"/>
        <v>#REF!</v>
      </c>
      <c r="R35" s="605" t="e">
        <f>SUM('10 міс.'!R34,#REF!)</f>
        <v>#REF!</v>
      </c>
      <c r="S35" s="605" t="e">
        <f>SUM('10 міс.'!S34,#REF!)</f>
        <v>#REF!</v>
      </c>
      <c r="T35" s="800" t="e">
        <f>S35-R35</f>
        <v>#REF!</v>
      </c>
      <c r="U35" s="602" t="e">
        <f t="shared" ref="U35:V37" si="44">SUM(C35,F35,I35,L35,O35,R35)</f>
        <v>#REF!</v>
      </c>
      <c r="V35" s="603" t="e">
        <f t="shared" si="44"/>
        <v>#REF!</v>
      </c>
      <c r="W35" s="608" t="e">
        <f t="shared" si="18"/>
        <v>#REF!</v>
      </c>
    </row>
    <row r="36" spans="1:25" ht="13.15" customHeight="1" x14ac:dyDescent="0.2">
      <c r="A36" s="561" t="s">
        <v>15</v>
      </c>
      <c r="B36" s="759"/>
      <c r="C36" s="604" t="e">
        <f>SUM('10 міс.'!C35,#REF!)</f>
        <v>#REF!</v>
      </c>
      <c r="D36" s="605" t="e">
        <f>SUM('10 міс.'!D35,#REF!)</f>
        <v>#REF!</v>
      </c>
      <c r="E36" s="608" t="e">
        <f t="shared" si="8"/>
        <v>#REF!</v>
      </c>
      <c r="F36" s="604" t="e">
        <f>SUM('10 міс.'!F35,#REF!)</f>
        <v>#REF!</v>
      </c>
      <c r="G36" s="605" t="e">
        <f>SUM('10 міс.'!G35,#REF!)</f>
        <v>#REF!</v>
      </c>
      <c r="H36" s="608" t="e">
        <f t="shared" si="11"/>
        <v>#REF!</v>
      </c>
      <c r="I36" s="684" t="e">
        <f>SUM('10 міс.'!I35,#REF!)</f>
        <v>#REF!</v>
      </c>
      <c r="J36" s="605" t="e">
        <f>SUM('10 міс.'!J35,#REF!)</f>
        <v>#REF!</v>
      </c>
      <c r="K36" s="608" t="e">
        <f t="shared" si="12"/>
        <v>#REF!</v>
      </c>
      <c r="L36" s="604" t="e">
        <f>SUM('10 міс.'!L35,#REF!)</f>
        <v>#REF!</v>
      </c>
      <c r="M36" s="605" t="e">
        <f>SUM('10 міс.'!M35,#REF!)</f>
        <v>#REF!</v>
      </c>
      <c r="N36" s="608" t="e">
        <f t="shared" si="15"/>
        <v>#REF!</v>
      </c>
      <c r="O36" s="684" t="e">
        <f>SUM('10 міс.'!O35,#REF!)</f>
        <v>#REF!</v>
      </c>
      <c r="P36" s="605" t="e">
        <f>SUM('10 міс.'!P35,#REF!)</f>
        <v>#REF!</v>
      </c>
      <c r="Q36" s="608" t="e">
        <f t="shared" si="16"/>
        <v>#REF!</v>
      </c>
      <c r="R36" s="605" t="e">
        <f>SUM('10 міс.'!R35,#REF!)</f>
        <v>#REF!</v>
      </c>
      <c r="S36" s="605" t="e">
        <f>SUM('10 міс.'!S35,#REF!)</f>
        <v>#REF!</v>
      </c>
      <c r="T36" s="800" t="e">
        <f>S36-R36</f>
        <v>#REF!</v>
      </c>
      <c r="U36" s="602" t="e">
        <f t="shared" si="44"/>
        <v>#REF!</v>
      </c>
      <c r="V36" s="603" t="e">
        <f t="shared" si="44"/>
        <v>#REF!</v>
      </c>
      <c r="W36" s="608" t="e">
        <f t="shared" si="18"/>
        <v>#REF!</v>
      </c>
    </row>
    <row r="37" spans="1:25" ht="24.6" customHeight="1" x14ac:dyDescent="0.2">
      <c r="A37" s="560" t="s">
        <v>35</v>
      </c>
      <c r="B37" s="750" t="s">
        <v>51</v>
      </c>
      <c r="C37" s="600" t="e">
        <f>SUM(#REF!,#REF!,#REF!,#REF!,#REF!,#REF!,#REF!,#REF!,#REF!,#REF!,#REF!)/11</f>
        <v>#REF!</v>
      </c>
      <c r="D37" s="601" t="e">
        <f>SUM(#REF!,#REF!,#REF!,#REF!,#REF!,#REF!,#REF!,#REF!,#REF!,#REF!,#REF!)/11</f>
        <v>#REF!</v>
      </c>
      <c r="E37" s="609" t="e">
        <f t="shared" si="8"/>
        <v>#REF!</v>
      </c>
      <c r="F37" s="600" t="e">
        <f>SUM(#REF!,#REF!,#REF!,#REF!,#REF!,#REF!,#REF!,#REF!,#REF!,#REF!,#REF!)/11</f>
        <v>#REF!</v>
      </c>
      <c r="G37" s="601" t="e">
        <f>SUM(#REF!,#REF!,#REF!,#REF!,#REF!,#REF!,#REF!,#REF!,#REF!,#REF!,#REF!)/11</f>
        <v>#REF!</v>
      </c>
      <c r="H37" s="609" t="e">
        <f t="shared" si="11"/>
        <v>#REF!</v>
      </c>
      <c r="I37" s="773" t="e">
        <f>SUM(#REF!,#REF!,#REF!,#REF!,#REF!,#REF!,#REF!,#REF!,#REF!,#REF!,#REF!)/11</f>
        <v>#REF!</v>
      </c>
      <c r="J37" s="601" t="e">
        <f>SUM(#REF!,#REF!,#REF!,#REF!,#REF!,#REF!,#REF!,#REF!,#REF!,#REF!,#REF!)/11</f>
        <v>#REF!</v>
      </c>
      <c r="K37" s="609" t="e">
        <f t="shared" si="12"/>
        <v>#REF!</v>
      </c>
      <c r="L37" s="600" t="e">
        <f>SUM(#REF!,#REF!,#REF!,#REF!,#REF!,#REF!,#REF!,#REF!,#REF!,#REF!,#REF!)/11</f>
        <v>#REF!</v>
      </c>
      <c r="M37" s="601" t="e">
        <f>SUM(#REF!,#REF!,#REF!,#REF!,#REF!,#REF!,#REF!,#REF!,#REF!,#REF!,#REF!)/11</f>
        <v>#REF!</v>
      </c>
      <c r="N37" s="609" t="e">
        <f t="shared" si="15"/>
        <v>#REF!</v>
      </c>
      <c r="O37" s="773" t="e">
        <f>SUM(#REF!,#REF!,#REF!,#REF!,#REF!,#REF!,#REF!,#REF!,#REF!,#REF!,#REF!)/11</f>
        <v>#REF!</v>
      </c>
      <c r="P37" s="601" t="e">
        <f>SUM(#REF!,#REF!,#REF!,#REF!,#REF!,#REF!,#REF!,#REF!,#REF!,#REF!,#REF!)/11</f>
        <v>#REF!</v>
      </c>
      <c r="Q37" s="609" t="e">
        <f t="shared" si="16"/>
        <v>#REF!</v>
      </c>
      <c r="R37" s="601" t="e">
        <f>SUM(#REF!,#REF!,#REF!,#REF!,#REF!,#REF!,#REF!,#REF!,#REF!,#REF!,#REF!)/11</f>
        <v>#REF!</v>
      </c>
      <c r="S37" s="601" t="e">
        <f>SUM(#REF!,#REF!,#REF!,#REF!,#REF!,#REF!,#REF!,#REF!,#REF!,#REF!,#REF!)/11</f>
        <v>#REF!</v>
      </c>
      <c r="T37" s="799" t="e">
        <f t="shared" si="17"/>
        <v>#REF!</v>
      </c>
      <c r="U37" s="606" t="e">
        <f t="shared" si="44"/>
        <v>#REF!</v>
      </c>
      <c r="V37" s="607" t="e">
        <f t="shared" si="44"/>
        <v>#REF!</v>
      </c>
      <c r="W37" s="609" t="e">
        <f t="shared" si="18"/>
        <v>#REF!</v>
      </c>
    </row>
    <row r="38" spans="1:25" ht="13.15" customHeight="1" x14ac:dyDescent="0.2">
      <c r="A38" s="566" t="s">
        <v>24</v>
      </c>
      <c r="B38" s="759" t="s">
        <v>12</v>
      </c>
      <c r="C38" s="604" t="e">
        <f>SUM(#REF!,#REF!,#REF!,#REF!,#REF!,#REF!,#REF!,#REF!,#REF!,#REF!,#REF!)/11</f>
        <v>#REF!</v>
      </c>
      <c r="D38" s="605" t="e">
        <f>SUM(#REF!,#REF!,#REF!,#REF!,#REF!,#REF!,#REF!,#REF!,#REF!,#REF!,#REF!)/11</f>
        <v>#REF!</v>
      </c>
      <c r="E38" s="608" t="e">
        <f t="shared" si="8"/>
        <v>#REF!</v>
      </c>
      <c r="F38" s="604" t="e">
        <f>SUM(#REF!,#REF!,#REF!,#REF!,#REF!,#REF!,#REF!,#REF!,#REF!,#REF!,#REF!)/11</f>
        <v>#REF!</v>
      </c>
      <c r="G38" s="605" t="e">
        <f>SUM(#REF!,#REF!,#REF!,#REF!,#REF!,#REF!,#REF!,#REF!,#REF!,#REF!,#REF!)/11</f>
        <v>#REF!</v>
      </c>
      <c r="H38" s="608" t="e">
        <f t="shared" si="11"/>
        <v>#REF!</v>
      </c>
      <c r="I38" s="684" t="e">
        <f>SUM(#REF!,#REF!,#REF!,#REF!,#REF!,#REF!,#REF!,#REF!,#REF!,#REF!,#REF!)/11</f>
        <v>#REF!</v>
      </c>
      <c r="J38" s="605" t="e">
        <f>SUM(#REF!,#REF!,#REF!,#REF!,#REF!,#REF!,#REF!,#REF!,#REF!,#REF!,#REF!)/11</f>
        <v>#REF!</v>
      </c>
      <c r="K38" s="608" t="e">
        <f t="shared" si="12"/>
        <v>#REF!</v>
      </c>
      <c r="L38" s="604" t="e">
        <f>SUM(#REF!,#REF!,#REF!,#REF!,#REF!,#REF!,#REF!,#REF!,#REF!,#REF!,#REF!)/11</f>
        <v>#REF!</v>
      </c>
      <c r="M38" s="605" t="e">
        <f>SUM(#REF!,#REF!,#REF!,#REF!,#REF!,#REF!,#REF!,#REF!,#REF!,#REF!,#REF!)/11</f>
        <v>#REF!</v>
      </c>
      <c r="N38" s="608" t="e">
        <f t="shared" si="15"/>
        <v>#REF!</v>
      </c>
      <c r="O38" s="684" t="e">
        <f>SUM(#REF!,#REF!,#REF!,#REF!,#REF!,#REF!,#REF!,#REF!,#REF!,#REF!,#REF!)/11</f>
        <v>#REF!</v>
      </c>
      <c r="P38" s="605" t="e">
        <f>SUM(#REF!,#REF!,#REF!,#REF!,#REF!,#REF!,#REF!,#REF!,#REF!,#REF!,#REF!)/11</f>
        <v>#REF!</v>
      </c>
      <c r="Q38" s="608" t="e">
        <f t="shared" si="16"/>
        <v>#REF!</v>
      </c>
      <c r="R38" s="605" t="e">
        <f>SUM(#REF!,#REF!,#REF!,#REF!,#REF!,#REF!,#REF!,#REF!,#REF!,#REF!,#REF!)/11</f>
        <v>#REF!</v>
      </c>
      <c r="S38" s="605" t="e">
        <f>SUM(#REF!,#REF!,#REF!,#REF!,#REF!,#REF!,#REF!,#REF!,#REF!,#REF!,#REF!)/11</f>
        <v>#REF!</v>
      </c>
      <c r="T38" s="800" t="e">
        <f t="shared" si="17"/>
        <v>#REF!</v>
      </c>
      <c r="U38" s="602" t="e">
        <f>SUM(C38,F38,I38,L38,O38,R38)</f>
        <v>#REF!</v>
      </c>
      <c r="V38" s="603" t="e">
        <f>SUM(D38,G38,J38,M38,P38,S38)</f>
        <v>#REF!</v>
      </c>
      <c r="W38" s="608" t="e">
        <f t="shared" si="18"/>
        <v>#REF!</v>
      </c>
    </row>
    <row r="39" spans="1:25" ht="13.15" customHeight="1" x14ac:dyDescent="0.2">
      <c r="A39" s="566" t="s">
        <v>25</v>
      </c>
      <c r="B39" s="759" t="s">
        <v>12</v>
      </c>
      <c r="C39" s="602" t="e">
        <f>C37-C38</f>
        <v>#REF!</v>
      </c>
      <c r="D39" s="603" t="e">
        <f>D37-D38</f>
        <v>#REF!</v>
      </c>
      <c r="E39" s="608" t="e">
        <f t="shared" si="8"/>
        <v>#REF!</v>
      </c>
      <c r="F39" s="602" t="e">
        <f>F37-F38</f>
        <v>#REF!</v>
      </c>
      <c r="G39" s="603" t="e">
        <f>G37-G38</f>
        <v>#REF!</v>
      </c>
      <c r="H39" s="608" t="e">
        <f t="shared" si="11"/>
        <v>#REF!</v>
      </c>
      <c r="I39" s="962" t="e">
        <f>I37-I38</f>
        <v>#REF!</v>
      </c>
      <c r="J39" s="603" t="e">
        <f>J37-J38</f>
        <v>#REF!</v>
      </c>
      <c r="K39" s="608" t="e">
        <f t="shared" si="12"/>
        <v>#REF!</v>
      </c>
      <c r="L39" s="602" t="e">
        <f>L37-L38</f>
        <v>#REF!</v>
      </c>
      <c r="M39" s="603" t="e">
        <f>M37-M38</f>
        <v>#REF!</v>
      </c>
      <c r="N39" s="608" t="e">
        <f t="shared" si="15"/>
        <v>#REF!</v>
      </c>
      <c r="O39" s="962" t="e">
        <f>O37-O38</f>
        <v>#REF!</v>
      </c>
      <c r="P39" s="603" t="e">
        <f>P37-P38</f>
        <v>#REF!</v>
      </c>
      <c r="Q39" s="608" t="e">
        <f t="shared" si="16"/>
        <v>#REF!</v>
      </c>
      <c r="R39" s="603" t="e">
        <f>R37-R38</f>
        <v>#REF!</v>
      </c>
      <c r="S39" s="603" t="e">
        <f>S37-S38</f>
        <v>#REF!</v>
      </c>
      <c r="T39" s="800" t="e">
        <f t="shared" si="17"/>
        <v>#REF!</v>
      </c>
      <c r="U39" s="602" t="e">
        <f>SUM(C39,F39,I39,L39,O39,R39)</f>
        <v>#REF!</v>
      </c>
      <c r="V39" s="603" t="e">
        <f>SUM(D39,G39,J39,M39,P39,S39)</f>
        <v>#REF!</v>
      </c>
      <c r="W39" s="608" t="e">
        <f t="shared" si="18"/>
        <v>#REF!</v>
      </c>
    </row>
    <row r="40" spans="1:25" ht="24.6" customHeight="1" x14ac:dyDescent="0.2">
      <c r="A40" s="566" t="s">
        <v>54</v>
      </c>
      <c r="B40" s="750" t="s">
        <v>55</v>
      </c>
      <c r="C40" s="604" t="e">
        <f>'10 міс.'!C39+#REF!</f>
        <v>#REF!</v>
      </c>
      <c r="D40" s="605" t="e">
        <f>'10 міс.'!D39+#REF!</f>
        <v>#REF!</v>
      </c>
      <c r="E40" s="608" t="e">
        <f t="shared" si="8"/>
        <v>#REF!</v>
      </c>
      <c r="F40" s="604" t="e">
        <f>'10 міс.'!F39+#REF!</f>
        <v>#REF!</v>
      </c>
      <c r="G40" s="605" t="e">
        <f>'10 міс.'!G39+#REF!</f>
        <v>#REF!</v>
      </c>
      <c r="H40" s="608" t="e">
        <f t="shared" si="11"/>
        <v>#REF!</v>
      </c>
      <c r="I40" s="684" t="e">
        <f>'10 міс.'!I39+#REF!</f>
        <v>#REF!</v>
      </c>
      <c r="J40" s="605" t="e">
        <f>'10 міс.'!J39+#REF!</f>
        <v>#REF!</v>
      </c>
      <c r="K40" s="608" t="e">
        <f t="shared" si="12"/>
        <v>#REF!</v>
      </c>
      <c r="L40" s="604" t="e">
        <f>'10 міс.'!L39+#REF!</f>
        <v>#REF!</v>
      </c>
      <c r="M40" s="605" t="e">
        <f>'10 міс.'!M39+#REF!</f>
        <v>#REF!</v>
      </c>
      <c r="N40" s="608" t="e">
        <f t="shared" si="15"/>
        <v>#REF!</v>
      </c>
      <c r="O40" s="684" t="e">
        <f>'10 міс.'!O39+#REF!</f>
        <v>#REF!</v>
      </c>
      <c r="P40" s="605" t="e">
        <f>'10 міс.'!P39+#REF!</f>
        <v>#REF!</v>
      </c>
      <c r="Q40" s="608" t="e">
        <f t="shared" si="16"/>
        <v>#REF!</v>
      </c>
      <c r="R40" s="605" t="e">
        <f>'10 міс.'!R39+#REF!</f>
        <v>#REF!</v>
      </c>
      <c r="S40" s="605" t="e">
        <f>'10 міс.'!S39+#REF!</f>
        <v>#REF!</v>
      </c>
      <c r="T40" s="800" t="e">
        <f t="shared" si="17"/>
        <v>#REF!</v>
      </c>
      <c r="U40" s="602" t="e">
        <f>SUM(C40,F40,I40,L40,O40,R40)</f>
        <v>#REF!</v>
      </c>
      <c r="V40" s="603" t="e">
        <f t="shared" ref="V40:V45" si="45">SUM(D40,G40,J40,M40,P40,S40)</f>
        <v>#REF!</v>
      </c>
      <c r="W40" s="608" t="e">
        <f t="shared" si="18"/>
        <v>#REF!</v>
      </c>
    </row>
    <row r="41" spans="1:25" ht="13.15" customHeight="1" x14ac:dyDescent="0.2">
      <c r="A41" s="566" t="s">
        <v>56</v>
      </c>
      <c r="B41" s="751" t="s">
        <v>12</v>
      </c>
      <c r="C41" s="604" t="e">
        <f>'10 міс.'!C40+#REF!</f>
        <v>#REF!</v>
      </c>
      <c r="D41" s="605" t="e">
        <f>'10 міс.'!D40+#REF!</f>
        <v>#REF!</v>
      </c>
      <c r="E41" s="608" t="e">
        <f t="shared" si="8"/>
        <v>#REF!</v>
      </c>
      <c r="F41" s="604" t="e">
        <f>'10 міс.'!F40+#REF!</f>
        <v>#REF!</v>
      </c>
      <c r="G41" s="605" t="e">
        <f>'10 міс.'!G40+#REF!</f>
        <v>#REF!</v>
      </c>
      <c r="H41" s="608" t="e">
        <f t="shared" si="11"/>
        <v>#REF!</v>
      </c>
      <c r="I41" s="684" t="e">
        <f>'10 міс.'!I40+#REF!</f>
        <v>#REF!</v>
      </c>
      <c r="J41" s="605" t="e">
        <f>'10 міс.'!J40+#REF!</f>
        <v>#REF!</v>
      </c>
      <c r="K41" s="608" t="e">
        <f t="shared" si="12"/>
        <v>#REF!</v>
      </c>
      <c r="L41" s="604" t="e">
        <f>'10 міс.'!L40+#REF!</f>
        <v>#REF!</v>
      </c>
      <c r="M41" s="605" t="e">
        <f>'10 міс.'!M40+#REF!</f>
        <v>#REF!</v>
      </c>
      <c r="N41" s="608" t="e">
        <f t="shared" si="15"/>
        <v>#REF!</v>
      </c>
      <c r="O41" s="684" t="e">
        <f>'10 міс.'!O40+#REF!</f>
        <v>#REF!</v>
      </c>
      <c r="P41" s="605" t="e">
        <f>'10 міс.'!P40+#REF!</f>
        <v>#REF!</v>
      </c>
      <c r="Q41" s="608" t="e">
        <f t="shared" si="16"/>
        <v>#REF!</v>
      </c>
      <c r="R41" s="605" t="e">
        <f>'10 міс.'!R40+#REF!</f>
        <v>#REF!</v>
      </c>
      <c r="S41" s="605" t="e">
        <f>'10 міс.'!S40+#REF!</f>
        <v>#REF!</v>
      </c>
      <c r="T41" s="800" t="e">
        <f t="shared" si="17"/>
        <v>#REF!</v>
      </c>
      <c r="U41" s="602" t="e">
        <f>SUM(C41,F41,I41,L41,O41,R41)</f>
        <v>#REF!</v>
      </c>
      <c r="V41" s="603" t="e">
        <f t="shared" si="45"/>
        <v>#REF!</v>
      </c>
      <c r="W41" s="608" t="e">
        <f t="shared" si="18"/>
        <v>#REF!</v>
      </c>
    </row>
    <row r="42" spans="1:25" s="140" customFormat="1" ht="13.15" customHeight="1" x14ac:dyDescent="0.2">
      <c r="A42" s="569" t="s">
        <v>58</v>
      </c>
      <c r="B42" s="759" t="s">
        <v>12</v>
      </c>
      <c r="C42" s="600" t="e">
        <f>'10 міс.'!C41+#REF!</f>
        <v>#REF!</v>
      </c>
      <c r="D42" s="601" t="e">
        <f>'10 міс.'!D41+#REF!</f>
        <v>#REF!</v>
      </c>
      <c r="E42" s="609" t="e">
        <f t="shared" si="8"/>
        <v>#REF!</v>
      </c>
      <c r="F42" s="1096" t="e">
        <f>'10 міс.'!F41+#REF!</f>
        <v>#REF!</v>
      </c>
      <c r="G42" s="636" t="e">
        <f>'10 міс.'!G41+#REF!</f>
        <v>#REF!</v>
      </c>
      <c r="H42" s="609" t="e">
        <f t="shared" si="11"/>
        <v>#REF!</v>
      </c>
      <c r="I42" s="1097" t="e">
        <f>'10 міс.'!I41+#REF!</f>
        <v>#REF!</v>
      </c>
      <c r="J42" s="636" t="e">
        <f>'10 міс.'!J41+#REF!</f>
        <v>#REF!</v>
      </c>
      <c r="K42" s="609" t="e">
        <f t="shared" si="12"/>
        <v>#REF!</v>
      </c>
      <c r="L42" s="1096" t="e">
        <f>'10 міс.'!L41+#REF!</f>
        <v>#REF!</v>
      </c>
      <c r="M42" s="636" t="e">
        <f>'10 міс.'!M41+#REF!</f>
        <v>#REF!</v>
      </c>
      <c r="N42" s="609" t="e">
        <f t="shared" si="15"/>
        <v>#REF!</v>
      </c>
      <c r="O42" s="1097" t="e">
        <f>'10 міс.'!O41+#REF!</f>
        <v>#REF!</v>
      </c>
      <c r="P42" s="636" t="e">
        <f>'10 міс.'!P41+#REF!</f>
        <v>#REF!</v>
      </c>
      <c r="Q42" s="609" t="e">
        <f t="shared" si="16"/>
        <v>#REF!</v>
      </c>
      <c r="R42" s="636" t="e">
        <f>'10 міс.'!R41+#REF!</f>
        <v>#REF!</v>
      </c>
      <c r="S42" s="636" t="e">
        <f>'10 міс.'!S41+#REF!</f>
        <v>#REF!</v>
      </c>
      <c r="T42" s="799" t="e">
        <f t="shared" si="17"/>
        <v>#REF!</v>
      </c>
      <c r="U42" s="606" t="e">
        <f>U41+U40</f>
        <v>#REF!</v>
      </c>
      <c r="V42" s="607" t="e">
        <f t="shared" si="45"/>
        <v>#REF!</v>
      </c>
      <c r="W42" s="609" t="e">
        <f t="shared" si="18"/>
        <v>#REF!</v>
      </c>
    </row>
    <row r="43" spans="1:25" ht="24.6" customHeight="1" x14ac:dyDescent="0.2">
      <c r="A43" s="566" t="s">
        <v>54</v>
      </c>
      <c r="B43" s="569" t="s">
        <v>57</v>
      </c>
      <c r="C43" s="604" t="e">
        <f>'10 міс.'!C42+#REF!</f>
        <v>#REF!</v>
      </c>
      <c r="D43" s="605" t="e">
        <f>'10 міс.'!D42+#REF!</f>
        <v>#REF!</v>
      </c>
      <c r="E43" s="608" t="e">
        <f t="shared" si="8"/>
        <v>#REF!</v>
      </c>
      <c r="F43" s="604" t="e">
        <f>'10 міс.'!F42+#REF!</f>
        <v>#REF!</v>
      </c>
      <c r="G43" s="605" t="e">
        <f>'10 міс.'!G42+#REF!</f>
        <v>#REF!</v>
      </c>
      <c r="H43" s="608" t="e">
        <f t="shared" si="11"/>
        <v>#REF!</v>
      </c>
      <c r="I43" s="684" t="e">
        <f>'10 міс.'!I42+#REF!</f>
        <v>#REF!</v>
      </c>
      <c r="J43" s="605" t="e">
        <f>'10 міс.'!J42+#REF!</f>
        <v>#REF!</v>
      </c>
      <c r="K43" s="608" t="e">
        <f t="shared" si="12"/>
        <v>#REF!</v>
      </c>
      <c r="L43" s="604" t="e">
        <f>'10 міс.'!L42+#REF!</f>
        <v>#REF!</v>
      </c>
      <c r="M43" s="605" t="e">
        <f>'10 міс.'!M42+#REF!</f>
        <v>#REF!</v>
      </c>
      <c r="N43" s="608" t="e">
        <f t="shared" si="15"/>
        <v>#REF!</v>
      </c>
      <c r="O43" s="684" t="e">
        <f>'10 міс.'!O42+#REF!</f>
        <v>#REF!</v>
      </c>
      <c r="P43" s="605" t="e">
        <f>'10 міс.'!P42+#REF!</f>
        <v>#REF!</v>
      </c>
      <c r="Q43" s="608" t="e">
        <f t="shared" si="16"/>
        <v>#REF!</v>
      </c>
      <c r="R43" s="605" t="e">
        <f>'10 міс.'!R42+#REF!</f>
        <v>#REF!</v>
      </c>
      <c r="S43" s="605" t="e">
        <f>'10 міс.'!S42+#REF!</f>
        <v>#REF!</v>
      </c>
      <c r="T43" s="800" t="e">
        <f t="shared" si="17"/>
        <v>#REF!</v>
      </c>
      <c r="U43" s="602" t="e">
        <f>SUM(C43,F43,I43,L43,O43,R43)</f>
        <v>#REF!</v>
      </c>
      <c r="V43" s="603" t="e">
        <f t="shared" si="45"/>
        <v>#REF!</v>
      </c>
      <c r="W43" s="608" t="e">
        <f t="shared" si="18"/>
        <v>#REF!</v>
      </c>
    </row>
    <row r="44" spans="1:25" ht="13.15" customHeight="1" x14ac:dyDescent="0.2">
      <c r="A44" s="566" t="s">
        <v>56</v>
      </c>
      <c r="B44" s="759" t="s">
        <v>12</v>
      </c>
      <c r="C44" s="604" t="e">
        <f>'10 міс.'!C43+#REF!</f>
        <v>#REF!</v>
      </c>
      <c r="D44" s="605" t="e">
        <f>'10 міс.'!D43+#REF!</f>
        <v>#REF!</v>
      </c>
      <c r="E44" s="608" t="e">
        <f t="shared" si="8"/>
        <v>#REF!</v>
      </c>
      <c r="F44" s="604" t="e">
        <f>'10 міс.'!F43+#REF!</f>
        <v>#REF!</v>
      </c>
      <c r="G44" s="605" t="e">
        <f>'10 міс.'!G43+#REF!</f>
        <v>#REF!</v>
      </c>
      <c r="H44" s="608" t="e">
        <f t="shared" si="11"/>
        <v>#REF!</v>
      </c>
      <c r="I44" s="684" t="e">
        <f>'10 міс.'!I43+#REF!</f>
        <v>#REF!</v>
      </c>
      <c r="J44" s="605" t="e">
        <f>'10 міс.'!J43+#REF!</f>
        <v>#REF!</v>
      </c>
      <c r="K44" s="608" t="e">
        <f t="shared" si="12"/>
        <v>#REF!</v>
      </c>
      <c r="L44" s="604" t="e">
        <f>'10 міс.'!L43+#REF!</f>
        <v>#REF!</v>
      </c>
      <c r="M44" s="605" t="e">
        <f>'10 міс.'!M43+#REF!</f>
        <v>#REF!</v>
      </c>
      <c r="N44" s="608" t="e">
        <f t="shared" si="15"/>
        <v>#REF!</v>
      </c>
      <c r="O44" s="684" t="e">
        <f>'10 міс.'!O43+#REF!</f>
        <v>#REF!</v>
      </c>
      <c r="P44" s="605" t="e">
        <f>'10 міс.'!P43+#REF!</f>
        <v>#REF!</v>
      </c>
      <c r="Q44" s="608" t="e">
        <f t="shared" si="16"/>
        <v>#REF!</v>
      </c>
      <c r="R44" s="605" t="e">
        <f>'10 міс.'!R43+#REF!</f>
        <v>#REF!</v>
      </c>
      <c r="S44" s="605" t="e">
        <f>'10 міс.'!S43+#REF!</f>
        <v>#REF!</v>
      </c>
      <c r="T44" s="800" t="e">
        <f t="shared" si="17"/>
        <v>#REF!</v>
      </c>
      <c r="U44" s="602" t="e">
        <f>SUM(C44,F44,I44,L44,O44,R44)</f>
        <v>#REF!</v>
      </c>
      <c r="V44" s="603" t="e">
        <f t="shared" si="45"/>
        <v>#REF!</v>
      </c>
      <c r="W44" s="608" t="e">
        <f t="shared" si="18"/>
        <v>#REF!</v>
      </c>
    </row>
    <row r="45" spans="1:25" s="140" customFormat="1" ht="13.15" customHeight="1" thickBot="1" x14ac:dyDescent="0.25">
      <c r="A45" s="570" t="s">
        <v>58</v>
      </c>
      <c r="B45" s="1086" t="s">
        <v>12</v>
      </c>
      <c r="C45" s="758" t="e">
        <f>'10 міс.'!C44+#REF!</f>
        <v>#REF!</v>
      </c>
      <c r="D45" s="637" t="e">
        <f>'10 міс.'!D44+#REF!</f>
        <v>#REF!</v>
      </c>
      <c r="E45" s="638" t="e">
        <f t="shared" si="8"/>
        <v>#REF!</v>
      </c>
      <c r="F45" s="718" t="e">
        <f>'10 міс.'!F44+#REF!</f>
        <v>#REF!</v>
      </c>
      <c r="G45" s="639" t="e">
        <f>'10 міс.'!G44+#REF!</f>
        <v>#REF!</v>
      </c>
      <c r="H45" s="638" t="e">
        <f t="shared" si="11"/>
        <v>#REF!</v>
      </c>
      <c r="I45" s="1098" t="e">
        <f>'10 міс.'!I44+#REF!</f>
        <v>#REF!</v>
      </c>
      <c r="J45" s="639" t="e">
        <f>'10 міс.'!J44+#REF!</f>
        <v>#REF!</v>
      </c>
      <c r="K45" s="638" t="e">
        <f t="shared" si="12"/>
        <v>#REF!</v>
      </c>
      <c r="L45" s="718" t="e">
        <f>'10 міс.'!L44+#REF!</f>
        <v>#REF!</v>
      </c>
      <c r="M45" s="639" t="e">
        <f>'10 міс.'!M44+#REF!</f>
        <v>#REF!</v>
      </c>
      <c r="N45" s="638" t="e">
        <f t="shared" si="15"/>
        <v>#REF!</v>
      </c>
      <c r="O45" s="1098" t="e">
        <f>'10 міс.'!O44+#REF!</f>
        <v>#REF!</v>
      </c>
      <c r="P45" s="639" t="e">
        <f>'10 міс.'!P44+#REF!</f>
        <v>#REF!</v>
      </c>
      <c r="Q45" s="638" t="e">
        <f t="shared" si="16"/>
        <v>#REF!</v>
      </c>
      <c r="R45" s="639" t="e">
        <f>'10 міс.'!R44+#REF!</f>
        <v>#REF!</v>
      </c>
      <c r="S45" s="639" t="e">
        <f>'10 міс.'!S44+#REF!</f>
        <v>#REF!</v>
      </c>
      <c r="T45" s="1024" t="e">
        <f t="shared" si="17"/>
        <v>#REF!</v>
      </c>
      <c r="U45" s="640" t="e">
        <f>U44+U43</f>
        <v>#REF!</v>
      </c>
      <c r="V45" s="641" t="e">
        <f t="shared" si="45"/>
        <v>#REF!</v>
      </c>
      <c r="W45" s="638" t="e">
        <f t="shared" si="18"/>
        <v>#REF!</v>
      </c>
    </row>
    <row r="46" spans="1:25" s="437" customFormat="1" ht="25.5" x14ac:dyDescent="0.2">
      <c r="A46" s="571" t="s">
        <v>95</v>
      </c>
      <c r="B46" s="752"/>
      <c r="C46" s="736" t="e">
        <f>C48+C49+C50+C53+C52</f>
        <v>#REF!</v>
      </c>
      <c r="D46" s="728" t="e">
        <f>D48+D49+D50+D53+D52</f>
        <v>#REF!</v>
      </c>
      <c r="E46" s="471" t="e">
        <f t="shared" ref="E46:E60" si="46">D46/C46*100</f>
        <v>#REF!</v>
      </c>
      <c r="F46" s="736" t="e">
        <f>F48+F49+F50+F53+F52</f>
        <v>#REF!</v>
      </c>
      <c r="G46" s="728" t="e">
        <f>G48+G49+G50+G53+G52</f>
        <v>#REF!</v>
      </c>
      <c r="H46" s="471" t="e">
        <f t="shared" ref="H46:H60" si="47">G46/F46*100</f>
        <v>#REF!</v>
      </c>
      <c r="I46" s="976" t="e">
        <f>I48+I49+I50+I53+I52</f>
        <v>#REF!</v>
      </c>
      <c r="J46" s="728" t="e">
        <f>J48+J49+J50+J53+J52</f>
        <v>#REF!</v>
      </c>
      <c r="K46" s="471" t="e">
        <f t="shared" ref="K46:K60" si="48">J46/I46*100</f>
        <v>#REF!</v>
      </c>
      <c r="L46" s="728" t="e">
        <f>L48+L49+L50+L53+L52+0.1</f>
        <v>#REF!</v>
      </c>
      <c r="M46" s="728" t="e">
        <f>M48+M49+M50+M53+M52</f>
        <v>#REF!</v>
      </c>
      <c r="N46" s="471" t="e">
        <f t="shared" ref="N46:N60" si="49">M46/L46*100</f>
        <v>#REF!</v>
      </c>
      <c r="O46" s="728" t="e">
        <f>O48+O49+O50+O53+O52</f>
        <v>#REF!</v>
      </c>
      <c r="P46" s="728" t="e">
        <f>P48+P49+P50+P53+P52</f>
        <v>#REF!</v>
      </c>
      <c r="Q46" s="471" t="e">
        <f t="shared" ref="Q46:Q60" si="50">P46/O46*100</f>
        <v>#REF!</v>
      </c>
      <c r="R46" s="728" t="e">
        <f>R48+R49+R50+R53+R52-0.1</f>
        <v>#REF!</v>
      </c>
      <c r="S46" s="728" t="e">
        <f>S48+S49+S50+S53+S52-0.1</f>
        <v>#REF!</v>
      </c>
      <c r="T46" s="471" t="e">
        <f t="shared" ref="T46:T60" si="51">S46/R46*100</f>
        <v>#REF!</v>
      </c>
      <c r="U46" s="624" t="e">
        <f>SUM(C46,F46,I46,L46,O46,R46)+0.1</f>
        <v>#REF!</v>
      </c>
      <c r="V46" s="624" t="e">
        <f>SUM(D46,G46,J46,M46,P46,S46)+0.1</f>
        <v>#REF!</v>
      </c>
      <c r="W46" s="472" t="e">
        <f t="shared" ref="W46:W60" si="52">V46/U46*100</f>
        <v>#REF!</v>
      </c>
    </row>
    <row r="47" spans="1:25" s="508" customFormat="1" ht="13.15" customHeight="1" x14ac:dyDescent="0.2">
      <c r="A47" s="572" t="s">
        <v>102</v>
      </c>
      <c r="B47" s="753"/>
      <c r="C47" s="737" t="e">
        <f>C48+C49+C50+C53</f>
        <v>#REF!</v>
      </c>
      <c r="D47" s="626" t="e">
        <f>D48+D49+D50+D53</f>
        <v>#REF!</v>
      </c>
      <c r="E47" s="504" t="e">
        <f t="shared" si="46"/>
        <v>#REF!</v>
      </c>
      <c r="F47" s="737" t="e">
        <f>F48+F49+F50+F53</f>
        <v>#REF!</v>
      </c>
      <c r="G47" s="626" t="e">
        <f>G48+G49+G50+G53</f>
        <v>#REF!</v>
      </c>
      <c r="H47" s="504" t="e">
        <f t="shared" si="47"/>
        <v>#REF!</v>
      </c>
      <c r="I47" s="626" t="e">
        <f>I48+I49+I50+I53</f>
        <v>#REF!</v>
      </c>
      <c r="J47" s="626" t="e">
        <f>J48+J49+J50+J53</f>
        <v>#REF!</v>
      </c>
      <c r="K47" s="504" t="e">
        <f t="shared" si="48"/>
        <v>#REF!</v>
      </c>
      <c r="L47" s="626" t="e">
        <f>L48+L49+L50+L53+0.2</f>
        <v>#REF!</v>
      </c>
      <c r="M47" s="626" t="e">
        <f>M48+M49+M50+M53</f>
        <v>#REF!</v>
      </c>
      <c r="N47" s="504" t="e">
        <f t="shared" si="49"/>
        <v>#REF!</v>
      </c>
      <c r="O47" s="626" t="e">
        <f>O48+O49+O50+O53</f>
        <v>#REF!</v>
      </c>
      <c r="P47" s="626" t="e">
        <f>P48+P49+P50+P53</f>
        <v>#REF!</v>
      </c>
      <c r="Q47" s="504" t="e">
        <f t="shared" si="50"/>
        <v>#REF!</v>
      </c>
      <c r="R47" s="626" t="e">
        <f>R48+R49+R50+R53-0.1</f>
        <v>#REF!</v>
      </c>
      <c r="S47" s="626" t="e">
        <f>S48+S49+S50+S53-0.1</f>
        <v>#REF!</v>
      </c>
      <c r="T47" s="504" t="e">
        <f t="shared" si="51"/>
        <v>#REF!</v>
      </c>
      <c r="U47" s="620" t="e">
        <f>SUM(C47,F47,I47,L47,O47,R47)-0.1</f>
        <v>#REF!</v>
      </c>
      <c r="V47" s="620" t="e">
        <f>SUM(D47,G47,J47,M47,P47,S47)</f>
        <v>#REF!</v>
      </c>
      <c r="W47" s="504" t="e">
        <f t="shared" si="52"/>
        <v>#REF!</v>
      </c>
    </row>
    <row r="48" spans="1:25" s="508" customFormat="1" ht="13.15" customHeight="1" x14ac:dyDescent="0.2">
      <c r="A48" s="573" t="s">
        <v>92</v>
      </c>
      <c r="B48" s="658"/>
      <c r="C48" s="738" t="e">
        <f>'10 міс.'!C47+#REF!</f>
        <v>#REF!</v>
      </c>
      <c r="D48" s="977" t="e">
        <f>'10 міс.'!D47+#REF!</f>
        <v>#REF!</v>
      </c>
      <c r="E48" s="502" t="e">
        <f t="shared" si="46"/>
        <v>#REF!</v>
      </c>
      <c r="F48" s="738" t="e">
        <f>'10 міс.'!F47+#REF!</f>
        <v>#REF!</v>
      </c>
      <c r="G48" s="977" t="e">
        <f>'10 міс.'!G47+#REF!</f>
        <v>#REF!</v>
      </c>
      <c r="H48" s="502" t="e">
        <f t="shared" si="47"/>
        <v>#REF!</v>
      </c>
      <c r="I48" s="977" t="e">
        <f>'10 міс.'!I47+#REF!</f>
        <v>#REF!</v>
      </c>
      <c r="J48" s="977" t="e">
        <f>'10 міс.'!J47+#REF!</f>
        <v>#REF!</v>
      </c>
      <c r="K48" s="502" t="e">
        <f t="shared" si="48"/>
        <v>#REF!</v>
      </c>
      <c r="L48" s="977" t="e">
        <f>'10 міс.'!L47+#REF!</f>
        <v>#REF!</v>
      </c>
      <c r="M48" s="977" t="e">
        <f>'10 міс.'!M47+#REF!</f>
        <v>#REF!</v>
      </c>
      <c r="N48" s="502" t="e">
        <f t="shared" si="49"/>
        <v>#REF!</v>
      </c>
      <c r="O48" s="977" t="e">
        <f>'10 міс.'!O47+#REF!</f>
        <v>#REF!</v>
      </c>
      <c r="P48" s="977" t="e">
        <f>'10 міс.'!P47+#REF!</f>
        <v>#REF!</v>
      </c>
      <c r="Q48" s="502" t="e">
        <f t="shared" si="50"/>
        <v>#REF!</v>
      </c>
      <c r="R48" s="977" t="e">
        <f>'10 міс.'!R47+#REF!</f>
        <v>#REF!</v>
      </c>
      <c r="S48" s="977" t="e">
        <f>'10 міс.'!S47+#REF!</f>
        <v>#REF!</v>
      </c>
      <c r="T48" s="502" t="e">
        <f t="shared" si="51"/>
        <v>#REF!</v>
      </c>
      <c r="U48" s="594" t="e">
        <f t="shared" ref="U48:V60" si="53">SUM(C48,F48,I48,L48,O48,R48)</f>
        <v>#REF!</v>
      </c>
      <c r="V48" s="594" t="e">
        <f t="shared" si="53"/>
        <v>#REF!</v>
      </c>
      <c r="W48" s="502" t="e">
        <f t="shared" si="52"/>
        <v>#REF!</v>
      </c>
    </row>
    <row r="49" spans="1:23" s="508" customFormat="1" ht="13.15" customHeight="1" x14ac:dyDescent="0.2">
      <c r="A49" s="573" t="s">
        <v>93</v>
      </c>
      <c r="B49" s="658"/>
      <c r="C49" s="738" t="e">
        <f>'10 міс.'!C48+#REF!</f>
        <v>#REF!</v>
      </c>
      <c r="D49" s="977" t="e">
        <f>'10 міс.'!D48+#REF!</f>
        <v>#REF!</v>
      </c>
      <c r="E49" s="502" t="e">
        <f t="shared" si="46"/>
        <v>#REF!</v>
      </c>
      <c r="F49" s="738" t="e">
        <f>'10 міс.'!F48+#REF!</f>
        <v>#REF!</v>
      </c>
      <c r="G49" s="977" t="e">
        <f>'10 міс.'!G48+#REF!</f>
        <v>#REF!</v>
      </c>
      <c r="H49" s="502" t="e">
        <f t="shared" si="47"/>
        <v>#REF!</v>
      </c>
      <c r="I49" s="977" t="e">
        <f>'10 міс.'!I48+#REF!</f>
        <v>#REF!</v>
      </c>
      <c r="J49" s="977" t="e">
        <f>'10 міс.'!J48+#REF!</f>
        <v>#REF!</v>
      </c>
      <c r="K49" s="502" t="e">
        <f t="shared" si="48"/>
        <v>#REF!</v>
      </c>
      <c r="L49" s="977" t="e">
        <f>'10 міс.'!L48+#REF!</f>
        <v>#REF!</v>
      </c>
      <c r="M49" s="977" t="e">
        <f>'10 міс.'!M48+#REF!</f>
        <v>#REF!</v>
      </c>
      <c r="N49" s="502" t="e">
        <f t="shared" si="49"/>
        <v>#REF!</v>
      </c>
      <c r="O49" s="977" t="e">
        <f>'10 міс.'!O48+#REF!</f>
        <v>#REF!</v>
      </c>
      <c r="P49" s="977" t="e">
        <f>'10 міс.'!P48+#REF!</f>
        <v>#REF!</v>
      </c>
      <c r="Q49" s="502" t="e">
        <f t="shared" si="50"/>
        <v>#REF!</v>
      </c>
      <c r="R49" s="977" t="e">
        <f>'10 міс.'!R48+#REF!</f>
        <v>#REF!</v>
      </c>
      <c r="S49" s="977" t="e">
        <f>'10 міс.'!S48+#REF!</f>
        <v>#REF!</v>
      </c>
      <c r="T49" s="502" t="e">
        <f t="shared" si="51"/>
        <v>#REF!</v>
      </c>
      <c r="U49" s="594" t="e">
        <f t="shared" si="53"/>
        <v>#REF!</v>
      </c>
      <c r="V49" s="594" t="e">
        <f t="shared" si="53"/>
        <v>#REF!</v>
      </c>
      <c r="W49" s="502" t="e">
        <f t="shared" si="52"/>
        <v>#REF!</v>
      </c>
    </row>
    <row r="50" spans="1:23" s="508" customFormat="1" ht="13.15" customHeight="1" x14ac:dyDescent="0.2">
      <c r="A50" s="573" t="s">
        <v>94</v>
      </c>
      <c r="B50" s="658"/>
      <c r="C50" s="738" t="e">
        <f>'10 міс.'!C49+#REF!</f>
        <v>#REF!</v>
      </c>
      <c r="D50" s="977" t="e">
        <f>'10 міс.'!D49+#REF!</f>
        <v>#REF!</v>
      </c>
      <c r="E50" s="502" t="e">
        <f t="shared" si="46"/>
        <v>#REF!</v>
      </c>
      <c r="F50" s="738" t="e">
        <f>'10 міс.'!F49+#REF!</f>
        <v>#REF!</v>
      </c>
      <c r="G50" s="977" t="e">
        <f>'10 міс.'!G49+#REF!</f>
        <v>#REF!</v>
      </c>
      <c r="H50" s="502" t="e">
        <f t="shared" si="47"/>
        <v>#REF!</v>
      </c>
      <c r="I50" s="977" t="e">
        <f>'10 міс.'!I49+#REF!</f>
        <v>#REF!</v>
      </c>
      <c r="J50" s="977" t="e">
        <f>'10 міс.'!J49+#REF!</f>
        <v>#REF!</v>
      </c>
      <c r="K50" s="502" t="e">
        <f t="shared" si="48"/>
        <v>#REF!</v>
      </c>
      <c r="L50" s="977" t="e">
        <f>'10 міс.'!L49+#REF!</f>
        <v>#REF!</v>
      </c>
      <c r="M50" s="977" t="e">
        <f>'10 міс.'!M49+#REF!</f>
        <v>#REF!</v>
      </c>
      <c r="N50" s="502" t="e">
        <f t="shared" si="49"/>
        <v>#REF!</v>
      </c>
      <c r="O50" s="977" t="e">
        <f>'10 міс.'!O49+#REF!</f>
        <v>#REF!</v>
      </c>
      <c r="P50" s="977" t="e">
        <f>'10 міс.'!P49+#REF!</f>
        <v>#REF!</v>
      </c>
      <c r="Q50" s="502" t="e">
        <f t="shared" si="50"/>
        <v>#REF!</v>
      </c>
      <c r="R50" s="977" t="e">
        <f>'10 міс.'!R49+#REF!</f>
        <v>#REF!</v>
      </c>
      <c r="S50" s="977" t="e">
        <f>'10 міс.'!S49+#REF!</f>
        <v>#REF!</v>
      </c>
      <c r="T50" s="502" t="e">
        <f t="shared" si="51"/>
        <v>#REF!</v>
      </c>
      <c r="U50" s="594" t="e">
        <f t="shared" si="53"/>
        <v>#REF!</v>
      </c>
      <c r="V50" s="594" t="e">
        <f t="shared" si="53"/>
        <v>#REF!</v>
      </c>
      <c r="W50" s="502" t="e">
        <f t="shared" si="52"/>
        <v>#REF!</v>
      </c>
    </row>
    <row r="51" spans="1:23" s="508" customFormat="1" ht="13.15" customHeight="1" x14ac:dyDescent="0.2">
      <c r="A51" s="573" t="s">
        <v>101</v>
      </c>
      <c r="B51" s="658"/>
      <c r="C51" s="738" t="e">
        <f>'10 міс.'!C50+#REF!</f>
        <v>#REF!</v>
      </c>
      <c r="D51" s="977" t="e">
        <f>'10 міс.'!D50+#REF!</f>
        <v>#REF!</v>
      </c>
      <c r="E51" s="502" t="e">
        <f>D51/C51*100</f>
        <v>#REF!</v>
      </c>
      <c r="F51" s="738" t="e">
        <f>'10 міс.'!F50+#REF!</f>
        <v>#REF!</v>
      </c>
      <c r="G51" s="977" t="e">
        <f>'10 міс.'!G50+#REF!</f>
        <v>#REF!</v>
      </c>
      <c r="H51" s="502" t="e">
        <f>G51/F51*100</f>
        <v>#REF!</v>
      </c>
      <c r="I51" s="977" t="e">
        <f>'10 міс.'!I50+#REF!</f>
        <v>#REF!</v>
      </c>
      <c r="J51" s="977" t="e">
        <f>'10 міс.'!J50+#REF!</f>
        <v>#REF!</v>
      </c>
      <c r="K51" s="502" t="e">
        <f>J51/I51*100</f>
        <v>#REF!</v>
      </c>
      <c r="L51" s="977" t="e">
        <f>'10 міс.'!L50+#REF!</f>
        <v>#REF!</v>
      </c>
      <c r="M51" s="977" t="e">
        <f>'10 міс.'!M50+#REF!</f>
        <v>#REF!</v>
      </c>
      <c r="N51" s="502" t="e">
        <f>M51/L51*100</f>
        <v>#REF!</v>
      </c>
      <c r="O51" s="977" t="e">
        <f>'10 міс.'!O50+#REF!</f>
        <v>#REF!</v>
      </c>
      <c r="P51" s="977" t="e">
        <f>'10 міс.'!P50+#REF!</f>
        <v>#REF!</v>
      </c>
      <c r="Q51" s="502" t="e">
        <f>P51/O51*100</f>
        <v>#REF!</v>
      </c>
      <c r="R51" s="977" t="e">
        <f>'10 міс.'!R50+#REF!</f>
        <v>#REF!</v>
      </c>
      <c r="S51" s="977" t="e">
        <f>'10 міс.'!S50+#REF!</f>
        <v>#REF!</v>
      </c>
      <c r="T51" s="502" t="e">
        <f>S51/R51*100</f>
        <v>#REF!</v>
      </c>
      <c r="U51" s="594" t="e">
        <f>SUM(C51,F51,I51,L51,O51,R51)</f>
        <v>#REF!</v>
      </c>
      <c r="V51" s="594" t="e">
        <f>SUM(D51,G51,J51,M51,P51,S51)</f>
        <v>#REF!</v>
      </c>
      <c r="W51" s="502" t="e">
        <f>V51/U51*100</f>
        <v>#REF!</v>
      </c>
    </row>
    <row r="52" spans="1:23" s="508" customFormat="1" ht="13.15" customHeight="1" x14ac:dyDescent="0.2">
      <c r="A52" s="573" t="s">
        <v>97</v>
      </c>
      <c r="B52" s="658"/>
      <c r="C52" s="738" t="e">
        <f>'10 міс.'!C51+#REF!</f>
        <v>#REF!</v>
      </c>
      <c r="D52" s="977" t="e">
        <f>'10 міс.'!D51+#REF!</f>
        <v>#REF!</v>
      </c>
      <c r="E52" s="502" t="e">
        <f t="shared" si="46"/>
        <v>#REF!</v>
      </c>
      <c r="F52" s="738" t="e">
        <f>'10 міс.'!F51+#REF!</f>
        <v>#REF!</v>
      </c>
      <c r="G52" s="977" t="e">
        <f>'10 міс.'!G51+#REF!</f>
        <v>#REF!</v>
      </c>
      <c r="H52" s="502" t="e">
        <f t="shared" si="47"/>
        <v>#REF!</v>
      </c>
      <c r="I52" s="977" t="e">
        <f>'10 міс.'!I51+#REF!</f>
        <v>#REF!</v>
      </c>
      <c r="J52" s="977" t="e">
        <f>'10 міс.'!J51+#REF!</f>
        <v>#REF!</v>
      </c>
      <c r="K52" s="502" t="e">
        <f t="shared" si="48"/>
        <v>#REF!</v>
      </c>
      <c r="L52" s="977" t="e">
        <f>'10 міс.'!L51+#REF!</f>
        <v>#REF!</v>
      </c>
      <c r="M52" s="977" t="e">
        <f>'10 міс.'!M51+#REF!</f>
        <v>#REF!</v>
      </c>
      <c r="N52" s="502" t="e">
        <f t="shared" si="49"/>
        <v>#REF!</v>
      </c>
      <c r="O52" s="977" t="e">
        <f>'10 міс.'!O51+#REF!</f>
        <v>#REF!</v>
      </c>
      <c r="P52" s="977" t="e">
        <f>'10 міс.'!P51+#REF!</f>
        <v>#REF!</v>
      </c>
      <c r="Q52" s="502" t="e">
        <f t="shared" si="50"/>
        <v>#REF!</v>
      </c>
      <c r="R52" s="977" t="e">
        <f>'10 міс.'!R51+#REF!</f>
        <v>#REF!</v>
      </c>
      <c r="S52" s="977" t="e">
        <f>'10 міс.'!S51+#REF!</f>
        <v>#REF!</v>
      </c>
      <c r="T52" s="502" t="e">
        <f t="shared" si="51"/>
        <v>#REF!</v>
      </c>
      <c r="U52" s="594" t="e">
        <f>SUM(C52,F52,I52,L52,O52,R52)</f>
        <v>#REF!</v>
      </c>
      <c r="V52" s="594" t="e">
        <f>SUM(D52,G52,J52,M52,P52,S52)</f>
        <v>#REF!</v>
      </c>
      <c r="W52" s="502" t="e">
        <f t="shared" si="52"/>
        <v>#REF!</v>
      </c>
    </row>
    <row r="53" spans="1:23" s="508" customFormat="1" ht="13.15" customHeight="1" x14ac:dyDescent="0.2">
      <c r="A53" s="573" t="s">
        <v>98</v>
      </c>
      <c r="B53" s="658"/>
      <c r="C53" s="738" t="e">
        <f>'10 міс.'!C52+#REF!</f>
        <v>#REF!</v>
      </c>
      <c r="D53" s="977" t="e">
        <f>'10 міс.'!D52+#REF!</f>
        <v>#REF!</v>
      </c>
      <c r="E53" s="502" t="e">
        <f t="shared" si="46"/>
        <v>#REF!</v>
      </c>
      <c r="F53" s="738" t="e">
        <f>'10 міс.'!F52+#REF!</f>
        <v>#REF!</v>
      </c>
      <c r="G53" s="977" t="e">
        <f>'10 міс.'!G52+#REF!</f>
        <v>#REF!</v>
      </c>
      <c r="H53" s="502" t="e">
        <f t="shared" si="47"/>
        <v>#REF!</v>
      </c>
      <c r="I53" s="977" t="e">
        <f>'10 міс.'!I52+#REF!</f>
        <v>#REF!</v>
      </c>
      <c r="J53" s="977" t="e">
        <f>'10 міс.'!J52+#REF!</f>
        <v>#REF!</v>
      </c>
      <c r="K53" s="502" t="e">
        <f t="shared" si="48"/>
        <v>#REF!</v>
      </c>
      <c r="L53" s="977" t="e">
        <f>'10 міс.'!L52+#REF!</f>
        <v>#REF!</v>
      </c>
      <c r="M53" s="977" t="e">
        <f>'10 міс.'!M52+#REF!</f>
        <v>#REF!</v>
      </c>
      <c r="N53" s="502" t="e">
        <f t="shared" si="49"/>
        <v>#REF!</v>
      </c>
      <c r="O53" s="977" t="e">
        <f>'10 міс.'!O52+#REF!</f>
        <v>#REF!</v>
      </c>
      <c r="P53" s="977" t="e">
        <f>'10 міс.'!P52+#REF!</f>
        <v>#REF!</v>
      </c>
      <c r="Q53" s="502" t="e">
        <f t="shared" si="50"/>
        <v>#REF!</v>
      </c>
      <c r="R53" s="977" t="e">
        <f>'10 міс.'!R52+#REF!</f>
        <v>#REF!</v>
      </c>
      <c r="S53" s="977" t="e">
        <f>'10 міс.'!S52+#REF!</f>
        <v>#REF!</v>
      </c>
      <c r="T53" s="502" t="e">
        <f t="shared" si="51"/>
        <v>#REF!</v>
      </c>
      <c r="U53" s="594" t="e">
        <f t="shared" si="53"/>
        <v>#REF!</v>
      </c>
      <c r="V53" s="594" t="e">
        <f t="shared" si="53"/>
        <v>#REF!</v>
      </c>
      <c r="W53" s="502" t="e">
        <f t="shared" si="52"/>
        <v>#REF!</v>
      </c>
    </row>
    <row r="54" spans="1:23" s="508" customFormat="1" ht="13.15" customHeight="1" thickBot="1" x14ac:dyDescent="0.25">
      <c r="A54" s="574" t="s">
        <v>99</v>
      </c>
      <c r="B54" s="754"/>
      <c r="C54" s="739" t="e">
        <f>C50/C46*100</f>
        <v>#REF!</v>
      </c>
      <c r="D54" s="1099" t="e">
        <f>D50/D46*100</f>
        <v>#REF!</v>
      </c>
      <c r="E54" s="503"/>
      <c r="F54" s="739" t="e">
        <f>F50/F46*100</f>
        <v>#REF!</v>
      </c>
      <c r="G54" s="1099" t="e">
        <f>G50/G46*100</f>
        <v>#REF!</v>
      </c>
      <c r="H54" s="503"/>
      <c r="I54" s="730" t="e">
        <f>I50/I46*100</f>
        <v>#REF!</v>
      </c>
      <c r="J54" s="1099" t="e">
        <f>J50/J46*100</f>
        <v>#REF!</v>
      </c>
      <c r="K54" s="503"/>
      <c r="L54" s="1099" t="e">
        <f>L50/L46*100</f>
        <v>#REF!</v>
      </c>
      <c r="M54" s="1099" t="e">
        <f>M50/M46*100</f>
        <v>#REF!</v>
      </c>
      <c r="N54" s="503"/>
      <c r="O54" s="1099" t="e">
        <f>O50/O46*100</f>
        <v>#REF!</v>
      </c>
      <c r="P54" s="1099" t="e">
        <f>P50/P46*100</f>
        <v>#REF!</v>
      </c>
      <c r="Q54" s="503"/>
      <c r="R54" s="1099" t="e">
        <f>R50/R46*100</f>
        <v>#REF!</v>
      </c>
      <c r="S54" s="1099" t="e">
        <f>S50/S46*100</f>
        <v>#REF!</v>
      </c>
      <c r="T54" s="503"/>
      <c r="U54" s="730" t="e">
        <f>U50/U47*100</f>
        <v>#REF!</v>
      </c>
      <c r="V54" s="1099" t="e">
        <f>V50/V46*100</f>
        <v>#REF!</v>
      </c>
      <c r="W54" s="503"/>
    </row>
    <row r="55" spans="1:23" s="437" customFormat="1" ht="38.25" x14ac:dyDescent="0.2">
      <c r="A55" s="575" t="s">
        <v>96</v>
      </c>
      <c r="B55" s="755"/>
      <c r="C55" s="740" t="e">
        <f>C57+C58+C59+C60</f>
        <v>#REF!</v>
      </c>
      <c r="D55" s="731" t="e">
        <f>D57+D58+D59+D60</f>
        <v>#REF!</v>
      </c>
      <c r="E55" s="472" t="e">
        <f t="shared" si="46"/>
        <v>#REF!</v>
      </c>
      <c r="F55" s="740" t="e">
        <f>F57+F58+F59+F60</f>
        <v>#REF!</v>
      </c>
      <c r="G55" s="731" t="e">
        <f>G57+G58+G59+G60</f>
        <v>#REF!</v>
      </c>
      <c r="H55" s="472" t="e">
        <f t="shared" si="47"/>
        <v>#REF!</v>
      </c>
      <c r="I55" s="976" t="e">
        <f>I57+I58+I59+I60</f>
        <v>#REF!</v>
      </c>
      <c r="J55" s="728" t="e">
        <f>J57+J58+J59+J60</f>
        <v>#REF!</v>
      </c>
      <c r="K55" s="471" t="e">
        <f t="shared" si="48"/>
        <v>#REF!</v>
      </c>
      <c r="L55" s="731" t="e">
        <f>L57+L58+L59+L60</f>
        <v>#REF!</v>
      </c>
      <c r="M55" s="731" t="e">
        <f>M57+M58+M59+M60</f>
        <v>#REF!</v>
      </c>
      <c r="N55" s="472" t="e">
        <f t="shared" si="49"/>
        <v>#REF!</v>
      </c>
      <c r="O55" s="728" t="e">
        <f>O57+O58+O59+O60</f>
        <v>#REF!</v>
      </c>
      <c r="P55" s="728" t="e">
        <f>P57+P58+P59+P60</f>
        <v>#REF!</v>
      </c>
      <c r="Q55" s="471" t="e">
        <f t="shared" si="50"/>
        <v>#REF!</v>
      </c>
      <c r="R55" s="731" t="e">
        <f>R57+R58+R59+R60</f>
        <v>#REF!</v>
      </c>
      <c r="S55" s="731" t="e">
        <f>S57+S58+S59+S60</f>
        <v>#REF!</v>
      </c>
      <c r="T55" s="472" t="e">
        <f t="shared" si="51"/>
        <v>#REF!</v>
      </c>
      <c r="U55" s="624" t="e">
        <f t="shared" si="53"/>
        <v>#REF!</v>
      </c>
      <c r="V55" s="624" t="e">
        <f t="shared" si="53"/>
        <v>#REF!</v>
      </c>
      <c r="W55" s="472" t="e">
        <f t="shared" si="52"/>
        <v>#REF!</v>
      </c>
    </row>
    <row r="56" spans="1:23" s="508" customFormat="1" ht="13.15" customHeight="1" x14ac:dyDescent="0.2">
      <c r="A56" s="572" t="s">
        <v>102</v>
      </c>
      <c r="B56" s="753"/>
      <c r="C56" s="737" t="e">
        <f>C57+C58+C59</f>
        <v>#REF!</v>
      </c>
      <c r="D56" s="626" t="e">
        <f>D57+D58+D59</f>
        <v>#REF!</v>
      </c>
      <c r="E56" s="504" t="e">
        <f t="shared" si="46"/>
        <v>#REF!</v>
      </c>
      <c r="F56" s="737" t="e">
        <f>F57+F58+F59+0.1</f>
        <v>#REF!</v>
      </c>
      <c r="G56" s="626" t="e">
        <f>G57+G58+G59+0.1</f>
        <v>#REF!</v>
      </c>
      <c r="H56" s="504" t="e">
        <f t="shared" si="47"/>
        <v>#REF!</v>
      </c>
      <c r="I56" s="626" t="e">
        <f>I57+I58+I59</f>
        <v>#REF!</v>
      </c>
      <c r="J56" s="626" t="e">
        <f>J57+J58+J59</f>
        <v>#REF!</v>
      </c>
      <c r="K56" s="504" t="e">
        <f t="shared" si="48"/>
        <v>#REF!</v>
      </c>
      <c r="L56" s="626" t="e">
        <f>L57+L58+L59</f>
        <v>#REF!</v>
      </c>
      <c r="M56" s="626" t="e">
        <f>M57+M58+M59</f>
        <v>#REF!</v>
      </c>
      <c r="N56" s="504" t="e">
        <f t="shared" si="49"/>
        <v>#REF!</v>
      </c>
      <c r="O56" s="626" t="e">
        <f>O57+O58+O59-0.1</f>
        <v>#REF!</v>
      </c>
      <c r="P56" s="626" t="e">
        <f>P57+P58+P59-0.1</f>
        <v>#REF!</v>
      </c>
      <c r="Q56" s="504" t="e">
        <f t="shared" si="50"/>
        <v>#REF!</v>
      </c>
      <c r="R56" s="626" t="e">
        <f>R57+R58+R59</f>
        <v>#REF!</v>
      </c>
      <c r="S56" s="626" t="e">
        <f>S57+S58+S59</f>
        <v>#REF!</v>
      </c>
      <c r="T56" s="504" t="e">
        <f t="shared" si="51"/>
        <v>#REF!</v>
      </c>
      <c r="U56" s="626" t="e">
        <f>U57+U58+U59-0.5</f>
        <v>#REF!</v>
      </c>
      <c r="V56" s="626" t="e">
        <f>V57+V58+V59</f>
        <v>#REF!</v>
      </c>
      <c r="W56" s="504" t="e">
        <f t="shared" si="52"/>
        <v>#REF!</v>
      </c>
    </row>
    <row r="57" spans="1:23" s="508" customFormat="1" ht="13.15" customHeight="1" x14ac:dyDescent="0.2">
      <c r="A57" s="573" t="s">
        <v>92</v>
      </c>
      <c r="B57" s="658"/>
      <c r="C57" s="738" t="e">
        <f>'10 міс.'!C56+#REF!</f>
        <v>#REF!</v>
      </c>
      <c r="D57" s="977" t="e">
        <f>'10 міс.'!D56+#REF!</f>
        <v>#REF!</v>
      </c>
      <c r="E57" s="502" t="e">
        <f t="shared" si="46"/>
        <v>#REF!</v>
      </c>
      <c r="F57" s="738" t="e">
        <f>'10 міс.'!F56+#REF!</f>
        <v>#REF!</v>
      </c>
      <c r="G57" s="977" t="e">
        <f>'10 міс.'!G56+#REF!</f>
        <v>#REF!</v>
      </c>
      <c r="H57" s="502" t="e">
        <f t="shared" si="47"/>
        <v>#REF!</v>
      </c>
      <c r="I57" s="977" t="e">
        <f>'10 міс.'!I56+#REF!</f>
        <v>#REF!</v>
      </c>
      <c r="J57" s="977" t="e">
        <f>'10 міс.'!J56+#REF!</f>
        <v>#REF!</v>
      </c>
      <c r="K57" s="502" t="e">
        <f t="shared" si="48"/>
        <v>#REF!</v>
      </c>
      <c r="L57" s="977" t="e">
        <f>'10 міс.'!L56+#REF!</f>
        <v>#REF!</v>
      </c>
      <c r="M57" s="977" t="e">
        <f>'10 міс.'!M56+#REF!</f>
        <v>#REF!</v>
      </c>
      <c r="N57" s="502" t="e">
        <f t="shared" si="49"/>
        <v>#REF!</v>
      </c>
      <c r="O57" s="977" t="e">
        <f>'10 міс.'!O56+#REF!</f>
        <v>#REF!</v>
      </c>
      <c r="P57" s="977" t="e">
        <f>'10 міс.'!P56+#REF!</f>
        <v>#REF!</v>
      </c>
      <c r="Q57" s="502" t="e">
        <f t="shared" si="50"/>
        <v>#REF!</v>
      </c>
      <c r="R57" s="977" t="e">
        <f>'10 міс.'!R56+#REF!</f>
        <v>#REF!</v>
      </c>
      <c r="S57" s="977" t="e">
        <f>'10 міс.'!S56+#REF!</f>
        <v>#REF!</v>
      </c>
      <c r="T57" s="502" t="e">
        <f t="shared" si="51"/>
        <v>#REF!</v>
      </c>
      <c r="U57" s="594" t="e">
        <f t="shared" si="53"/>
        <v>#REF!</v>
      </c>
      <c r="V57" s="594" t="e">
        <f t="shared" si="53"/>
        <v>#REF!</v>
      </c>
      <c r="W57" s="502" t="e">
        <f t="shared" si="52"/>
        <v>#REF!</v>
      </c>
    </row>
    <row r="58" spans="1:23" s="508" customFormat="1" ht="13.15" customHeight="1" x14ac:dyDescent="0.2">
      <c r="A58" s="573" t="s">
        <v>93</v>
      </c>
      <c r="B58" s="658"/>
      <c r="C58" s="738" t="e">
        <f>'10 міс.'!C57+#REF!</f>
        <v>#REF!</v>
      </c>
      <c r="D58" s="977" t="e">
        <f>'10 міс.'!D57+#REF!</f>
        <v>#REF!</v>
      </c>
      <c r="E58" s="502" t="e">
        <f t="shared" si="46"/>
        <v>#REF!</v>
      </c>
      <c r="F58" s="738" t="e">
        <f>'10 міс.'!F57+#REF!</f>
        <v>#REF!</v>
      </c>
      <c r="G58" s="977" t="e">
        <f>'10 міс.'!G57+#REF!</f>
        <v>#REF!</v>
      </c>
      <c r="H58" s="502" t="e">
        <f t="shared" si="47"/>
        <v>#REF!</v>
      </c>
      <c r="I58" s="977" t="e">
        <f>'10 міс.'!I57+#REF!</f>
        <v>#REF!</v>
      </c>
      <c r="J58" s="977" t="e">
        <f>'10 міс.'!J57+#REF!</f>
        <v>#REF!</v>
      </c>
      <c r="K58" s="502" t="e">
        <f t="shared" si="48"/>
        <v>#REF!</v>
      </c>
      <c r="L58" s="977" t="e">
        <f>'10 міс.'!L57+#REF!</f>
        <v>#REF!</v>
      </c>
      <c r="M58" s="977" t="e">
        <f>'10 міс.'!M57+#REF!</f>
        <v>#REF!</v>
      </c>
      <c r="N58" s="502" t="e">
        <f t="shared" si="49"/>
        <v>#REF!</v>
      </c>
      <c r="O58" s="977" t="e">
        <f>'10 міс.'!O57+#REF!</f>
        <v>#REF!</v>
      </c>
      <c r="P58" s="977" t="e">
        <f>'10 міс.'!P57+#REF!</f>
        <v>#REF!</v>
      </c>
      <c r="Q58" s="502" t="e">
        <f t="shared" si="50"/>
        <v>#REF!</v>
      </c>
      <c r="R58" s="977" t="e">
        <f>'10 міс.'!R57+#REF!</f>
        <v>#REF!</v>
      </c>
      <c r="S58" s="977" t="e">
        <f>'10 міс.'!S57+#REF!</f>
        <v>#REF!</v>
      </c>
      <c r="T58" s="502" t="e">
        <f t="shared" si="51"/>
        <v>#REF!</v>
      </c>
      <c r="U58" s="594" t="e">
        <f t="shared" si="53"/>
        <v>#REF!</v>
      </c>
      <c r="V58" s="594" t="e">
        <f t="shared" si="53"/>
        <v>#REF!</v>
      </c>
      <c r="W58" s="502" t="e">
        <f t="shared" si="52"/>
        <v>#REF!</v>
      </c>
    </row>
    <row r="59" spans="1:23" s="508" customFormat="1" ht="13.15" customHeight="1" x14ac:dyDescent="0.2">
      <c r="A59" s="573" t="s">
        <v>94</v>
      </c>
      <c r="B59" s="658"/>
      <c r="C59" s="738" t="e">
        <f>'10 міс.'!C58+#REF!</f>
        <v>#REF!</v>
      </c>
      <c r="D59" s="977" t="e">
        <f>'10 міс.'!D58+#REF!</f>
        <v>#REF!</v>
      </c>
      <c r="E59" s="502" t="e">
        <f t="shared" si="46"/>
        <v>#REF!</v>
      </c>
      <c r="F59" s="738" t="e">
        <f>'10 міс.'!F58+#REF!</f>
        <v>#REF!</v>
      </c>
      <c r="G59" s="977" t="e">
        <f>'10 міс.'!G58+#REF!</f>
        <v>#REF!</v>
      </c>
      <c r="H59" s="502" t="e">
        <f t="shared" si="47"/>
        <v>#REF!</v>
      </c>
      <c r="I59" s="977" t="e">
        <f>'10 міс.'!I58+#REF!</f>
        <v>#REF!</v>
      </c>
      <c r="J59" s="977" t="e">
        <f>'10 міс.'!J58+#REF!</f>
        <v>#REF!</v>
      </c>
      <c r="K59" s="502" t="e">
        <f t="shared" si="48"/>
        <v>#REF!</v>
      </c>
      <c r="L59" s="977" t="e">
        <f>'10 міс.'!L58+#REF!</f>
        <v>#REF!</v>
      </c>
      <c r="M59" s="977" t="e">
        <f>'10 міс.'!M58+#REF!</f>
        <v>#REF!</v>
      </c>
      <c r="N59" s="502" t="e">
        <f t="shared" si="49"/>
        <v>#REF!</v>
      </c>
      <c r="O59" s="977" t="e">
        <f>'10 міс.'!O58+#REF!</f>
        <v>#REF!</v>
      </c>
      <c r="P59" s="977" t="e">
        <f>'10 міс.'!P58+#REF!</f>
        <v>#REF!</v>
      </c>
      <c r="Q59" s="502" t="e">
        <f t="shared" si="50"/>
        <v>#REF!</v>
      </c>
      <c r="R59" s="977" t="e">
        <f>'10 міс.'!R58+#REF!</f>
        <v>#REF!</v>
      </c>
      <c r="S59" s="977" t="e">
        <f>'10 міс.'!S58+#REF!</f>
        <v>#REF!</v>
      </c>
      <c r="T59" s="502" t="e">
        <f t="shared" si="51"/>
        <v>#REF!</v>
      </c>
      <c r="U59" s="594" t="e">
        <f t="shared" si="53"/>
        <v>#REF!</v>
      </c>
      <c r="V59" s="594" t="e">
        <f t="shared" si="53"/>
        <v>#REF!</v>
      </c>
      <c r="W59" s="502" t="e">
        <f t="shared" si="52"/>
        <v>#REF!</v>
      </c>
    </row>
    <row r="60" spans="1:23" s="508" customFormat="1" ht="13.15" customHeight="1" x14ac:dyDescent="0.2">
      <c r="A60" s="573" t="s">
        <v>97</v>
      </c>
      <c r="B60" s="658"/>
      <c r="C60" s="738" t="e">
        <f>'10 міс.'!C59+#REF!</f>
        <v>#REF!</v>
      </c>
      <c r="D60" s="977" t="e">
        <f>'10 міс.'!D59+#REF!</f>
        <v>#REF!</v>
      </c>
      <c r="E60" s="502" t="e">
        <f t="shared" si="46"/>
        <v>#REF!</v>
      </c>
      <c r="F60" s="738" t="e">
        <f>'10 міс.'!F59+#REF!</f>
        <v>#REF!</v>
      </c>
      <c r="G60" s="977" t="e">
        <f>'10 міс.'!G59+#REF!</f>
        <v>#REF!</v>
      </c>
      <c r="H60" s="502" t="e">
        <f t="shared" si="47"/>
        <v>#REF!</v>
      </c>
      <c r="I60" s="977" t="e">
        <f>'10 міс.'!I59+#REF!</f>
        <v>#REF!</v>
      </c>
      <c r="J60" s="977" t="e">
        <f>'10 міс.'!J59+#REF!</f>
        <v>#REF!</v>
      </c>
      <c r="K60" s="502" t="e">
        <f t="shared" si="48"/>
        <v>#REF!</v>
      </c>
      <c r="L60" s="977" t="e">
        <f>'10 міс.'!L59+#REF!</f>
        <v>#REF!</v>
      </c>
      <c r="M60" s="977" t="e">
        <f>'10 міс.'!M59+#REF!</f>
        <v>#REF!</v>
      </c>
      <c r="N60" s="502" t="e">
        <f t="shared" si="49"/>
        <v>#REF!</v>
      </c>
      <c r="O60" s="977" t="e">
        <f>'10 міс.'!O59+#REF!</f>
        <v>#REF!</v>
      </c>
      <c r="P60" s="977" t="e">
        <f>'10 міс.'!P59+#REF!</f>
        <v>#REF!</v>
      </c>
      <c r="Q60" s="502" t="e">
        <f t="shared" si="50"/>
        <v>#REF!</v>
      </c>
      <c r="R60" s="977" t="e">
        <f>'10 міс.'!R59+#REF!</f>
        <v>#REF!</v>
      </c>
      <c r="S60" s="977" t="e">
        <f>'10 міс.'!S59+#REF!</f>
        <v>#REF!</v>
      </c>
      <c r="T60" s="502" t="e">
        <f t="shared" si="51"/>
        <v>#REF!</v>
      </c>
      <c r="U60" s="594" t="e">
        <f>SUM(C60,F60,I60,L60,O60,R60)+0.1</f>
        <v>#REF!</v>
      </c>
      <c r="V60" s="594" t="e">
        <f t="shared" si="53"/>
        <v>#REF!</v>
      </c>
      <c r="W60" s="502" t="e">
        <f t="shared" si="52"/>
        <v>#REF!</v>
      </c>
    </row>
    <row r="61" spans="1:23" s="508" customFormat="1" ht="13.15" customHeight="1" thickBot="1" x14ac:dyDescent="0.25">
      <c r="A61" s="574" t="s">
        <v>99</v>
      </c>
      <c r="B61" s="754"/>
      <c r="C61" s="741" t="e">
        <f>C59/C56*100</f>
        <v>#REF!</v>
      </c>
      <c r="D61" s="732" t="e">
        <f>D59/D56*100</f>
        <v>#REF!</v>
      </c>
      <c r="E61" s="1007"/>
      <c r="F61" s="741" t="e">
        <f>F59/F56*100</f>
        <v>#REF!</v>
      </c>
      <c r="G61" s="732" t="e">
        <f>G59/G56*100</f>
        <v>#REF!</v>
      </c>
      <c r="H61" s="1007"/>
      <c r="I61" s="732" t="e">
        <f>I59/I56*100</f>
        <v>#REF!</v>
      </c>
      <c r="J61" s="732" t="e">
        <f>J59/J56*100</f>
        <v>#REF!</v>
      </c>
      <c r="K61" s="1007"/>
      <c r="L61" s="732" t="e">
        <f>L59/L56*100</f>
        <v>#REF!</v>
      </c>
      <c r="M61" s="732" t="e">
        <f>M59/M56*100</f>
        <v>#REF!</v>
      </c>
      <c r="N61" s="1007"/>
      <c r="O61" s="732" t="e">
        <f>O59/O56*100</f>
        <v>#REF!</v>
      </c>
      <c r="P61" s="732" t="e">
        <f>P59/P56*100</f>
        <v>#REF!</v>
      </c>
      <c r="Q61" s="1007"/>
      <c r="R61" s="732" t="e">
        <f>R59/R56*100</f>
        <v>#REF!</v>
      </c>
      <c r="S61" s="732" t="e">
        <f>S59/S56*100</f>
        <v>#REF!</v>
      </c>
      <c r="T61" s="512"/>
      <c r="U61" s="732" t="e">
        <f>U59/U56*100</f>
        <v>#REF!</v>
      </c>
      <c r="V61" s="732" t="e">
        <f>V59/V56*100</f>
        <v>#REF!</v>
      </c>
      <c r="W61" s="512"/>
    </row>
  </sheetData>
  <mergeCells count="19">
    <mergeCell ref="A1:W1"/>
    <mergeCell ref="A2:W2"/>
    <mergeCell ref="A5:A7"/>
    <mergeCell ref="L5:N5"/>
    <mergeCell ref="O5:Q5"/>
    <mergeCell ref="R5:T5"/>
    <mergeCell ref="U5:W5"/>
    <mergeCell ref="A4:C4"/>
    <mergeCell ref="C5:E5"/>
    <mergeCell ref="F5:H5"/>
    <mergeCell ref="I5:K5"/>
    <mergeCell ref="B5:B6"/>
    <mergeCell ref="O6:Q6"/>
    <mergeCell ref="R6:T6"/>
    <mergeCell ref="U6:W6"/>
    <mergeCell ref="C6:E6"/>
    <mergeCell ref="F6:H6"/>
    <mergeCell ref="I6:K6"/>
    <mergeCell ref="L6:N6"/>
  </mergeCells>
  <phoneticPr fontId="0" type="noConversion"/>
  <printOptions horizontalCentered="1" verticalCentered="1"/>
  <pageMargins left="0" right="0" top="0" bottom="0" header="0.51181102362204722" footer="0.51181102362204722"/>
  <pageSetup paperSize="8" scale="86" orientation="landscape" r:id="rId1"/>
  <headerFooter alignWithMargins="0">
    <oddHeader xml:space="preserve">&amp;L&amp;8&amp;F    &amp;D    &amp;T
Вик. Косач Ю.В. 5  02  32
</oddHeader>
  </headerFooter>
  <rowBreaks count="1" manualBreakCount="1">
    <brk id="61" max="22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rgb="FF0070C0"/>
  </sheetPr>
  <dimension ref="A1:AB63"/>
  <sheetViews>
    <sheetView view="pageBreakPreview" zoomScaleNormal="100" zoomScaleSheetLayoutView="100" workbookViewId="0">
      <pane xSplit="2" ySplit="6" topLeftCell="M28" activePane="bottomRight" state="frozen"/>
      <selection activeCell="U36" sqref="U36"/>
      <selection pane="topRight" activeCell="U36" sqref="U36"/>
      <selection pane="bottomLeft" activeCell="U36" sqref="U36"/>
      <selection pane="bottomRight" activeCell="U36" sqref="U36"/>
    </sheetView>
  </sheetViews>
  <sheetFormatPr defaultColWidth="9.140625" defaultRowHeight="12.75" x14ac:dyDescent="0.2"/>
  <cols>
    <col min="1" max="1" width="22.42578125" style="23" customWidth="1"/>
    <col min="2" max="2" width="11.28515625" style="23" customWidth="1"/>
    <col min="3" max="4" width="8.7109375" customWidth="1"/>
    <col min="5" max="5" width="7.5703125" style="508" customWidth="1"/>
    <col min="6" max="7" width="8.7109375" customWidth="1"/>
    <col min="8" max="8" width="8" style="508" customWidth="1"/>
    <col min="9" max="10" width="8.7109375" customWidth="1"/>
    <col min="11" max="11" width="7.5703125" style="508" customWidth="1"/>
    <col min="12" max="13" width="9.140625" customWidth="1"/>
    <col min="14" max="14" width="7.5703125" style="508" customWidth="1"/>
    <col min="15" max="16" width="8.7109375" customWidth="1"/>
    <col min="17" max="17" width="7.5703125" style="508" customWidth="1"/>
    <col min="18" max="19" width="8.7109375" customWidth="1"/>
    <col min="20" max="20" width="7.5703125" style="508" customWidth="1"/>
    <col min="21" max="21" width="9.7109375" customWidth="1"/>
    <col min="22" max="22" width="10.85546875" customWidth="1"/>
    <col min="23" max="23" width="8.28515625" customWidth="1"/>
    <col min="24" max="26" width="9.85546875" bestFit="1" customWidth="1"/>
  </cols>
  <sheetData>
    <row r="1" spans="1:28" ht="18" x14ac:dyDescent="0.25">
      <c r="A1" s="1174" t="s">
        <v>53</v>
      </c>
      <c r="B1" s="1174"/>
      <c r="C1" s="1174"/>
      <c r="D1" s="1174"/>
      <c r="E1" s="1174"/>
      <c r="F1" s="1174"/>
      <c r="G1" s="1174"/>
      <c r="H1" s="1174"/>
      <c r="I1" s="1174"/>
      <c r="J1" s="1174"/>
      <c r="K1" s="1174"/>
      <c r="L1" s="1174"/>
      <c r="M1" s="1174"/>
      <c r="N1" s="1174"/>
      <c r="O1" s="1174"/>
      <c r="P1" s="1174"/>
      <c r="Q1" s="1174"/>
      <c r="R1" s="1174"/>
      <c r="S1" s="1174"/>
      <c r="T1" s="1174"/>
      <c r="U1" s="1174"/>
      <c r="V1" s="1174"/>
      <c r="W1" s="1174"/>
    </row>
    <row r="2" spans="1:28" ht="18" x14ac:dyDescent="0.25">
      <c r="A2" s="1174" t="s">
        <v>146</v>
      </c>
      <c r="B2" s="1174"/>
      <c r="C2" s="1174"/>
      <c r="D2" s="1174"/>
      <c r="E2" s="1174"/>
      <c r="F2" s="1174"/>
      <c r="G2" s="1174"/>
      <c r="H2" s="1174"/>
      <c r="I2" s="1174"/>
      <c r="J2" s="1174"/>
      <c r="K2" s="1174"/>
      <c r="L2" s="1174"/>
      <c r="M2" s="1174"/>
      <c r="N2" s="1174"/>
      <c r="O2" s="1174"/>
      <c r="P2" s="1174"/>
      <c r="Q2" s="1174"/>
      <c r="R2" s="1174"/>
      <c r="S2" s="1174"/>
      <c r="T2" s="1174"/>
      <c r="U2" s="1174"/>
      <c r="V2" s="1174"/>
      <c r="W2" s="1174"/>
    </row>
    <row r="3" spans="1:28" ht="13.5" thickBot="1" x14ac:dyDescent="0.25">
      <c r="A3" s="1219"/>
      <c r="B3" s="1179"/>
      <c r="C3" s="1219"/>
      <c r="I3" s="122"/>
      <c r="L3" s="2"/>
      <c r="M3" s="2"/>
      <c r="N3" s="797"/>
      <c r="O3" s="2"/>
      <c r="P3" s="2"/>
      <c r="Q3" s="6"/>
      <c r="R3" s="2"/>
      <c r="S3" s="2"/>
      <c r="T3" s="797"/>
      <c r="U3" s="2"/>
      <c r="V3" s="2"/>
      <c r="W3" s="2"/>
    </row>
    <row r="4" spans="1:28" s="23" customFormat="1" x14ac:dyDescent="0.2">
      <c r="A4" s="1195" t="s">
        <v>7</v>
      </c>
      <c r="B4" s="1193" t="s">
        <v>8</v>
      </c>
      <c r="C4" s="1217" t="s">
        <v>0</v>
      </c>
      <c r="D4" s="1217"/>
      <c r="E4" s="1218"/>
      <c r="F4" s="1216" t="s">
        <v>1</v>
      </c>
      <c r="G4" s="1217"/>
      <c r="H4" s="1218"/>
      <c r="I4" s="1216" t="s">
        <v>2</v>
      </c>
      <c r="J4" s="1217"/>
      <c r="K4" s="1218"/>
      <c r="L4" s="1216" t="s">
        <v>3</v>
      </c>
      <c r="M4" s="1217"/>
      <c r="N4" s="1218"/>
      <c r="O4" s="1216" t="s">
        <v>4</v>
      </c>
      <c r="P4" s="1217"/>
      <c r="Q4" s="1218"/>
      <c r="R4" s="1216" t="s">
        <v>5</v>
      </c>
      <c r="S4" s="1217"/>
      <c r="T4" s="1218"/>
      <c r="U4" s="1216" t="s">
        <v>6</v>
      </c>
      <c r="V4" s="1217"/>
      <c r="W4" s="1218"/>
    </row>
    <row r="5" spans="1:28" s="23" customFormat="1" ht="13.5" customHeight="1" thickBot="1" x14ac:dyDescent="0.25">
      <c r="A5" s="1196"/>
      <c r="B5" s="1220"/>
      <c r="C5" s="1214" t="s">
        <v>50</v>
      </c>
      <c r="D5" s="1214"/>
      <c r="E5" s="1215"/>
      <c r="F5" s="1213" t="s">
        <v>50</v>
      </c>
      <c r="G5" s="1214"/>
      <c r="H5" s="1215"/>
      <c r="I5" s="1213" t="s">
        <v>50</v>
      </c>
      <c r="J5" s="1214"/>
      <c r="K5" s="1215"/>
      <c r="L5" s="1213" t="s">
        <v>50</v>
      </c>
      <c r="M5" s="1214"/>
      <c r="N5" s="1215"/>
      <c r="O5" s="1213" t="s">
        <v>50</v>
      </c>
      <c r="P5" s="1214"/>
      <c r="Q5" s="1215"/>
      <c r="R5" s="1213" t="s">
        <v>50</v>
      </c>
      <c r="S5" s="1214"/>
      <c r="T5" s="1215"/>
      <c r="U5" s="1213" t="s">
        <v>50</v>
      </c>
      <c r="V5" s="1214"/>
      <c r="W5" s="1215"/>
    </row>
    <row r="6" spans="1:28" s="78" customFormat="1" ht="13.5" thickBot="1" x14ac:dyDescent="0.25">
      <c r="A6" s="1197"/>
      <c r="B6" s="526" t="s">
        <v>9</v>
      </c>
      <c r="C6" s="190">
        <v>2013</v>
      </c>
      <c r="D6" s="190">
        <v>2014</v>
      </c>
      <c r="E6" s="191" t="s">
        <v>132</v>
      </c>
      <c r="F6" s="190">
        <v>2013</v>
      </c>
      <c r="G6" s="190">
        <v>2014</v>
      </c>
      <c r="H6" s="191" t="s">
        <v>132</v>
      </c>
      <c r="I6" s="190">
        <v>2013</v>
      </c>
      <c r="J6" s="190">
        <v>2014</v>
      </c>
      <c r="K6" s="191" t="s">
        <v>132</v>
      </c>
      <c r="L6" s="190">
        <v>2013</v>
      </c>
      <c r="M6" s="190">
        <v>2014</v>
      </c>
      <c r="N6" s="191" t="s">
        <v>132</v>
      </c>
      <c r="O6" s="190">
        <v>2013</v>
      </c>
      <c r="P6" s="190">
        <v>2014</v>
      </c>
      <c r="Q6" s="191" t="s">
        <v>132</v>
      </c>
      <c r="R6" s="190">
        <v>2013</v>
      </c>
      <c r="S6" s="190">
        <v>2014</v>
      </c>
      <c r="T6" s="191" t="s">
        <v>132</v>
      </c>
      <c r="U6" s="190">
        <v>2013</v>
      </c>
      <c r="V6" s="190">
        <v>2014</v>
      </c>
      <c r="W6" s="191" t="s">
        <v>132</v>
      </c>
      <c r="X6" s="519"/>
      <c r="Y6" s="519"/>
      <c r="Z6" s="519"/>
    </row>
    <row r="7" spans="1:28" s="23" customFormat="1" ht="22.5" customHeight="1" x14ac:dyDescent="0.2">
      <c r="A7" s="557" t="s">
        <v>10</v>
      </c>
      <c r="B7" s="542" t="s">
        <v>11</v>
      </c>
      <c r="C7" s="610" t="e">
        <f>SUM(C9,C10,C11)</f>
        <v>#REF!</v>
      </c>
      <c r="D7" s="611" t="e">
        <f>SUM(D9,D10,D11)</f>
        <v>#REF!</v>
      </c>
      <c r="E7" s="612" t="e">
        <f t="shared" ref="E7:E21" si="0">D7/C7*100</f>
        <v>#REF!</v>
      </c>
      <c r="F7" s="610" t="e">
        <f>SUM(F9,F10,F11)</f>
        <v>#REF!</v>
      </c>
      <c r="G7" s="611" t="e">
        <f>SUM(G9,G10,G11)</f>
        <v>#REF!</v>
      </c>
      <c r="H7" s="612" t="e">
        <f t="shared" ref="H7:H21" si="1">G7/F7*100</f>
        <v>#REF!</v>
      </c>
      <c r="I7" s="610" t="e">
        <f>SUM(I9,I10,I11)</f>
        <v>#REF!</v>
      </c>
      <c r="J7" s="611" t="e">
        <f>SUM(J9,J10,J11)</f>
        <v>#REF!</v>
      </c>
      <c r="K7" s="612" t="e">
        <f t="shared" ref="K7:K21" si="2">J7/I7*100</f>
        <v>#REF!</v>
      </c>
      <c r="L7" s="610" t="e">
        <f>SUM(L9,L10,L11)</f>
        <v>#REF!</v>
      </c>
      <c r="M7" s="611" t="e">
        <f>SUM(M9,M10,M11)</f>
        <v>#REF!</v>
      </c>
      <c r="N7" s="612" t="e">
        <f t="shared" ref="N7:N21" si="3">M7/L7*100</f>
        <v>#REF!</v>
      </c>
      <c r="O7" s="610" t="e">
        <f>SUM(O9,O10,O11)</f>
        <v>#REF!</v>
      </c>
      <c r="P7" s="611" t="e">
        <f>SUM(P9,P10,P11)</f>
        <v>#REF!</v>
      </c>
      <c r="Q7" s="612" t="e">
        <f t="shared" ref="Q7:Q21" si="4">P7/O7*100</f>
        <v>#REF!</v>
      </c>
      <c r="R7" s="610" t="e">
        <f>SUM(R9,R10,R11)</f>
        <v>#REF!</v>
      </c>
      <c r="S7" s="611" t="e">
        <f>SUM(S9,S10,S11)</f>
        <v>#REF!</v>
      </c>
      <c r="T7" s="612" t="e">
        <f t="shared" ref="T7:T21" si="5">S7/R7*100</f>
        <v>#REF!</v>
      </c>
      <c r="U7" s="610" t="e">
        <f t="shared" ref="U7:V11" si="6">SUM(C7,F7,I7,L7,O7,R7)</f>
        <v>#REF!</v>
      </c>
      <c r="V7" s="611" t="e">
        <f t="shared" si="6"/>
        <v>#REF!</v>
      </c>
      <c r="W7" s="612" t="e">
        <f t="shared" ref="W7:W21" si="7">V7/U7*100</f>
        <v>#REF!</v>
      </c>
    </row>
    <row r="8" spans="1:28" s="23" customFormat="1" ht="13.15" customHeight="1" x14ac:dyDescent="0.2">
      <c r="A8" s="558" t="s">
        <v>29</v>
      </c>
      <c r="B8" s="543" t="s">
        <v>12</v>
      </c>
      <c r="C8" s="584" t="e">
        <f>C7-C11</f>
        <v>#REF!</v>
      </c>
      <c r="D8" s="585" t="e">
        <f>D7-D11</f>
        <v>#REF!</v>
      </c>
      <c r="E8" s="613" t="e">
        <f t="shared" si="0"/>
        <v>#REF!</v>
      </c>
      <c r="F8" s="584" t="e">
        <f>F7-F11</f>
        <v>#REF!</v>
      </c>
      <c r="G8" s="585" t="e">
        <f>G7-G11</f>
        <v>#REF!</v>
      </c>
      <c r="H8" s="613" t="e">
        <f t="shared" si="1"/>
        <v>#REF!</v>
      </c>
      <c r="I8" s="584" t="e">
        <f>I7-I11</f>
        <v>#REF!</v>
      </c>
      <c r="J8" s="585" t="e">
        <f>J7-J11</f>
        <v>#REF!</v>
      </c>
      <c r="K8" s="613" t="e">
        <f t="shared" si="2"/>
        <v>#REF!</v>
      </c>
      <c r="L8" s="584" t="e">
        <f>L7-L11</f>
        <v>#REF!</v>
      </c>
      <c r="M8" s="585" t="e">
        <f>M7-M11</f>
        <v>#REF!</v>
      </c>
      <c r="N8" s="613" t="e">
        <f t="shared" si="3"/>
        <v>#REF!</v>
      </c>
      <c r="O8" s="584" t="e">
        <f>O7-O11</f>
        <v>#REF!</v>
      </c>
      <c r="P8" s="585" t="e">
        <f>P7-P11</f>
        <v>#REF!</v>
      </c>
      <c r="Q8" s="613" t="e">
        <f t="shared" si="4"/>
        <v>#REF!</v>
      </c>
      <c r="R8" s="584" t="e">
        <f>R7-R11</f>
        <v>#REF!</v>
      </c>
      <c r="S8" s="585" t="e">
        <f>S7-S11</f>
        <v>#REF!</v>
      </c>
      <c r="T8" s="613" t="e">
        <f t="shared" si="5"/>
        <v>#REF!</v>
      </c>
      <c r="U8" s="584" t="e">
        <f t="shared" si="6"/>
        <v>#REF!</v>
      </c>
      <c r="V8" s="585" t="e">
        <f t="shared" si="6"/>
        <v>#REF!</v>
      </c>
      <c r="W8" s="613" t="e">
        <f t="shared" si="7"/>
        <v>#REF!</v>
      </c>
    </row>
    <row r="9" spans="1:28" s="23" customFormat="1" x14ac:dyDescent="0.2">
      <c r="A9" s="559" t="s">
        <v>31</v>
      </c>
      <c r="B9" s="543" t="s">
        <v>12</v>
      </c>
      <c r="C9" s="586" t="e">
        <f>SUM('11 міс.'!C10,#REF!)</f>
        <v>#REF!</v>
      </c>
      <c r="D9" s="587" t="e">
        <f>SUM('11 міс.'!D10,#REF!)</f>
        <v>#REF!</v>
      </c>
      <c r="E9" s="614" t="e">
        <f t="shared" si="0"/>
        <v>#REF!</v>
      </c>
      <c r="F9" s="586" t="e">
        <f>SUM('11 міс.'!F10,#REF!)</f>
        <v>#REF!</v>
      </c>
      <c r="G9" s="587" t="e">
        <f>SUM('11 міс.'!G10,#REF!)</f>
        <v>#REF!</v>
      </c>
      <c r="H9" s="614" t="e">
        <f t="shared" si="1"/>
        <v>#REF!</v>
      </c>
      <c r="I9" s="586" t="e">
        <f>SUM('11 міс.'!I10,#REF!)</f>
        <v>#REF!</v>
      </c>
      <c r="J9" s="587" t="e">
        <f>SUM('11 міс.'!J10,#REF!)</f>
        <v>#REF!</v>
      </c>
      <c r="K9" s="614" t="e">
        <f t="shared" si="2"/>
        <v>#REF!</v>
      </c>
      <c r="L9" s="586" t="e">
        <f>SUM('11 міс.'!L10,#REF!)</f>
        <v>#REF!</v>
      </c>
      <c r="M9" s="587" t="e">
        <f>SUM('11 міс.'!M10,#REF!)</f>
        <v>#REF!</v>
      </c>
      <c r="N9" s="614" t="e">
        <f t="shared" si="3"/>
        <v>#REF!</v>
      </c>
      <c r="O9" s="586" t="e">
        <f>SUM('11 міс.'!O10,#REF!)</f>
        <v>#REF!</v>
      </c>
      <c r="P9" s="587" t="e">
        <f>SUM('11 міс.'!P10,#REF!)</f>
        <v>#REF!</v>
      </c>
      <c r="Q9" s="614" t="e">
        <f t="shared" si="4"/>
        <v>#REF!</v>
      </c>
      <c r="R9" s="586" t="e">
        <f>SUM('11 міс.'!R10,#REF!)</f>
        <v>#REF!</v>
      </c>
      <c r="S9" s="587" t="e">
        <f>SUM('11 міс.'!S10,#REF!)</f>
        <v>#REF!</v>
      </c>
      <c r="T9" s="614" t="e">
        <f t="shared" si="5"/>
        <v>#REF!</v>
      </c>
      <c r="U9" s="597" t="e">
        <f t="shared" si="6"/>
        <v>#REF!</v>
      </c>
      <c r="V9" s="598" t="e">
        <f t="shared" si="6"/>
        <v>#REF!</v>
      </c>
      <c r="W9" s="614" t="e">
        <f t="shared" si="7"/>
        <v>#REF!</v>
      </c>
      <c r="Z9" s="75"/>
    </row>
    <row r="10" spans="1:28" s="23" customFormat="1" x14ac:dyDescent="0.2">
      <c r="A10" s="559" t="s">
        <v>32</v>
      </c>
      <c r="B10" s="543" t="s">
        <v>12</v>
      </c>
      <c r="C10" s="586" t="e">
        <f>SUM('11 міс.'!C11,#REF!)</f>
        <v>#REF!</v>
      </c>
      <c r="D10" s="587" t="e">
        <f>SUM('11 міс.'!D11,#REF!)</f>
        <v>#REF!</v>
      </c>
      <c r="E10" s="614" t="e">
        <f t="shared" si="0"/>
        <v>#REF!</v>
      </c>
      <c r="F10" s="586" t="e">
        <f>SUM('11 міс.'!F11,#REF!)</f>
        <v>#REF!</v>
      </c>
      <c r="G10" s="587" t="e">
        <f>SUM('11 міс.'!G11,#REF!)</f>
        <v>#REF!</v>
      </c>
      <c r="H10" s="614" t="e">
        <f>G10/F10*100</f>
        <v>#REF!</v>
      </c>
      <c r="I10" s="586" t="e">
        <f>SUM('11 міс.'!I11,#REF!)</f>
        <v>#REF!</v>
      </c>
      <c r="J10" s="587" t="e">
        <f>SUM('11 міс.'!J11,#REF!)</f>
        <v>#REF!</v>
      </c>
      <c r="K10" s="614" t="e">
        <f t="shared" si="2"/>
        <v>#REF!</v>
      </c>
      <c r="L10" s="586" t="e">
        <f>SUM('11 міс.'!L11,#REF!)</f>
        <v>#REF!</v>
      </c>
      <c r="M10" s="587" t="e">
        <f>SUM('11 міс.'!M11,#REF!)</f>
        <v>#REF!</v>
      </c>
      <c r="N10" s="614" t="e">
        <f t="shared" si="3"/>
        <v>#REF!</v>
      </c>
      <c r="O10" s="586" t="e">
        <f>SUM('11 міс.'!O11,#REF!)</f>
        <v>#REF!</v>
      </c>
      <c r="P10" s="587" t="e">
        <f>SUM('11 міс.'!P11,#REF!)</f>
        <v>#REF!</v>
      </c>
      <c r="Q10" s="614" t="e">
        <f t="shared" si="4"/>
        <v>#REF!</v>
      </c>
      <c r="R10" s="586" t="e">
        <f>SUM('11 міс.'!R11,#REF!)</f>
        <v>#REF!</v>
      </c>
      <c r="S10" s="587" t="e">
        <f>SUM('11 міс.'!S11,#REF!)</f>
        <v>#REF!</v>
      </c>
      <c r="T10" s="614" t="e">
        <f t="shared" si="5"/>
        <v>#REF!</v>
      </c>
      <c r="U10" s="597" t="e">
        <f t="shared" si="6"/>
        <v>#REF!</v>
      </c>
      <c r="V10" s="598" t="e">
        <f t="shared" si="6"/>
        <v>#REF!</v>
      </c>
      <c r="W10" s="614" t="e">
        <f t="shared" si="7"/>
        <v>#REF!</v>
      </c>
    </row>
    <row r="11" spans="1:28" s="23" customFormat="1" x14ac:dyDescent="0.2">
      <c r="A11" s="558" t="s">
        <v>30</v>
      </c>
      <c r="B11" s="543" t="s">
        <v>12</v>
      </c>
      <c r="C11" s="588" t="e">
        <f>SUM('11 міс.'!C12,#REF!)</f>
        <v>#REF!</v>
      </c>
      <c r="D11" s="589" t="e">
        <f>SUM('11 міс.'!D12,#REF!)</f>
        <v>#REF!</v>
      </c>
      <c r="E11" s="613" t="e">
        <f t="shared" si="0"/>
        <v>#REF!</v>
      </c>
      <c r="F11" s="588" t="e">
        <f>SUM('11 міс.'!F12,#REF!)</f>
        <v>#REF!</v>
      </c>
      <c r="G11" s="589" t="e">
        <f>SUM('11 міс.'!G12,#REF!)</f>
        <v>#REF!</v>
      </c>
      <c r="H11" s="613" t="e">
        <f>G11/F11*100</f>
        <v>#REF!</v>
      </c>
      <c r="I11" s="588" t="e">
        <f>SUM('11 міс.'!I12,#REF!)</f>
        <v>#REF!</v>
      </c>
      <c r="J11" s="589" t="e">
        <f>SUM('11 міс.'!J12,#REF!)</f>
        <v>#REF!</v>
      </c>
      <c r="K11" s="613" t="e">
        <f t="shared" si="2"/>
        <v>#REF!</v>
      </c>
      <c r="L11" s="588" t="e">
        <f>SUM('11 міс.'!L12,#REF!)</f>
        <v>#REF!</v>
      </c>
      <c r="M11" s="589" t="e">
        <f>SUM('11 міс.'!M12,#REF!)</f>
        <v>#REF!</v>
      </c>
      <c r="N11" s="613" t="e">
        <f t="shared" si="3"/>
        <v>#REF!</v>
      </c>
      <c r="O11" s="588" t="e">
        <f>SUM('11 міс.'!O12,#REF!)</f>
        <v>#REF!</v>
      </c>
      <c r="P11" s="589" t="e">
        <f>SUM('11 міс.'!P12,#REF!)</f>
        <v>#REF!</v>
      </c>
      <c r="Q11" s="613" t="e">
        <f t="shared" si="4"/>
        <v>#REF!</v>
      </c>
      <c r="R11" s="588" t="e">
        <f>SUM('11 міс.'!R12,#REF!)</f>
        <v>#REF!</v>
      </c>
      <c r="S11" s="589" t="e">
        <f>SUM('11 міс.'!S12,#REF!)</f>
        <v>#REF!</v>
      </c>
      <c r="T11" s="613" t="e">
        <f t="shared" si="5"/>
        <v>#REF!</v>
      </c>
      <c r="U11" s="584" t="e">
        <f t="shared" si="6"/>
        <v>#REF!</v>
      </c>
      <c r="V11" s="585" t="e">
        <f t="shared" si="6"/>
        <v>#REF!</v>
      </c>
      <c r="W11" s="613" t="e">
        <f t="shared" si="7"/>
        <v>#REF!</v>
      </c>
      <c r="X11" s="75"/>
      <c r="Y11" s="75"/>
    </row>
    <row r="12" spans="1:28" s="23" customFormat="1" ht="24.6" customHeight="1" x14ac:dyDescent="0.2">
      <c r="A12" s="560" t="s">
        <v>16</v>
      </c>
      <c r="B12" s="544" t="s">
        <v>26</v>
      </c>
      <c r="C12" s="584" t="e">
        <f>SUM(C14,C15,C16)</f>
        <v>#REF!</v>
      </c>
      <c r="D12" s="585" t="e">
        <f>'11 міс.'!D13+#REF!</f>
        <v>#REF!</v>
      </c>
      <c r="E12" s="613" t="e">
        <f t="shared" si="0"/>
        <v>#REF!</v>
      </c>
      <c r="F12" s="584" t="e">
        <f>SUM(F14,F15,F16)</f>
        <v>#REF!</v>
      </c>
      <c r="G12" s="585" t="e">
        <f>'11 міс.'!G13+#REF!</f>
        <v>#REF!</v>
      </c>
      <c r="H12" s="613" t="e">
        <f t="shared" si="1"/>
        <v>#REF!</v>
      </c>
      <c r="I12" s="584" t="e">
        <f>SUM(I14,I15,I16)</f>
        <v>#REF!</v>
      </c>
      <c r="J12" s="585" t="e">
        <f>'11 міс.'!J13+#REF!</f>
        <v>#REF!</v>
      </c>
      <c r="K12" s="613" t="e">
        <f t="shared" si="2"/>
        <v>#REF!</v>
      </c>
      <c r="L12" s="584" t="e">
        <f>SUM(L14,L15,L16)</f>
        <v>#REF!</v>
      </c>
      <c r="M12" s="585" t="e">
        <f>'11 міс.'!M13+#REF!</f>
        <v>#REF!</v>
      </c>
      <c r="N12" s="613" t="e">
        <f t="shared" si="3"/>
        <v>#REF!</v>
      </c>
      <c r="O12" s="584" t="e">
        <f>SUM(O14,O15,O16)</f>
        <v>#REF!</v>
      </c>
      <c r="P12" s="585" t="e">
        <f>'11 міс.'!P13+#REF!</f>
        <v>#REF!</v>
      </c>
      <c r="Q12" s="613" t="e">
        <f t="shared" si="4"/>
        <v>#REF!</v>
      </c>
      <c r="R12" s="584" t="e">
        <f>SUM(R14,R15,R16)</f>
        <v>#REF!</v>
      </c>
      <c r="S12" s="585" t="e">
        <f>'11 міс.'!S13+#REF!</f>
        <v>#REF!</v>
      </c>
      <c r="T12" s="613" t="e">
        <f t="shared" si="5"/>
        <v>#REF!</v>
      </c>
      <c r="U12" s="584" t="e">
        <f>SUM(C12,F12,I12,L12,O12,R12)</f>
        <v>#REF!</v>
      </c>
      <c r="V12" s="585" t="e">
        <f>SUM(D12,G12,J12,M12,P12,S12)</f>
        <v>#REF!</v>
      </c>
      <c r="W12" s="613" t="e">
        <f t="shared" si="7"/>
        <v>#REF!</v>
      </c>
      <c r="X12" s="75" t="e">
        <f>V13-X13</f>
        <v>#REF!</v>
      </c>
      <c r="Y12" s="23">
        <v>100184.079</v>
      </c>
      <c r="Z12" s="140" t="e">
        <f>X12/Y12*100</f>
        <v>#REF!</v>
      </c>
      <c r="AA12" s="141"/>
      <c r="AB12" s="140"/>
    </row>
    <row r="13" spans="1:28" s="23" customFormat="1" ht="13.9" customHeight="1" x14ac:dyDescent="0.2">
      <c r="A13" s="558" t="s">
        <v>29</v>
      </c>
      <c r="B13" s="544"/>
      <c r="C13" s="584" t="e">
        <f>C14+C15</f>
        <v>#REF!</v>
      </c>
      <c r="D13" s="584" t="e">
        <f>D14+D15</f>
        <v>#REF!</v>
      </c>
      <c r="E13" s="613" t="e">
        <f t="shared" si="0"/>
        <v>#REF!</v>
      </c>
      <c r="F13" s="615" t="e">
        <f>F14+F15</f>
        <v>#REF!</v>
      </c>
      <c r="G13" s="585" t="e">
        <f>G14+G15</f>
        <v>#REF!</v>
      </c>
      <c r="H13" s="613" t="e">
        <f t="shared" si="1"/>
        <v>#REF!</v>
      </c>
      <c r="I13" s="584" t="e">
        <f>I14+I15</f>
        <v>#REF!</v>
      </c>
      <c r="J13" s="587" t="e">
        <f>SUM('11 міс.'!J14,#REF!)</f>
        <v>#REF!</v>
      </c>
      <c r="K13" s="613" t="e">
        <f t="shared" si="2"/>
        <v>#REF!</v>
      </c>
      <c r="L13" s="584" t="e">
        <f>L14+L15</f>
        <v>#REF!</v>
      </c>
      <c r="M13" s="587" t="e">
        <f>SUM('11 міс.'!M14,#REF!)</f>
        <v>#REF!</v>
      </c>
      <c r="N13" s="613" t="e">
        <f t="shared" si="3"/>
        <v>#REF!</v>
      </c>
      <c r="O13" s="584" t="e">
        <f>O14+O15</f>
        <v>#REF!</v>
      </c>
      <c r="P13" s="584" t="e">
        <f>P14+P15</f>
        <v>#REF!</v>
      </c>
      <c r="Q13" s="613" t="e">
        <f t="shared" si="4"/>
        <v>#REF!</v>
      </c>
      <c r="R13" s="584" t="e">
        <f>R14+R15</f>
        <v>#REF!</v>
      </c>
      <c r="S13" s="590" t="e">
        <f>SUM('11 міс.'!S14,#REF!)</f>
        <v>#REF!</v>
      </c>
      <c r="T13" s="613" t="e">
        <f t="shared" si="5"/>
        <v>#REF!</v>
      </c>
      <c r="U13" s="648" t="e">
        <f t="shared" ref="U13:U20" si="8">SUM(C13,F13,I13,L13,O13,R13)</f>
        <v>#REF!</v>
      </c>
      <c r="V13" s="592" t="e">
        <f t="shared" ref="V13:V18" si="9">SUM(D13,G13,J13,M13,P13,S13)</f>
        <v>#REF!</v>
      </c>
      <c r="W13" s="613" t="e">
        <f t="shared" si="7"/>
        <v>#REF!</v>
      </c>
      <c r="X13" s="23" t="e">
        <f>V13*16.9%</f>
        <v>#REF!</v>
      </c>
      <c r="Y13" s="18">
        <v>19658.956000000002</v>
      </c>
      <c r="Z13" s="140" t="e">
        <f>X13/Y13*100</f>
        <v>#REF!</v>
      </c>
      <c r="AA13" s="141"/>
      <c r="AB13" s="140"/>
    </row>
    <row r="14" spans="1:28" s="23" customFormat="1" ht="12.75" customHeight="1" x14ac:dyDescent="0.2">
      <c r="A14" s="561" t="s">
        <v>13</v>
      </c>
      <c r="B14" s="545" t="s">
        <v>12</v>
      </c>
      <c r="C14" s="586" t="e">
        <f>SUM('11 міс.'!C15,#REF!)</f>
        <v>#REF!</v>
      </c>
      <c r="D14" s="587" t="e">
        <f>SUM('11 міс.'!D15,#REF!)</f>
        <v>#REF!</v>
      </c>
      <c r="E14" s="616" t="e">
        <f t="shared" si="0"/>
        <v>#REF!</v>
      </c>
      <c r="F14" s="586" t="e">
        <f>SUM('11 міс.'!F15,#REF!)</f>
        <v>#REF!</v>
      </c>
      <c r="G14" s="587" t="e">
        <f>SUM('11 міс.'!G15,#REF!)</f>
        <v>#REF!</v>
      </c>
      <c r="H14" s="616" t="e">
        <f t="shared" si="1"/>
        <v>#REF!</v>
      </c>
      <c r="I14" s="586" t="e">
        <f>SUM('11 міс.'!I15,#REF!)</f>
        <v>#REF!</v>
      </c>
      <c r="J14" s="587" t="e">
        <f>SUM('11 міс.'!J15,#REF!)</f>
        <v>#REF!</v>
      </c>
      <c r="K14" s="616" t="e">
        <f t="shared" si="2"/>
        <v>#REF!</v>
      </c>
      <c r="L14" s="586" t="e">
        <f>SUM('11 міс.'!L15,#REF!)</f>
        <v>#REF!</v>
      </c>
      <c r="M14" s="587" t="e">
        <f>SUM('11 міс.'!M15,#REF!)</f>
        <v>#REF!</v>
      </c>
      <c r="N14" s="614" t="e">
        <f t="shared" si="3"/>
        <v>#REF!</v>
      </c>
      <c r="O14" s="586" t="e">
        <f>SUM('11 міс.'!O15,#REF!)</f>
        <v>#REF!</v>
      </c>
      <c r="P14" s="587" t="e">
        <f>SUM('11 міс.'!P15,#REF!)</f>
        <v>#REF!</v>
      </c>
      <c r="Q14" s="616" t="e">
        <f t="shared" si="4"/>
        <v>#REF!</v>
      </c>
      <c r="R14" s="586" t="e">
        <f>SUM('11 міс.'!R15,#REF!)</f>
        <v>#REF!</v>
      </c>
      <c r="S14" s="587" t="e">
        <f>SUM('11 міс.'!S15,#REF!)</f>
        <v>#REF!</v>
      </c>
      <c r="T14" s="614" t="e">
        <f t="shared" si="5"/>
        <v>#REF!</v>
      </c>
      <c r="U14" s="599" t="e">
        <f t="shared" si="8"/>
        <v>#REF!</v>
      </c>
      <c r="V14" s="598" t="e">
        <f t="shared" si="9"/>
        <v>#REF!</v>
      </c>
      <c r="W14" s="614" t="e">
        <f t="shared" si="7"/>
        <v>#REF!</v>
      </c>
      <c r="Y14" s="18" t="e">
        <f>SUM(G14,J14,M14,P14,S14,V14)</f>
        <v>#REF!</v>
      </c>
      <c r="Z14" s="75"/>
    </row>
    <row r="15" spans="1:28" s="23" customFormat="1" ht="12.75" customHeight="1" x14ac:dyDescent="0.2">
      <c r="A15" s="561" t="s">
        <v>14</v>
      </c>
      <c r="B15" s="545" t="s">
        <v>12</v>
      </c>
      <c r="C15" s="586" t="e">
        <f>SUM('11 міс.'!C16,#REF!)</f>
        <v>#REF!</v>
      </c>
      <c r="D15" s="587" t="e">
        <f>SUM('11 міс.'!D16,#REF!)</f>
        <v>#REF!</v>
      </c>
      <c r="E15" s="616" t="e">
        <f t="shared" si="0"/>
        <v>#REF!</v>
      </c>
      <c r="F15" s="586" t="e">
        <f>SUM('11 міс.'!F16,#REF!)</f>
        <v>#REF!</v>
      </c>
      <c r="G15" s="587" t="e">
        <f>SUM('11 міс.'!G16,#REF!)</f>
        <v>#REF!</v>
      </c>
      <c r="H15" s="616" t="e">
        <f t="shared" si="1"/>
        <v>#REF!</v>
      </c>
      <c r="I15" s="586" t="e">
        <f>SUM('11 міс.'!I16,#REF!)</f>
        <v>#REF!</v>
      </c>
      <c r="J15" s="587" t="e">
        <f>SUM('11 міс.'!J16,#REF!)</f>
        <v>#REF!</v>
      </c>
      <c r="K15" s="616" t="e">
        <f t="shared" si="2"/>
        <v>#REF!</v>
      </c>
      <c r="L15" s="586" t="e">
        <f>SUM('11 міс.'!L16,#REF!)</f>
        <v>#REF!</v>
      </c>
      <c r="M15" s="587" t="e">
        <f>SUM('11 міс.'!M16,#REF!)</f>
        <v>#REF!</v>
      </c>
      <c r="N15" s="614" t="e">
        <f t="shared" si="3"/>
        <v>#REF!</v>
      </c>
      <c r="O15" s="586" t="e">
        <f>SUM('11 міс.'!O16,#REF!)</f>
        <v>#REF!</v>
      </c>
      <c r="P15" s="587" t="e">
        <f>SUM('11 міс.'!P16,#REF!)</f>
        <v>#REF!</v>
      </c>
      <c r="Q15" s="616" t="e">
        <f t="shared" si="4"/>
        <v>#REF!</v>
      </c>
      <c r="R15" s="586" t="e">
        <f>SUM('11 міс.'!R16,#REF!)</f>
        <v>#REF!</v>
      </c>
      <c r="S15" s="587" t="e">
        <f>SUM('11 міс.'!S16,#REF!)</f>
        <v>#REF!</v>
      </c>
      <c r="T15" s="614" t="e">
        <f t="shared" si="5"/>
        <v>#REF!</v>
      </c>
      <c r="U15" s="599" t="e">
        <f t="shared" si="8"/>
        <v>#REF!</v>
      </c>
      <c r="V15" s="598" t="e">
        <f t="shared" si="9"/>
        <v>#REF!</v>
      </c>
      <c r="W15" s="614" t="e">
        <f t="shared" si="7"/>
        <v>#REF!</v>
      </c>
      <c r="X15" s="23" t="e">
        <f>V15/V13*100</f>
        <v>#REF!</v>
      </c>
    </row>
    <row r="16" spans="1:28" s="140" customFormat="1" x14ac:dyDescent="0.2">
      <c r="A16" s="563" t="s">
        <v>15</v>
      </c>
      <c r="B16" s="549" t="s">
        <v>12</v>
      </c>
      <c r="C16" s="588" t="e">
        <f>SUM('11 міс.'!C17,#REF!)</f>
        <v>#REF!</v>
      </c>
      <c r="D16" s="589" t="e">
        <f>SUM('11 міс.'!D17,#REF!)</f>
        <v>#REF!</v>
      </c>
      <c r="E16" s="680" t="e">
        <f t="shared" si="0"/>
        <v>#REF!</v>
      </c>
      <c r="F16" s="588" t="e">
        <f>SUM('11 міс.'!F17,#REF!)</f>
        <v>#REF!</v>
      </c>
      <c r="G16" s="589" t="e">
        <f>SUM('11 міс.'!G17,#REF!)</f>
        <v>#REF!</v>
      </c>
      <c r="H16" s="680" t="e">
        <f t="shared" si="1"/>
        <v>#REF!</v>
      </c>
      <c r="I16" s="588" t="e">
        <f>SUM('11 міс.'!I17,#REF!)</f>
        <v>#REF!</v>
      </c>
      <c r="J16" s="589" t="e">
        <f>SUM('11 міс.'!J17,#REF!)</f>
        <v>#REF!</v>
      </c>
      <c r="K16" s="680" t="e">
        <f t="shared" si="2"/>
        <v>#REF!</v>
      </c>
      <c r="L16" s="588" t="e">
        <f>SUM('11 міс.'!L17,#REF!)</f>
        <v>#REF!</v>
      </c>
      <c r="M16" s="589" t="e">
        <f>SUM('11 міс.'!M17,#REF!)</f>
        <v>#REF!</v>
      </c>
      <c r="N16" s="613" t="e">
        <f t="shared" si="3"/>
        <v>#REF!</v>
      </c>
      <c r="O16" s="588" t="e">
        <f>SUM('11 міс.'!O17,#REF!)</f>
        <v>#REF!</v>
      </c>
      <c r="P16" s="589" t="e">
        <f>SUM('11 міс.'!P17,#REF!)</f>
        <v>#REF!</v>
      </c>
      <c r="Q16" s="680" t="e">
        <f t="shared" si="4"/>
        <v>#REF!</v>
      </c>
      <c r="R16" s="588" t="e">
        <f>SUM('11 міс.'!R17,#REF!)</f>
        <v>#REF!</v>
      </c>
      <c r="S16" s="589" t="e">
        <f>SUM('11 міс.'!S17,#REF!)</f>
        <v>#REF!</v>
      </c>
      <c r="T16" s="613" t="e">
        <f t="shared" si="5"/>
        <v>#REF!</v>
      </c>
      <c r="U16" s="615" t="e">
        <f t="shared" si="8"/>
        <v>#REF!</v>
      </c>
      <c r="V16" s="585" t="e">
        <f>SUM(D16,G16,J16,M16,P16,S16)</f>
        <v>#REF!</v>
      </c>
      <c r="W16" s="613" t="e">
        <f t="shared" si="7"/>
        <v>#REF!</v>
      </c>
      <c r="X16" s="140" t="e">
        <f>U15/U13*100</f>
        <v>#REF!</v>
      </c>
    </row>
    <row r="17" spans="1:26" s="23" customFormat="1" ht="24.6" customHeight="1" x14ac:dyDescent="0.2">
      <c r="A17" s="560" t="s">
        <v>17</v>
      </c>
      <c r="B17" s="544" t="s">
        <v>26</v>
      </c>
      <c r="C17" s="584" t="e">
        <f>SUM(C19,C20,C21)</f>
        <v>#REF!</v>
      </c>
      <c r="D17" s="585" t="e">
        <f>'11 міс.'!D18+#REF!</f>
        <v>#REF!</v>
      </c>
      <c r="E17" s="613" t="e">
        <f t="shared" si="0"/>
        <v>#REF!</v>
      </c>
      <c r="F17" s="584" t="e">
        <f>SUM(F19,F20,F21)</f>
        <v>#REF!</v>
      </c>
      <c r="G17" s="585" t="e">
        <f>'11 міс.'!G18+#REF!</f>
        <v>#REF!</v>
      </c>
      <c r="H17" s="613" t="e">
        <f t="shared" si="1"/>
        <v>#REF!</v>
      </c>
      <c r="I17" s="584" t="e">
        <f>SUM(I19,I20,I21)</f>
        <v>#REF!</v>
      </c>
      <c r="J17" s="585" t="e">
        <f>'11 міс.'!J18+#REF!</f>
        <v>#REF!</v>
      </c>
      <c r="K17" s="613" t="e">
        <f t="shared" si="2"/>
        <v>#REF!</v>
      </c>
      <c r="L17" s="584" t="e">
        <f>SUM(L19,L20,L21)-0.1</f>
        <v>#REF!</v>
      </c>
      <c r="M17" s="585" t="e">
        <f>'11 міс.'!M18+#REF!</f>
        <v>#REF!</v>
      </c>
      <c r="N17" s="613" t="e">
        <f t="shared" si="3"/>
        <v>#REF!</v>
      </c>
      <c r="O17" s="584" t="e">
        <f>SUM(O19,O20,O21)+0.1</f>
        <v>#REF!</v>
      </c>
      <c r="P17" s="585" t="e">
        <f>'11 міс.'!P18+#REF!</f>
        <v>#REF!</v>
      </c>
      <c r="Q17" s="613" t="e">
        <f t="shared" si="4"/>
        <v>#REF!</v>
      </c>
      <c r="R17" s="584" t="e">
        <f>SUM(R19,R20,R21)</f>
        <v>#REF!</v>
      </c>
      <c r="S17" s="585" t="e">
        <f>'11 міс.'!S18+#REF!</f>
        <v>#REF!</v>
      </c>
      <c r="T17" s="613" t="e">
        <f t="shared" si="5"/>
        <v>#REF!</v>
      </c>
      <c r="U17" s="615" t="e">
        <f>SUM(C17,F17,I17,L17,O17,R17)+0.1</f>
        <v>#REF!</v>
      </c>
      <c r="V17" s="585" t="e">
        <f>SUM(D17,G17,J17,M17,P17,S17)+0.073</f>
        <v>#REF!</v>
      </c>
      <c r="W17" s="613" t="e">
        <f t="shared" si="7"/>
        <v>#REF!</v>
      </c>
      <c r="Y17" s="75"/>
    </row>
    <row r="18" spans="1:26" s="140" customFormat="1" ht="13.15" customHeight="1" x14ac:dyDescent="0.2">
      <c r="A18" s="558" t="s">
        <v>29</v>
      </c>
      <c r="B18" s="544"/>
      <c r="C18" s="584" t="e">
        <f>C19+C20</f>
        <v>#REF!</v>
      </c>
      <c r="D18" s="589" t="e">
        <f>SUM('11 міс.'!D19,#REF!)</f>
        <v>#REF!</v>
      </c>
      <c r="E18" s="613" t="e">
        <f t="shared" si="0"/>
        <v>#REF!</v>
      </c>
      <c r="F18" s="584" t="e">
        <f>F19+F20</f>
        <v>#REF!</v>
      </c>
      <c r="G18" s="589" t="e">
        <f>SUM('11 міс.'!G19,#REF!)</f>
        <v>#REF!</v>
      </c>
      <c r="H18" s="613" t="e">
        <f t="shared" si="1"/>
        <v>#REF!</v>
      </c>
      <c r="I18" s="584" t="e">
        <f>I19+I20</f>
        <v>#REF!</v>
      </c>
      <c r="J18" s="589" t="e">
        <f>SUM('11 міс.'!J19,#REF!)</f>
        <v>#REF!</v>
      </c>
      <c r="K18" s="613" t="e">
        <f t="shared" si="2"/>
        <v>#REF!</v>
      </c>
      <c r="L18" s="584" t="e">
        <f>L19+L20</f>
        <v>#REF!</v>
      </c>
      <c r="M18" s="589" t="e">
        <f>SUM('11 міс.'!M19,#REF!)</f>
        <v>#REF!</v>
      </c>
      <c r="N18" s="613" t="e">
        <f t="shared" si="3"/>
        <v>#REF!</v>
      </c>
      <c r="O18" s="584" t="e">
        <f>O19+O20</f>
        <v>#REF!</v>
      </c>
      <c r="P18" s="589" t="e">
        <f>SUM('11 міс.'!P19,#REF!)</f>
        <v>#REF!</v>
      </c>
      <c r="Q18" s="613" t="e">
        <f t="shared" si="4"/>
        <v>#REF!</v>
      </c>
      <c r="R18" s="584" t="e">
        <f>R19+R20</f>
        <v>#REF!</v>
      </c>
      <c r="S18" s="589" t="e">
        <f>SUM('11 міс.'!S19,#REF!)</f>
        <v>#REF!</v>
      </c>
      <c r="T18" s="613" t="e">
        <f t="shared" si="5"/>
        <v>#REF!</v>
      </c>
      <c r="U18" s="615" t="e">
        <f t="shared" si="8"/>
        <v>#REF!</v>
      </c>
      <c r="V18" s="585" t="e">
        <f t="shared" si="9"/>
        <v>#REF!</v>
      </c>
      <c r="W18" s="613" t="e">
        <f t="shared" si="7"/>
        <v>#REF!</v>
      </c>
      <c r="Y18" s="762"/>
    </row>
    <row r="19" spans="1:26" s="23" customFormat="1" ht="13.15" customHeight="1" x14ac:dyDescent="0.2">
      <c r="A19" s="561" t="s">
        <v>13</v>
      </c>
      <c r="B19" s="545" t="s">
        <v>12</v>
      </c>
      <c r="C19" s="586" t="e">
        <f>SUM('11 міс.'!C20,#REF!)</f>
        <v>#REF!</v>
      </c>
      <c r="D19" s="587" t="e">
        <f>SUM('11 міс.'!D20,#REF!)</f>
        <v>#REF!</v>
      </c>
      <c r="E19" s="616" t="e">
        <f t="shared" si="0"/>
        <v>#REF!</v>
      </c>
      <c r="F19" s="586" t="e">
        <f>SUM('11 міс.'!F20,#REF!)</f>
        <v>#REF!</v>
      </c>
      <c r="G19" s="587" t="e">
        <f>SUM('11 міс.'!G20,#REF!)</f>
        <v>#REF!</v>
      </c>
      <c r="H19" s="616" t="e">
        <f t="shared" si="1"/>
        <v>#REF!</v>
      </c>
      <c r="I19" s="586" t="e">
        <f>SUM('11 міс.'!I20,#REF!)</f>
        <v>#REF!</v>
      </c>
      <c r="J19" s="587" t="e">
        <f>SUM('11 міс.'!J20,#REF!)</f>
        <v>#REF!</v>
      </c>
      <c r="K19" s="616" t="e">
        <f t="shared" si="2"/>
        <v>#REF!</v>
      </c>
      <c r="L19" s="586" t="e">
        <f>SUM('11 міс.'!L20,#REF!)-0.1</f>
        <v>#REF!</v>
      </c>
      <c r="M19" s="587" t="e">
        <f>SUM('11 міс.'!M20,#REF!)</f>
        <v>#REF!</v>
      </c>
      <c r="N19" s="614" t="e">
        <f t="shared" si="3"/>
        <v>#REF!</v>
      </c>
      <c r="O19" s="586" t="e">
        <f>SUM('11 міс.'!O20,#REF!)+0.1</f>
        <v>#REF!</v>
      </c>
      <c r="P19" s="587" t="e">
        <f>SUM('11 міс.'!P20,#REF!)</f>
        <v>#REF!</v>
      </c>
      <c r="Q19" s="616" t="e">
        <f t="shared" si="4"/>
        <v>#REF!</v>
      </c>
      <c r="R19" s="586" t="e">
        <f>SUM('11 міс.'!R20,#REF!)-0.1</f>
        <v>#REF!</v>
      </c>
      <c r="S19" s="587" t="e">
        <f>SUM('11 міс.'!S20,#REF!)</f>
        <v>#REF!</v>
      </c>
      <c r="T19" s="614" t="e">
        <f t="shared" si="5"/>
        <v>#REF!</v>
      </c>
      <c r="U19" s="597" t="e">
        <f>SUM(C19,F19,I19,L19,O19,R19)+0.2</f>
        <v>#REF!</v>
      </c>
      <c r="V19" s="598" t="e">
        <f>SUM(D19,G19,J19,M19,P19,S19)+0.103</f>
        <v>#REF!</v>
      </c>
      <c r="W19" s="614" t="e">
        <f t="shared" si="7"/>
        <v>#REF!</v>
      </c>
      <c r="X19" s="75"/>
    </row>
    <row r="20" spans="1:26" s="23" customFormat="1" ht="13.15" customHeight="1" x14ac:dyDescent="0.2">
      <c r="A20" s="561" t="s">
        <v>14</v>
      </c>
      <c r="B20" s="545" t="s">
        <v>12</v>
      </c>
      <c r="C20" s="586" t="e">
        <f>SUM('11 міс.'!C21,#REF!)</f>
        <v>#REF!</v>
      </c>
      <c r="D20" s="587" t="e">
        <f>SUM('11 міс.'!D21,#REF!)</f>
        <v>#REF!</v>
      </c>
      <c r="E20" s="616" t="e">
        <f t="shared" si="0"/>
        <v>#REF!</v>
      </c>
      <c r="F20" s="586" t="e">
        <f>SUM('11 міс.'!F21,#REF!)</f>
        <v>#REF!</v>
      </c>
      <c r="G20" s="587" t="e">
        <f>SUM('11 міс.'!G21,#REF!)</f>
        <v>#REF!</v>
      </c>
      <c r="H20" s="616" t="e">
        <f t="shared" si="1"/>
        <v>#REF!</v>
      </c>
      <c r="I20" s="586" t="e">
        <f>SUM('11 міс.'!I21,#REF!)+0.1</f>
        <v>#REF!</v>
      </c>
      <c r="J20" s="587" t="e">
        <f>SUM('11 міс.'!J21,#REF!)+0.016</f>
        <v>#REF!</v>
      </c>
      <c r="K20" s="616" t="e">
        <f t="shared" si="2"/>
        <v>#REF!</v>
      </c>
      <c r="L20" s="586" t="e">
        <f>SUM('11 міс.'!L21,#REF!)</f>
        <v>#REF!</v>
      </c>
      <c r="M20" s="587" t="e">
        <f>SUM('11 міс.'!M21,#REF!)</f>
        <v>#REF!</v>
      </c>
      <c r="N20" s="614" t="e">
        <f t="shared" si="3"/>
        <v>#REF!</v>
      </c>
      <c r="O20" s="586" t="e">
        <f>SUM('11 міс.'!O21,#REF!)+0.1</f>
        <v>#REF!</v>
      </c>
      <c r="P20" s="587" t="e">
        <f>SUM('11 міс.'!P21,#REF!)</f>
        <v>#REF!</v>
      </c>
      <c r="Q20" s="616" t="e">
        <f t="shared" si="4"/>
        <v>#REF!</v>
      </c>
      <c r="R20" s="586" t="e">
        <f>SUM('11 міс.'!R21,#REF!)+0.1</f>
        <v>#REF!</v>
      </c>
      <c r="S20" s="587" t="e">
        <f>SUM('11 міс.'!S21,#REF!)+0.063</f>
        <v>#REF!</v>
      </c>
      <c r="T20" s="614" t="e">
        <f t="shared" si="5"/>
        <v>#REF!</v>
      </c>
      <c r="U20" s="597" t="e">
        <f t="shared" si="8"/>
        <v>#REF!</v>
      </c>
      <c r="V20" s="598" t="e">
        <f>SUM(D20,G20,J20,M20,P20,S20)+0.075</f>
        <v>#REF!</v>
      </c>
      <c r="W20" s="614" t="e">
        <f t="shared" si="7"/>
        <v>#REF!</v>
      </c>
    </row>
    <row r="21" spans="1:26" s="140" customFormat="1" x14ac:dyDescent="0.2">
      <c r="A21" s="563" t="s">
        <v>15</v>
      </c>
      <c r="B21" s="549" t="s">
        <v>12</v>
      </c>
      <c r="C21" s="588" t="e">
        <f>SUM('11 міс.'!C22,#REF!)</f>
        <v>#REF!</v>
      </c>
      <c r="D21" s="589" t="e">
        <f>SUM('11 міс.'!D22,#REF!)</f>
        <v>#REF!</v>
      </c>
      <c r="E21" s="680" t="e">
        <f t="shared" si="0"/>
        <v>#REF!</v>
      </c>
      <c r="F21" s="588" t="e">
        <f>SUM('11 міс.'!F22,#REF!)</f>
        <v>#REF!</v>
      </c>
      <c r="G21" s="589" t="e">
        <f>SUM('11 міс.'!G22,#REF!)</f>
        <v>#REF!</v>
      </c>
      <c r="H21" s="680" t="e">
        <f t="shared" si="1"/>
        <v>#REF!</v>
      </c>
      <c r="I21" s="588" t="e">
        <f>SUM('11 міс.'!I22,#REF!)+0.1</f>
        <v>#REF!</v>
      </c>
      <c r="J21" s="589" t="e">
        <f>SUM('11 міс.'!J22,#REF!)</f>
        <v>#REF!</v>
      </c>
      <c r="K21" s="680" t="e">
        <f t="shared" si="2"/>
        <v>#REF!</v>
      </c>
      <c r="L21" s="588" t="e">
        <f>SUM('11 міс.'!L22,#REF!)</f>
        <v>#REF!</v>
      </c>
      <c r="M21" s="589" t="e">
        <f>SUM('11 міс.'!M22,#REF!)</f>
        <v>#REF!</v>
      </c>
      <c r="N21" s="613" t="e">
        <f t="shared" si="3"/>
        <v>#REF!</v>
      </c>
      <c r="O21" s="588" t="e">
        <f>SUM('11 міс.'!O22,#REF!)-0.2</f>
        <v>#REF!</v>
      </c>
      <c r="P21" s="589" t="e">
        <f>SUM('11 міс.'!P22,#REF!)</f>
        <v>#REF!</v>
      </c>
      <c r="Q21" s="680" t="e">
        <f t="shared" si="4"/>
        <v>#REF!</v>
      </c>
      <c r="R21" s="588" t="e">
        <f>SUM('11 міс.'!R22,#REF!)-0.1</f>
        <v>#REF!</v>
      </c>
      <c r="S21" s="589" t="e">
        <f>SUM('11 міс.'!S22,#REF!)-0.017</f>
        <v>#REF!</v>
      </c>
      <c r="T21" s="613" t="e">
        <f t="shared" si="5"/>
        <v>#REF!</v>
      </c>
      <c r="U21" s="584" t="e">
        <f>SUM(C21,F21,I21,L21,O21,R21)-0.1</f>
        <v>#REF!</v>
      </c>
      <c r="V21" s="585" t="e">
        <f>SUM(D21,G21,J21,M21,P21,S21)+0.033</f>
        <v>#REF!</v>
      </c>
      <c r="W21" s="613" t="e">
        <f t="shared" si="7"/>
        <v>#REF!</v>
      </c>
    </row>
    <row r="22" spans="1:26" s="23" customFormat="1" ht="24.6" customHeight="1" x14ac:dyDescent="0.2">
      <c r="A22" s="560" t="s">
        <v>18</v>
      </c>
      <c r="B22" s="544" t="s">
        <v>27</v>
      </c>
      <c r="C22" s="171" t="e">
        <f>C7/C12*1000</f>
        <v>#REF!</v>
      </c>
      <c r="D22" s="16" t="e">
        <f>D7/D12*1000</f>
        <v>#REF!</v>
      </c>
      <c r="E22" s="62" t="e">
        <f t="shared" ref="E22:E44" si="10">D22-C22</f>
        <v>#REF!</v>
      </c>
      <c r="F22" s="171" t="e">
        <f>F7/F12*1000</f>
        <v>#REF!</v>
      </c>
      <c r="G22" s="16" t="e">
        <f>G7/G12*1000</f>
        <v>#REF!</v>
      </c>
      <c r="H22" s="62" t="e">
        <f t="shared" ref="H22:H44" si="11">G22-F22</f>
        <v>#REF!</v>
      </c>
      <c r="I22" s="171" t="e">
        <f>I7/I12*1000</f>
        <v>#REF!</v>
      </c>
      <c r="J22" s="16" t="e">
        <f>J7/J12*1000</f>
        <v>#REF!</v>
      </c>
      <c r="K22" s="62" t="e">
        <f t="shared" ref="K22:K44" si="12">J22-I22</f>
        <v>#REF!</v>
      </c>
      <c r="L22" s="171" t="e">
        <f>L7/L12*1000</f>
        <v>#REF!</v>
      </c>
      <c r="M22" s="16" t="e">
        <f>M7/M12*1000</f>
        <v>#REF!</v>
      </c>
      <c r="N22" s="62" t="e">
        <f t="shared" ref="N22:N44" si="13">M22-L22</f>
        <v>#REF!</v>
      </c>
      <c r="O22" s="171" t="e">
        <f>O7/O12*1000</f>
        <v>#REF!</v>
      </c>
      <c r="P22" s="16" t="e">
        <f>P7/P12*1000</f>
        <v>#REF!</v>
      </c>
      <c r="Q22" s="62" t="e">
        <f t="shared" ref="Q22:Q44" si="14">P22-O22</f>
        <v>#REF!</v>
      </c>
      <c r="R22" s="171" t="e">
        <f>R7/R12*1000</f>
        <v>#REF!</v>
      </c>
      <c r="S22" s="16" t="e">
        <f>S7/S12*1000</f>
        <v>#REF!</v>
      </c>
      <c r="T22" s="62" t="e">
        <f t="shared" ref="T22:T44" si="15">S22-R22</f>
        <v>#REF!</v>
      </c>
      <c r="U22" s="171" t="e">
        <f>U7/U12*1000</f>
        <v>#REF!</v>
      </c>
      <c r="V22" s="16" t="e">
        <f>V7/V12*1000</f>
        <v>#REF!</v>
      </c>
      <c r="W22" s="62" t="e">
        <f t="shared" ref="W22:W44" si="16">V22-U22</f>
        <v>#REF!</v>
      </c>
    </row>
    <row r="23" spans="1:26" s="23" customFormat="1" ht="12.6" customHeight="1" x14ac:dyDescent="0.2">
      <c r="A23" s="558" t="s">
        <v>29</v>
      </c>
      <c r="B23" s="544"/>
      <c r="C23" s="171" t="e">
        <f>C8/C13*1000</f>
        <v>#REF!</v>
      </c>
      <c r="D23" s="16" t="e">
        <f>D8/D13*1000</f>
        <v>#REF!</v>
      </c>
      <c r="E23" s="62" t="e">
        <f>D23-C23</f>
        <v>#REF!</v>
      </c>
      <c r="F23" s="171" t="e">
        <f>F8/F13*1000</f>
        <v>#REF!</v>
      </c>
      <c r="G23" s="16" t="e">
        <f>G8/G13*1000</f>
        <v>#REF!</v>
      </c>
      <c r="H23" s="62" t="e">
        <f>G23-F23</f>
        <v>#REF!</v>
      </c>
      <c r="I23" s="171" t="e">
        <f>I8/I13*1000</f>
        <v>#REF!</v>
      </c>
      <c r="J23" s="16" t="e">
        <f>J8/J13*1000</f>
        <v>#REF!</v>
      </c>
      <c r="K23" s="62" t="e">
        <f>J23-I23</f>
        <v>#REF!</v>
      </c>
      <c r="L23" s="171" t="e">
        <f>L8/L13*1000</f>
        <v>#REF!</v>
      </c>
      <c r="M23" s="16" t="e">
        <f>M8/M13*1000</f>
        <v>#REF!</v>
      </c>
      <c r="N23" s="62" t="e">
        <f>M23-L23</f>
        <v>#REF!</v>
      </c>
      <c r="O23" s="171" t="e">
        <f>O8/O13*1000</f>
        <v>#REF!</v>
      </c>
      <c r="P23" s="16" t="e">
        <f>P8/P13*1000</f>
        <v>#REF!</v>
      </c>
      <c r="Q23" s="62" t="e">
        <f>P23-O23</f>
        <v>#REF!</v>
      </c>
      <c r="R23" s="171" t="e">
        <f>R8/R13*1000</f>
        <v>#REF!</v>
      </c>
      <c r="S23" s="16" t="e">
        <f>S8/S13*1000</f>
        <v>#REF!</v>
      </c>
      <c r="T23" s="62" t="e">
        <f>S23-R23</f>
        <v>#REF!</v>
      </c>
      <c r="U23" s="171" t="e">
        <f>U8/U13*1000</f>
        <v>#REF!</v>
      </c>
      <c r="V23" s="16" t="e">
        <f>V8/V13*1000</f>
        <v>#REF!</v>
      </c>
      <c r="W23" s="62" t="e">
        <f>V23-U23</f>
        <v>#REF!</v>
      </c>
    </row>
    <row r="24" spans="1:26" s="23" customFormat="1" x14ac:dyDescent="0.2">
      <c r="A24" s="561" t="s">
        <v>13</v>
      </c>
      <c r="B24" s="545" t="s">
        <v>12</v>
      </c>
      <c r="C24" s="172" t="e">
        <f t="shared" ref="C24:D26" si="17">C9/C14*1000</f>
        <v>#REF!</v>
      </c>
      <c r="D24" s="5" t="e">
        <f t="shared" si="17"/>
        <v>#REF!</v>
      </c>
      <c r="E24" s="63" t="e">
        <f t="shared" si="10"/>
        <v>#REF!</v>
      </c>
      <c r="F24" s="172" t="e">
        <f t="shared" ref="F24:G26" si="18">F9/F14*1000</f>
        <v>#REF!</v>
      </c>
      <c r="G24" s="5" t="e">
        <f t="shared" si="18"/>
        <v>#REF!</v>
      </c>
      <c r="H24" s="63" t="e">
        <f t="shared" si="11"/>
        <v>#REF!</v>
      </c>
      <c r="I24" s="172" t="e">
        <f t="shared" ref="I24:J26" si="19">I9/I14*1000</f>
        <v>#REF!</v>
      </c>
      <c r="J24" s="5" t="e">
        <f t="shared" si="19"/>
        <v>#REF!</v>
      </c>
      <c r="K24" s="63" t="e">
        <f t="shared" si="12"/>
        <v>#REF!</v>
      </c>
      <c r="L24" s="172" t="e">
        <f t="shared" ref="L24:M26" si="20">L9/L14*1000</f>
        <v>#REF!</v>
      </c>
      <c r="M24" s="5" t="e">
        <f t="shared" si="20"/>
        <v>#REF!</v>
      </c>
      <c r="N24" s="63" t="e">
        <f t="shared" si="13"/>
        <v>#REF!</v>
      </c>
      <c r="O24" s="172" t="e">
        <f t="shared" ref="O24:P26" si="21">O9/O14*1000</f>
        <v>#REF!</v>
      </c>
      <c r="P24" s="5" t="e">
        <f t="shared" si="21"/>
        <v>#REF!</v>
      </c>
      <c r="Q24" s="63" t="e">
        <f t="shared" si="14"/>
        <v>#REF!</v>
      </c>
      <c r="R24" s="172" t="e">
        <f t="shared" ref="R24:S26" si="22">R9/R14*1000</f>
        <v>#REF!</v>
      </c>
      <c r="S24" s="5" t="e">
        <f t="shared" si="22"/>
        <v>#REF!</v>
      </c>
      <c r="T24" s="63" t="e">
        <f t="shared" si="15"/>
        <v>#REF!</v>
      </c>
      <c r="U24" s="172" t="e">
        <f t="shared" ref="U24:V26" si="23">U9/U14*1000</f>
        <v>#REF!</v>
      </c>
      <c r="V24" s="5" t="e">
        <f t="shared" si="23"/>
        <v>#REF!</v>
      </c>
      <c r="W24" s="63" t="e">
        <f t="shared" si="16"/>
        <v>#REF!</v>
      </c>
    </row>
    <row r="25" spans="1:26" s="23" customFormat="1" x14ac:dyDescent="0.2">
      <c r="A25" s="561" t="s">
        <v>14</v>
      </c>
      <c r="B25" s="545" t="s">
        <v>12</v>
      </c>
      <c r="C25" s="172" t="e">
        <f t="shared" si="17"/>
        <v>#REF!</v>
      </c>
      <c r="D25" s="5" t="e">
        <f t="shared" si="17"/>
        <v>#REF!</v>
      </c>
      <c r="E25" s="63" t="e">
        <f t="shared" si="10"/>
        <v>#REF!</v>
      </c>
      <c r="F25" s="172" t="e">
        <f t="shared" si="18"/>
        <v>#REF!</v>
      </c>
      <c r="G25" s="5" t="e">
        <f t="shared" si="18"/>
        <v>#REF!</v>
      </c>
      <c r="H25" s="63" t="e">
        <f t="shared" si="11"/>
        <v>#REF!</v>
      </c>
      <c r="I25" s="172" t="e">
        <f t="shared" si="19"/>
        <v>#REF!</v>
      </c>
      <c r="J25" s="5" t="e">
        <f t="shared" si="19"/>
        <v>#REF!</v>
      </c>
      <c r="K25" s="63" t="e">
        <f t="shared" si="12"/>
        <v>#REF!</v>
      </c>
      <c r="L25" s="172" t="e">
        <f t="shared" si="20"/>
        <v>#REF!</v>
      </c>
      <c r="M25" s="5" t="e">
        <f t="shared" si="20"/>
        <v>#REF!</v>
      </c>
      <c r="N25" s="63" t="e">
        <f t="shared" si="13"/>
        <v>#REF!</v>
      </c>
      <c r="O25" s="172" t="e">
        <f t="shared" si="21"/>
        <v>#REF!</v>
      </c>
      <c r="P25" s="5" t="e">
        <f t="shared" si="21"/>
        <v>#REF!</v>
      </c>
      <c r="Q25" s="63" t="e">
        <f t="shared" si="14"/>
        <v>#REF!</v>
      </c>
      <c r="R25" s="172" t="e">
        <f t="shared" si="22"/>
        <v>#REF!</v>
      </c>
      <c r="S25" s="5" t="e">
        <f t="shared" si="22"/>
        <v>#REF!</v>
      </c>
      <c r="T25" s="63" t="e">
        <f t="shared" si="15"/>
        <v>#REF!</v>
      </c>
      <c r="U25" s="172" t="e">
        <f t="shared" si="23"/>
        <v>#REF!</v>
      </c>
      <c r="V25" s="5" t="e">
        <f t="shared" si="23"/>
        <v>#REF!</v>
      </c>
      <c r="W25" s="63" t="e">
        <f t="shared" si="16"/>
        <v>#REF!</v>
      </c>
    </row>
    <row r="26" spans="1:26" s="140" customFormat="1" x14ac:dyDescent="0.2">
      <c r="A26" s="563" t="s">
        <v>15</v>
      </c>
      <c r="B26" s="549" t="s">
        <v>12</v>
      </c>
      <c r="C26" s="171" t="e">
        <f t="shared" si="17"/>
        <v>#REF!</v>
      </c>
      <c r="D26" s="16" t="e">
        <f t="shared" si="17"/>
        <v>#REF!</v>
      </c>
      <c r="E26" s="62" t="e">
        <f t="shared" si="10"/>
        <v>#REF!</v>
      </c>
      <c r="F26" s="171" t="e">
        <f t="shared" si="18"/>
        <v>#REF!</v>
      </c>
      <c r="G26" s="16" t="e">
        <f t="shared" si="18"/>
        <v>#REF!</v>
      </c>
      <c r="H26" s="62" t="e">
        <f t="shared" si="11"/>
        <v>#REF!</v>
      </c>
      <c r="I26" s="171" t="e">
        <f t="shared" si="19"/>
        <v>#REF!</v>
      </c>
      <c r="J26" s="16" t="e">
        <f t="shared" si="19"/>
        <v>#REF!</v>
      </c>
      <c r="K26" s="62" t="e">
        <f t="shared" si="12"/>
        <v>#REF!</v>
      </c>
      <c r="L26" s="171" t="e">
        <f t="shared" si="20"/>
        <v>#REF!</v>
      </c>
      <c r="M26" s="16" t="e">
        <f t="shared" si="20"/>
        <v>#REF!</v>
      </c>
      <c r="N26" s="62" t="e">
        <f t="shared" si="13"/>
        <v>#REF!</v>
      </c>
      <c r="O26" s="171" t="e">
        <f t="shared" si="21"/>
        <v>#REF!</v>
      </c>
      <c r="P26" s="16" t="e">
        <f t="shared" si="21"/>
        <v>#REF!</v>
      </c>
      <c r="Q26" s="62" t="e">
        <f t="shared" si="14"/>
        <v>#REF!</v>
      </c>
      <c r="R26" s="171" t="e">
        <f t="shared" si="22"/>
        <v>#REF!</v>
      </c>
      <c r="S26" s="16" t="e">
        <f t="shared" si="22"/>
        <v>#REF!</v>
      </c>
      <c r="T26" s="62" t="e">
        <f t="shared" si="15"/>
        <v>#REF!</v>
      </c>
      <c r="U26" s="171" t="e">
        <f t="shared" si="23"/>
        <v>#REF!</v>
      </c>
      <c r="V26" s="16" t="e">
        <f t="shared" si="23"/>
        <v>#REF!</v>
      </c>
      <c r="W26" s="62" t="e">
        <f t="shared" si="16"/>
        <v>#REF!</v>
      </c>
    </row>
    <row r="27" spans="1:26" s="23" customFormat="1" ht="24.6" customHeight="1" x14ac:dyDescent="0.2">
      <c r="A27" s="563" t="s">
        <v>19</v>
      </c>
      <c r="B27" s="544" t="s">
        <v>28</v>
      </c>
      <c r="C27" s="165" t="e">
        <f>C7/C30*1000</f>
        <v>#REF!</v>
      </c>
      <c r="D27" s="25" t="e">
        <f>D7/D30*1000</f>
        <v>#REF!</v>
      </c>
      <c r="E27" s="64" t="e">
        <f t="shared" si="10"/>
        <v>#REF!</v>
      </c>
      <c r="F27" s="165" t="e">
        <f>F7/F30*1000</f>
        <v>#REF!</v>
      </c>
      <c r="G27" s="25" t="e">
        <f>G7/G30*1000</f>
        <v>#REF!</v>
      </c>
      <c r="H27" s="64" t="e">
        <f t="shared" si="11"/>
        <v>#REF!</v>
      </c>
      <c r="I27" s="165" t="e">
        <f>I7/I30*1000</f>
        <v>#REF!</v>
      </c>
      <c r="J27" s="25" t="e">
        <f>J7/J30*1000</f>
        <v>#REF!</v>
      </c>
      <c r="K27" s="64" t="e">
        <f t="shared" si="12"/>
        <v>#REF!</v>
      </c>
      <c r="L27" s="165" t="e">
        <f>L7/L30*1000</f>
        <v>#REF!</v>
      </c>
      <c r="M27" s="25" t="e">
        <f>M7/M30*1000</f>
        <v>#REF!</v>
      </c>
      <c r="N27" s="64" t="e">
        <f t="shared" si="13"/>
        <v>#REF!</v>
      </c>
      <c r="O27" s="165" t="e">
        <f>O7/O30*1000</f>
        <v>#REF!</v>
      </c>
      <c r="P27" s="25" t="e">
        <f>P7/P30*1000</f>
        <v>#REF!</v>
      </c>
      <c r="Q27" s="64" t="e">
        <f t="shared" si="14"/>
        <v>#REF!</v>
      </c>
      <c r="R27" s="165" t="e">
        <f>R7/R30*1000</f>
        <v>#REF!</v>
      </c>
      <c r="S27" s="25" t="e">
        <f>S7/S30*1000</f>
        <v>#REF!</v>
      </c>
      <c r="T27" s="64" t="e">
        <f t="shared" si="15"/>
        <v>#REF!</v>
      </c>
      <c r="U27" s="165" t="e">
        <f>U7/U30*1000</f>
        <v>#REF!</v>
      </c>
      <c r="V27" s="25" t="e">
        <f>V7/V30*1000</f>
        <v>#REF!</v>
      </c>
      <c r="W27" s="64" t="e">
        <f t="shared" si="16"/>
        <v>#REF!</v>
      </c>
    </row>
    <row r="28" spans="1:26" s="23" customFormat="1" x14ac:dyDescent="0.2">
      <c r="A28" s="561" t="s">
        <v>22</v>
      </c>
      <c r="B28" s="545" t="s">
        <v>12</v>
      </c>
      <c r="C28" s="186" t="e">
        <f>C8/C31*1000</f>
        <v>#REF!</v>
      </c>
      <c r="D28" s="22" t="e">
        <f>D8/D31*1000</f>
        <v>#REF!</v>
      </c>
      <c r="E28" s="65" t="e">
        <f t="shared" si="10"/>
        <v>#REF!</v>
      </c>
      <c r="F28" s="186" t="e">
        <f>F8/F31*1000</f>
        <v>#REF!</v>
      </c>
      <c r="G28" s="22" t="e">
        <f>G8/G31*1000</f>
        <v>#REF!</v>
      </c>
      <c r="H28" s="65" t="e">
        <f t="shared" si="11"/>
        <v>#REF!</v>
      </c>
      <c r="I28" s="186" t="e">
        <f>I8/I31*1000</f>
        <v>#REF!</v>
      </c>
      <c r="J28" s="22" t="e">
        <f>J8/J31*1000</f>
        <v>#REF!</v>
      </c>
      <c r="K28" s="65" t="e">
        <f t="shared" si="12"/>
        <v>#REF!</v>
      </c>
      <c r="L28" s="186" t="e">
        <f>L8/L31*1000</f>
        <v>#REF!</v>
      </c>
      <c r="M28" s="22" t="e">
        <f>M8/M31*1000</f>
        <v>#REF!</v>
      </c>
      <c r="N28" s="65" t="e">
        <f t="shared" si="13"/>
        <v>#REF!</v>
      </c>
      <c r="O28" s="186" t="e">
        <f>O8/O31*1000</f>
        <v>#REF!</v>
      </c>
      <c r="P28" s="22" t="e">
        <f>P8/P31*1000</f>
        <v>#REF!</v>
      </c>
      <c r="Q28" s="65" t="e">
        <f t="shared" si="14"/>
        <v>#REF!</v>
      </c>
      <c r="R28" s="186" t="e">
        <f>R8/R31*1000</f>
        <v>#REF!</v>
      </c>
      <c r="S28" s="22" t="e">
        <f>S8/S31*1000</f>
        <v>#REF!</v>
      </c>
      <c r="T28" s="65" t="e">
        <f t="shared" si="15"/>
        <v>#REF!</v>
      </c>
      <c r="U28" s="186" t="e">
        <f>U8/U31*1000</f>
        <v>#REF!</v>
      </c>
      <c r="V28" s="22" t="e">
        <f>V8/V31*1000</f>
        <v>#REF!</v>
      </c>
      <c r="W28" s="65" t="e">
        <f t="shared" si="16"/>
        <v>#REF!</v>
      </c>
    </row>
    <row r="29" spans="1:26" s="23" customFormat="1" x14ac:dyDescent="0.2">
      <c r="A29" s="561" t="s">
        <v>15</v>
      </c>
      <c r="B29" s="545" t="s">
        <v>12</v>
      </c>
      <c r="C29" s="186" t="e">
        <f>C11/C32*1000</f>
        <v>#REF!</v>
      </c>
      <c r="D29" s="22" t="e">
        <f>D11/D32*1000</f>
        <v>#REF!</v>
      </c>
      <c r="E29" s="65" t="e">
        <f t="shared" si="10"/>
        <v>#REF!</v>
      </c>
      <c r="F29" s="186" t="e">
        <f>F11/F32*1000</f>
        <v>#REF!</v>
      </c>
      <c r="G29" s="22" t="e">
        <f>G11/G32*1000</f>
        <v>#REF!</v>
      </c>
      <c r="H29" s="65" t="e">
        <f t="shared" si="11"/>
        <v>#REF!</v>
      </c>
      <c r="I29" s="186" t="e">
        <f>I11/I32*1000</f>
        <v>#REF!</v>
      </c>
      <c r="J29" s="22" t="e">
        <f>J11/J32*1000</f>
        <v>#REF!</v>
      </c>
      <c r="K29" s="65" t="e">
        <f t="shared" si="12"/>
        <v>#REF!</v>
      </c>
      <c r="L29" s="186" t="e">
        <f>L11/L32*1000</f>
        <v>#REF!</v>
      </c>
      <c r="M29" s="22" t="e">
        <f>M11/M32*1000</f>
        <v>#REF!</v>
      </c>
      <c r="N29" s="65" t="e">
        <f t="shared" si="13"/>
        <v>#REF!</v>
      </c>
      <c r="O29" s="186" t="e">
        <f>O11/O32*1000</f>
        <v>#REF!</v>
      </c>
      <c r="P29" s="22" t="e">
        <f>P11/P32*1000</f>
        <v>#REF!</v>
      </c>
      <c r="Q29" s="65" t="e">
        <f t="shared" si="14"/>
        <v>#REF!</v>
      </c>
      <c r="R29" s="186" t="e">
        <f>R11/R32*1000</f>
        <v>#REF!</v>
      </c>
      <c r="S29" s="22" t="e">
        <f>S11/S32*1000</f>
        <v>#REF!</v>
      </c>
      <c r="T29" s="65" t="e">
        <f t="shared" si="15"/>
        <v>#REF!</v>
      </c>
      <c r="U29" s="186" t="e">
        <f>U11/U32*1000</f>
        <v>#REF!</v>
      </c>
      <c r="V29" s="22" t="e">
        <f>V11/V32*1000</f>
        <v>#REF!</v>
      </c>
      <c r="W29" s="65" t="e">
        <f t="shared" si="16"/>
        <v>#REF!</v>
      </c>
    </row>
    <row r="30" spans="1:26" ht="24.6" customHeight="1" x14ac:dyDescent="0.2">
      <c r="A30" s="563" t="s">
        <v>20</v>
      </c>
      <c r="B30" s="544" t="s">
        <v>23</v>
      </c>
      <c r="C30" s="600" t="e">
        <f>SUM('11 міс.'!C31,#REF!)</f>
        <v>#REF!</v>
      </c>
      <c r="D30" s="601" t="e">
        <f>SUM('11 міс.'!D31,#REF!)</f>
        <v>#REF!</v>
      </c>
      <c r="E30" s="609" t="e">
        <f t="shared" si="10"/>
        <v>#REF!</v>
      </c>
      <c r="F30" s="600" t="e">
        <f>SUM('11 міс.'!F31,#REF!)</f>
        <v>#REF!</v>
      </c>
      <c r="G30" s="601" t="e">
        <f>SUM('11 міс.'!G31,#REF!)</f>
        <v>#REF!</v>
      </c>
      <c r="H30" s="609" t="e">
        <f t="shared" si="11"/>
        <v>#REF!</v>
      </c>
      <c r="I30" s="600" t="e">
        <f>SUM('11 міс.'!I31,#REF!)</f>
        <v>#REF!</v>
      </c>
      <c r="J30" s="601" t="e">
        <f>SUM('11 міс.'!J31,#REF!)</f>
        <v>#REF!</v>
      </c>
      <c r="K30" s="609" t="e">
        <f t="shared" si="12"/>
        <v>#REF!</v>
      </c>
      <c r="L30" s="600" t="e">
        <f>SUM('11 міс.'!L31,#REF!)</f>
        <v>#REF!</v>
      </c>
      <c r="M30" s="601" t="e">
        <f>SUM('11 міс.'!M31,#REF!)</f>
        <v>#REF!</v>
      </c>
      <c r="N30" s="609" t="e">
        <f t="shared" si="13"/>
        <v>#REF!</v>
      </c>
      <c r="O30" s="600" t="e">
        <f>SUM('11 міс.'!O31,#REF!)</f>
        <v>#REF!</v>
      </c>
      <c r="P30" s="601" t="e">
        <f>SUM('11 міс.'!P31,#REF!)</f>
        <v>#REF!</v>
      </c>
      <c r="Q30" s="609" t="e">
        <f t="shared" si="14"/>
        <v>#REF!</v>
      </c>
      <c r="R30" s="600" t="e">
        <f>SUM('11 міс.'!R31,#REF!)</f>
        <v>#REF!</v>
      </c>
      <c r="S30" s="601" t="e">
        <f>SUM('11 міс.'!S31,#REF!)</f>
        <v>#REF!</v>
      </c>
      <c r="T30" s="609" t="e">
        <f t="shared" si="15"/>
        <v>#REF!</v>
      </c>
      <c r="U30" s="606" t="e">
        <f>SUM(C30,F30,I30,L30,O30,R30)</f>
        <v>#REF!</v>
      </c>
      <c r="V30" s="607" t="e">
        <f>SUM(D30,G30,J30,M30,P30,S30)</f>
        <v>#REF!</v>
      </c>
      <c r="W30" s="609" t="e">
        <f t="shared" si="16"/>
        <v>#REF!</v>
      </c>
      <c r="X30" s="541"/>
      <c r="Y30" s="541"/>
      <c r="Z30" s="541"/>
    </row>
    <row r="31" spans="1:26" x14ac:dyDescent="0.2">
      <c r="A31" s="561" t="s">
        <v>22</v>
      </c>
      <c r="B31" s="545" t="s">
        <v>12</v>
      </c>
      <c r="C31" s="602" t="e">
        <f>C30-C32</f>
        <v>#REF!</v>
      </c>
      <c r="D31" s="603" t="e">
        <f>D30-D32</f>
        <v>#REF!</v>
      </c>
      <c r="E31" s="608" t="e">
        <f t="shared" si="10"/>
        <v>#REF!</v>
      </c>
      <c r="F31" s="604" t="e">
        <f>F30-F32</f>
        <v>#REF!</v>
      </c>
      <c r="G31" s="603" t="e">
        <f>G30-G32</f>
        <v>#REF!</v>
      </c>
      <c r="H31" s="608" t="e">
        <f t="shared" si="11"/>
        <v>#REF!</v>
      </c>
      <c r="I31" s="602" t="e">
        <f>I30-I32</f>
        <v>#REF!</v>
      </c>
      <c r="J31" s="603" t="e">
        <f>J30-J32</f>
        <v>#REF!</v>
      </c>
      <c r="K31" s="608" t="e">
        <f t="shared" si="12"/>
        <v>#REF!</v>
      </c>
      <c r="L31" s="602" t="e">
        <f>L30-L32</f>
        <v>#REF!</v>
      </c>
      <c r="M31" s="603" t="e">
        <f>M30-M32</f>
        <v>#REF!</v>
      </c>
      <c r="N31" s="608" t="e">
        <f t="shared" si="13"/>
        <v>#REF!</v>
      </c>
      <c r="O31" s="602" t="e">
        <f>O30-O32</f>
        <v>#REF!</v>
      </c>
      <c r="P31" s="603" t="e">
        <f>P30-P32</f>
        <v>#REF!</v>
      </c>
      <c r="Q31" s="608" t="e">
        <f t="shared" si="14"/>
        <v>#REF!</v>
      </c>
      <c r="R31" s="602" t="e">
        <f>R30-R32</f>
        <v>#REF!</v>
      </c>
      <c r="S31" s="603" t="e">
        <f>S30-S32</f>
        <v>#REF!</v>
      </c>
      <c r="T31" s="608" t="e">
        <f t="shared" si="15"/>
        <v>#REF!</v>
      </c>
      <c r="U31" s="602" t="e">
        <f>U30-U32</f>
        <v>#REF!</v>
      </c>
      <c r="V31" s="603" t="e">
        <f>V30-V32</f>
        <v>#REF!</v>
      </c>
      <c r="W31" s="608" t="e">
        <f t="shared" si="16"/>
        <v>#REF!</v>
      </c>
      <c r="X31" s="541"/>
      <c r="Y31" s="541"/>
      <c r="Z31" s="541"/>
    </row>
    <row r="32" spans="1:26" x14ac:dyDescent="0.2">
      <c r="A32" s="561" t="s">
        <v>15</v>
      </c>
      <c r="B32" s="545" t="s">
        <v>12</v>
      </c>
      <c r="C32" s="604" t="e">
        <f>SUM('11 міс.'!C33,#REF!)</f>
        <v>#REF!</v>
      </c>
      <c r="D32" s="605" t="e">
        <f>SUM('11 міс.'!D33,#REF!)</f>
        <v>#REF!</v>
      </c>
      <c r="E32" s="608" t="e">
        <f t="shared" si="10"/>
        <v>#REF!</v>
      </c>
      <c r="F32" s="604" t="e">
        <f>SUM('11 міс.'!F33,#REF!)+10</f>
        <v>#REF!</v>
      </c>
      <c r="G32" s="605" t="e">
        <f>SUM('11 міс.'!G33,#REF!)</f>
        <v>#REF!</v>
      </c>
      <c r="H32" s="608" t="e">
        <f t="shared" si="11"/>
        <v>#REF!</v>
      </c>
      <c r="I32" s="604" t="e">
        <f>SUM('11 міс.'!I33,#REF!)</f>
        <v>#REF!</v>
      </c>
      <c r="J32" s="605" t="e">
        <f>SUM('11 міс.'!J33,#REF!)</f>
        <v>#REF!</v>
      </c>
      <c r="K32" s="608" t="e">
        <f t="shared" si="12"/>
        <v>#REF!</v>
      </c>
      <c r="L32" s="604" t="e">
        <f>SUM('11 міс.'!L33,#REF!)</f>
        <v>#REF!</v>
      </c>
      <c r="M32" s="605" t="e">
        <f>SUM('11 міс.'!M33,#REF!)</f>
        <v>#REF!</v>
      </c>
      <c r="N32" s="608" t="e">
        <f t="shared" si="13"/>
        <v>#REF!</v>
      </c>
      <c r="O32" s="604" t="e">
        <f>SUM('11 міс.'!O33,#REF!)</f>
        <v>#REF!</v>
      </c>
      <c r="P32" s="605" t="e">
        <f>SUM('11 міс.'!P33,#REF!)</f>
        <v>#REF!</v>
      </c>
      <c r="Q32" s="608" t="e">
        <f t="shared" si="14"/>
        <v>#REF!</v>
      </c>
      <c r="R32" s="604" t="e">
        <f>SUM('11 міс.'!R33,#REF!)</f>
        <v>#REF!</v>
      </c>
      <c r="S32" s="605" t="e">
        <f>SUM('11 міс.'!S33,#REF!)</f>
        <v>#REF!</v>
      </c>
      <c r="T32" s="608" t="e">
        <f t="shared" si="15"/>
        <v>#REF!</v>
      </c>
      <c r="U32" s="602" t="e">
        <f>SUM(C32,F32,I32,L32,O32,R32)</f>
        <v>#REF!</v>
      </c>
      <c r="V32" s="603" t="e">
        <f>SUM(D32,G32,J32,M32,P32,S32)</f>
        <v>#REF!</v>
      </c>
      <c r="W32" s="608" t="e">
        <f t="shared" si="16"/>
        <v>#REF!</v>
      </c>
      <c r="X32" s="541"/>
      <c r="Y32" s="541"/>
      <c r="Z32" s="541"/>
    </row>
    <row r="33" spans="1:26" s="23" customFormat="1" ht="25.15" customHeight="1" x14ac:dyDescent="0.2">
      <c r="A33" s="563" t="s">
        <v>88</v>
      </c>
      <c r="B33" s="546"/>
      <c r="C33" s="600" t="e">
        <f>SUM(C34,C35)</f>
        <v>#REF!</v>
      </c>
      <c r="D33" s="601" t="e">
        <f>SUM(D34,D35)</f>
        <v>#REF!</v>
      </c>
      <c r="E33" s="609" t="e">
        <f t="shared" si="10"/>
        <v>#REF!</v>
      </c>
      <c r="F33" s="600" t="e">
        <f>SUM(F34,F35)</f>
        <v>#REF!</v>
      </c>
      <c r="G33" s="601" t="e">
        <f>SUM(G34,G35)</f>
        <v>#REF!</v>
      </c>
      <c r="H33" s="609" t="e">
        <f t="shared" si="11"/>
        <v>#REF!</v>
      </c>
      <c r="I33" s="600" t="e">
        <f>SUM(I34,I35)</f>
        <v>#REF!</v>
      </c>
      <c r="J33" s="601" t="e">
        <f>SUM(J34,J35)</f>
        <v>#REF!</v>
      </c>
      <c r="K33" s="609" t="e">
        <f t="shared" si="12"/>
        <v>#REF!</v>
      </c>
      <c r="L33" s="600" t="e">
        <f>SUM(L34,L35)</f>
        <v>#REF!</v>
      </c>
      <c r="M33" s="601" t="e">
        <f>SUM(M34,M35)</f>
        <v>#REF!</v>
      </c>
      <c r="N33" s="609" t="e">
        <f t="shared" si="13"/>
        <v>#REF!</v>
      </c>
      <c r="O33" s="600" t="e">
        <f>SUM(O34,O35)</f>
        <v>#REF!</v>
      </c>
      <c r="P33" s="601" t="e">
        <f>SUM(P34,P35)</f>
        <v>#REF!</v>
      </c>
      <c r="Q33" s="609" t="e">
        <f t="shared" si="14"/>
        <v>#REF!</v>
      </c>
      <c r="R33" s="600" t="e">
        <f>SUM(R34,R35)</f>
        <v>#REF!</v>
      </c>
      <c r="S33" s="601" t="e">
        <f>SUM(S34,S35)</f>
        <v>#REF!</v>
      </c>
      <c r="T33" s="609" t="e">
        <f t="shared" si="15"/>
        <v>#REF!</v>
      </c>
      <c r="U33" s="606" t="e">
        <f>SUM(U34,U35)</f>
        <v>#REF!</v>
      </c>
      <c r="V33" s="607" t="e">
        <f>SUM(V34,V35)</f>
        <v>#REF!</v>
      </c>
      <c r="W33" s="609" t="e">
        <f t="shared" si="16"/>
        <v>#REF!</v>
      </c>
    </row>
    <row r="34" spans="1:26" s="23" customFormat="1" x14ac:dyDescent="0.2">
      <c r="A34" s="561" t="s">
        <v>22</v>
      </c>
      <c r="B34" s="545"/>
      <c r="C34" s="604" t="e">
        <f>SUM('11 міс.'!C35,#REF!)</f>
        <v>#REF!</v>
      </c>
      <c r="D34" s="605" t="e">
        <f>SUM('11 міс.'!D35,#REF!)</f>
        <v>#REF!</v>
      </c>
      <c r="E34" s="608" t="e">
        <f t="shared" si="10"/>
        <v>#REF!</v>
      </c>
      <c r="F34" s="604" t="e">
        <f>SUM('11 міс.'!F35,#REF!)</f>
        <v>#REF!</v>
      </c>
      <c r="G34" s="605" t="e">
        <f>SUM('11 міс.'!G35,#REF!)</f>
        <v>#REF!</v>
      </c>
      <c r="H34" s="608" t="e">
        <f t="shared" si="11"/>
        <v>#REF!</v>
      </c>
      <c r="I34" s="604" t="e">
        <f>SUM('11 міс.'!I35,#REF!)</f>
        <v>#REF!</v>
      </c>
      <c r="J34" s="605" t="e">
        <f>SUM('11 міс.'!J35,#REF!)</f>
        <v>#REF!</v>
      </c>
      <c r="K34" s="608" t="e">
        <f t="shared" si="12"/>
        <v>#REF!</v>
      </c>
      <c r="L34" s="604" t="e">
        <f>SUM('11 міс.'!L35,#REF!)</f>
        <v>#REF!</v>
      </c>
      <c r="M34" s="605" t="e">
        <f>SUM('11 міс.'!M35,#REF!)</f>
        <v>#REF!</v>
      </c>
      <c r="N34" s="608" t="e">
        <f t="shared" si="13"/>
        <v>#REF!</v>
      </c>
      <c r="O34" s="604" t="e">
        <f>SUM('11 міс.'!O35,#REF!)</f>
        <v>#REF!</v>
      </c>
      <c r="P34" s="605" t="e">
        <f>SUM('11 міс.'!P35,#REF!)</f>
        <v>#REF!</v>
      </c>
      <c r="Q34" s="608" t="e">
        <f t="shared" si="14"/>
        <v>#REF!</v>
      </c>
      <c r="R34" s="604" t="e">
        <f>SUM('11 міс.'!R35,#REF!)</f>
        <v>#REF!</v>
      </c>
      <c r="S34" s="605" t="e">
        <f>SUM('11 міс.'!S35,#REF!)</f>
        <v>#REF!</v>
      </c>
      <c r="T34" s="608" t="e">
        <f>S34-R34</f>
        <v>#REF!</v>
      </c>
      <c r="U34" s="602" t="e">
        <f t="shared" ref="U34:V41" si="24">SUM(C34,F34,I34,L34,O34,R34)</f>
        <v>#REF!</v>
      </c>
      <c r="V34" s="603" t="e">
        <f>SUM(D34,G34,J34,M34,P34,S34)</f>
        <v>#REF!</v>
      </c>
      <c r="W34" s="608" t="e">
        <f t="shared" si="16"/>
        <v>#REF!</v>
      </c>
    </row>
    <row r="35" spans="1:26" s="23" customFormat="1" ht="12" customHeight="1" thickBot="1" x14ac:dyDescent="0.25">
      <c r="A35" s="564" t="s">
        <v>15</v>
      </c>
      <c r="B35" s="547"/>
      <c r="C35" s="629" t="e">
        <f>SUM('11 міс.'!C36,#REF!)</f>
        <v>#REF!</v>
      </c>
      <c r="D35" s="630" t="e">
        <f>SUM('11 міс.'!D36,#REF!)</f>
        <v>#REF!</v>
      </c>
      <c r="E35" s="631" t="e">
        <f t="shared" si="10"/>
        <v>#REF!</v>
      </c>
      <c r="F35" s="629" t="e">
        <f>SUM('11 міс.'!F36,#REF!)</f>
        <v>#REF!</v>
      </c>
      <c r="G35" s="630" t="e">
        <f>SUM('11 міс.'!G36,#REF!)</f>
        <v>#REF!</v>
      </c>
      <c r="H35" s="631" t="e">
        <f t="shared" si="11"/>
        <v>#REF!</v>
      </c>
      <c r="I35" s="629" t="e">
        <f>SUM('11 міс.'!I36,#REF!)</f>
        <v>#REF!</v>
      </c>
      <c r="J35" s="630" t="e">
        <f>SUM('11 міс.'!J36,#REF!)</f>
        <v>#REF!</v>
      </c>
      <c r="K35" s="631" t="e">
        <f t="shared" si="12"/>
        <v>#REF!</v>
      </c>
      <c r="L35" s="629" t="e">
        <f>SUM('11 міс.'!L36,#REF!)</f>
        <v>#REF!</v>
      </c>
      <c r="M35" s="630" t="e">
        <f>SUM('11 міс.'!M36,#REF!)</f>
        <v>#REF!</v>
      </c>
      <c r="N35" s="631" t="e">
        <f t="shared" si="13"/>
        <v>#REF!</v>
      </c>
      <c r="O35" s="629" t="e">
        <f>SUM('11 міс.'!O36,#REF!)</f>
        <v>#REF!</v>
      </c>
      <c r="P35" s="630" t="e">
        <f>SUM('11 міс.'!P36,#REF!)</f>
        <v>#REF!</v>
      </c>
      <c r="Q35" s="631" t="e">
        <f t="shared" si="14"/>
        <v>#REF!</v>
      </c>
      <c r="R35" s="629" t="e">
        <f>SUM('11 міс.'!R36,#REF!)</f>
        <v>#REF!</v>
      </c>
      <c r="S35" s="630" t="e">
        <f>SUM('11 міс.'!S36,#REF!)</f>
        <v>#REF!</v>
      </c>
      <c r="T35" s="631" t="e">
        <f>S35-R35</f>
        <v>#REF!</v>
      </c>
      <c r="U35" s="632" t="e">
        <f t="shared" si="24"/>
        <v>#REF!</v>
      </c>
      <c r="V35" s="633" t="e">
        <f>SUM(D35,G35,J35,M35,P35,S35)</f>
        <v>#REF!</v>
      </c>
      <c r="W35" s="631" t="e">
        <f t="shared" si="16"/>
        <v>#REF!</v>
      </c>
    </row>
    <row r="36" spans="1:26" s="23" customFormat="1" ht="24.6" customHeight="1" x14ac:dyDescent="0.2">
      <c r="A36" s="565" t="s">
        <v>35</v>
      </c>
      <c r="B36" s="1108" t="s">
        <v>51</v>
      </c>
      <c r="C36" s="1109" t="e">
        <f>(#REF!+#REF!+#REF!+#REF!+#REF!+#REF!+#REF!+#REF!+#REF!+#REF!+#REF!+#REF!)/12</f>
        <v>#REF!</v>
      </c>
      <c r="D36" s="1109" t="e">
        <f>(#REF!+#REF!+#REF!+#REF!+#REF!+#REF!+#REF!+#REF!+#REF!+#REF!+#REF!+#REF!)/12</f>
        <v>#REF!</v>
      </c>
      <c r="E36" s="634" t="e">
        <f t="shared" si="10"/>
        <v>#REF!</v>
      </c>
      <c r="F36" s="1109" t="e">
        <f>(#REF!+#REF!+#REF!+#REF!+#REF!+#REF!+#REF!+#REF!+#REF!+#REF!+#REF!+#REF!)/12</f>
        <v>#REF!</v>
      </c>
      <c r="G36" s="1109" t="e">
        <f>(#REF!+#REF!+#REF!+#REF!+#REF!+#REF!+#REF!+#REF!+#REF!+#REF!+#REF!+#REF!)/12</f>
        <v>#REF!</v>
      </c>
      <c r="H36" s="634" t="e">
        <f t="shared" si="11"/>
        <v>#REF!</v>
      </c>
      <c r="I36" s="1109" t="e">
        <f>(#REF!+#REF!+#REF!+#REF!+#REF!+#REF!+#REF!+#REF!+#REF!+#REF!+#REF!+#REF!)/12</f>
        <v>#REF!</v>
      </c>
      <c r="J36" s="1109" t="e">
        <f>(#REF!+#REF!+#REF!+#REF!+#REF!+#REF!+#REF!+#REF!+#REF!+#REF!+#REF!+#REF!)/12</f>
        <v>#REF!</v>
      </c>
      <c r="K36" s="634" t="e">
        <f t="shared" si="12"/>
        <v>#REF!</v>
      </c>
      <c r="L36" s="1109" t="e">
        <f>(#REF!+#REF!+#REF!+#REF!+#REF!+#REF!+#REF!+#REF!+#REF!+#REF!+#REF!+#REF!)/12</f>
        <v>#REF!</v>
      </c>
      <c r="M36" s="1109" t="e">
        <f>(#REF!+#REF!+#REF!+#REF!+#REF!+#REF!+#REF!+#REF!+#REF!+#REF!+#REF!+#REF!)/12</f>
        <v>#REF!</v>
      </c>
      <c r="N36" s="634" t="e">
        <f t="shared" si="13"/>
        <v>#REF!</v>
      </c>
      <c r="O36" s="1109" t="e">
        <f>(#REF!+#REF!+#REF!+#REF!+#REF!+#REF!+#REF!+#REF!+#REF!+#REF!+#REF!+#REF!)/12</f>
        <v>#REF!</v>
      </c>
      <c r="P36" s="1109" t="e">
        <f>(#REF!+#REF!+#REF!+#REF!+#REF!+#REF!+#REF!+#REF!+#REF!+#REF!+#REF!+#REF!)/12</f>
        <v>#REF!</v>
      </c>
      <c r="Q36" s="634" t="e">
        <f t="shared" si="14"/>
        <v>#REF!</v>
      </c>
      <c r="R36" s="1109" t="e">
        <f>(#REF!+#REF!+#REF!+#REF!+#REF!+#REF!+#REF!+#REF!+#REF!+#REF!+#REF!+#REF!)/12</f>
        <v>#REF!</v>
      </c>
      <c r="S36" s="1109" t="e">
        <f>(#REF!+#REF!+#REF!+#REF!+#REF!+#REF!+#REF!+#REF!+#REF!+#REF!+#REF!+#REF!)/12</f>
        <v>#REF!</v>
      </c>
      <c r="T36" s="634" t="e">
        <f t="shared" si="15"/>
        <v>#REF!</v>
      </c>
      <c r="U36" s="1111" t="e">
        <f t="shared" si="24"/>
        <v>#REF!</v>
      </c>
      <c r="V36" s="1112" t="e">
        <f>SUM(D36,G36,J36,M36,P36,S36)</f>
        <v>#REF!</v>
      </c>
      <c r="W36" s="634" t="e">
        <f t="shared" si="16"/>
        <v>#REF!</v>
      </c>
    </row>
    <row r="37" spans="1:26" s="23" customFormat="1" x14ac:dyDescent="0.2">
      <c r="A37" s="566" t="s">
        <v>24</v>
      </c>
      <c r="B37" s="545" t="s">
        <v>12</v>
      </c>
      <c r="C37" s="1110" t="e">
        <f>(#REF!+#REF!+#REF!+#REF!+#REF!+#REF!+#REF!+#REF!+#REF!+#REF!+#REF!+#REF!)/12</f>
        <v>#REF!</v>
      </c>
      <c r="D37" s="1110" t="e">
        <f>(#REF!+#REF!+#REF!+#REF!+#REF!+#REF!+#REF!+#REF!+#REF!+#REF!+#REF!+#REF!)/12</f>
        <v>#REF!</v>
      </c>
      <c r="E37" s="608" t="e">
        <f t="shared" si="10"/>
        <v>#REF!</v>
      </c>
      <c r="F37" s="1110" t="e">
        <f>(#REF!+#REF!+#REF!+#REF!+#REF!+#REF!+#REF!+#REF!+#REF!+#REF!+#REF!+#REF!)/12</f>
        <v>#REF!</v>
      </c>
      <c r="G37" s="1110" t="e">
        <f>(#REF!+#REF!+#REF!+#REF!+#REF!+#REF!+#REF!+#REF!+#REF!+#REF!+#REF!+#REF!)/12</f>
        <v>#REF!</v>
      </c>
      <c r="H37" s="608" t="e">
        <f t="shared" si="11"/>
        <v>#REF!</v>
      </c>
      <c r="I37" s="1110" t="e">
        <f>(#REF!+#REF!+#REF!+#REF!+#REF!+#REF!+#REF!+#REF!+#REF!+#REF!+#REF!+#REF!)/12</f>
        <v>#REF!</v>
      </c>
      <c r="J37" s="1110" t="e">
        <f>(#REF!+#REF!+#REF!+#REF!+#REF!+#REF!+#REF!+#REF!+#REF!+#REF!+#REF!+#REF!)/12</f>
        <v>#REF!</v>
      </c>
      <c r="K37" s="608" t="e">
        <f t="shared" si="12"/>
        <v>#REF!</v>
      </c>
      <c r="L37" s="1110" t="e">
        <f>(#REF!+#REF!+#REF!+#REF!+#REF!+#REF!+#REF!+#REF!+#REF!+#REF!+#REF!+#REF!)/12</f>
        <v>#REF!</v>
      </c>
      <c r="M37" s="1110" t="e">
        <f>(#REF!+#REF!+#REF!+#REF!+#REF!+#REF!+#REF!+#REF!+#REF!+#REF!+#REF!+#REF!)/12</f>
        <v>#REF!</v>
      </c>
      <c r="N37" s="608" t="e">
        <f t="shared" si="13"/>
        <v>#REF!</v>
      </c>
      <c r="O37" s="1110" t="e">
        <f>(#REF!+#REF!+#REF!+#REF!+#REF!+#REF!+#REF!+#REF!+#REF!+#REF!+#REF!+#REF!)/12</f>
        <v>#REF!</v>
      </c>
      <c r="P37" s="1110" t="e">
        <f>(#REF!+#REF!+#REF!+#REF!+#REF!+#REF!+#REF!+#REF!+#REF!+#REF!+#REF!+#REF!)/12</f>
        <v>#REF!</v>
      </c>
      <c r="Q37" s="608" t="e">
        <f t="shared" si="14"/>
        <v>#REF!</v>
      </c>
      <c r="R37" s="1110" t="e">
        <f>(#REF!+#REF!+#REF!+#REF!+#REF!+#REF!+#REF!+#REF!+#REF!+#REF!+#REF!+#REF!)/12</f>
        <v>#REF!</v>
      </c>
      <c r="S37" s="1110" t="e">
        <f>(#REF!+#REF!+#REF!+#REF!+#REF!+#REF!+#REF!+#REF!+#REF!+#REF!+#REF!+#REF!)/12</f>
        <v>#REF!</v>
      </c>
      <c r="T37" s="608" t="e">
        <f t="shared" si="15"/>
        <v>#REF!</v>
      </c>
      <c r="U37" s="602" t="e">
        <f t="shared" si="24"/>
        <v>#REF!</v>
      </c>
      <c r="V37" s="603" t="e">
        <f t="shared" si="24"/>
        <v>#REF!</v>
      </c>
      <c r="W37" s="608" t="e">
        <f t="shared" si="16"/>
        <v>#REF!</v>
      </c>
    </row>
    <row r="38" spans="1:26" s="23" customFormat="1" ht="13.5" thickBot="1" x14ac:dyDescent="0.25">
      <c r="A38" s="567" t="s">
        <v>25</v>
      </c>
      <c r="B38" s="547" t="s">
        <v>12</v>
      </c>
      <c r="C38" s="632" t="e">
        <f>C36-C37</f>
        <v>#REF!</v>
      </c>
      <c r="D38" s="633" t="e">
        <f>D36-D37</f>
        <v>#REF!</v>
      </c>
      <c r="E38" s="631" t="e">
        <f t="shared" si="10"/>
        <v>#REF!</v>
      </c>
      <c r="F38" s="632" t="e">
        <f>F36-F37</f>
        <v>#REF!</v>
      </c>
      <c r="G38" s="633" t="e">
        <f>G36-G37</f>
        <v>#REF!</v>
      </c>
      <c r="H38" s="631" t="e">
        <f t="shared" si="11"/>
        <v>#REF!</v>
      </c>
      <c r="I38" s="632" t="e">
        <f>I36-I37</f>
        <v>#REF!</v>
      </c>
      <c r="J38" s="633" t="e">
        <f>J36-J37</f>
        <v>#REF!</v>
      </c>
      <c r="K38" s="631" t="e">
        <f t="shared" si="12"/>
        <v>#REF!</v>
      </c>
      <c r="L38" s="632" t="e">
        <f>L36-L37</f>
        <v>#REF!</v>
      </c>
      <c r="M38" s="633" t="e">
        <f>M36-M37</f>
        <v>#REF!</v>
      </c>
      <c r="N38" s="631" t="e">
        <f t="shared" si="13"/>
        <v>#REF!</v>
      </c>
      <c r="O38" s="632" t="e">
        <f>O36-O37</f>
        <v>#REF!</v>
      </c>
      <c r="P38" s="633" t="e">
        <f>P36-P37</f>
        <v>#REF!</v>
      </c>
      <c r="Q38" s="631" t="e">
        <f t="shared" si="14"/>
        <v>#REF!</v>
      </c>
      <c r="R38" s="632" t="e">
        <f>R36-R37</f>
        <v>#REF!</v>
      </c>
      <c r="S38" s="633" t="e">
        <f>S36-S37</f>
        <v>#REF!</v>
      </c>
      <c r="T38" s="631" t="e">
        <f t="shared" si="15"/>
        <v>#REF!</v>
      </c>
      <c r="U38" s="632" t="e">
        <f t="shared" si="24"/>
        <v>#REF!</v>
      </c>
      <c r="V38" s="633" t="e">
        <f t="shared" si="24"/>
        <v>#REF!</v>
      </c>
      <c r="W38" s="631" t="e">
        <f t="shared" si="16"/>
        <v>#REF!</v>
      </c>
    </row>
    <row r="39" spans="1:26" s="23" customFormat="1" ht="21.75" customHeight="1" x14ac:dyDescent="0.2">
      <c r="A39" s="568" t="s">
        <v>54</v>
      </c>
      <c r="B39" s="548" t="s">
        <v>55</v>
      </c>
      <c r="C39" s="1110" t="e">
        <f>'11 міс.'!C40+#REF!</f>
        <v>#REF!</v>
      </c>
      <c r="D39" s="1110" t="e">
        <f>'11 міс.'!D40+#REF!</f>
        <v>#REF!</v>
      </c>
      <c r="E39" s="635" t="e">
        <f t="shared" si="10"/>
        <v>#REF!</v>
      </c>
      <c r="F39" s="1110" t="e">
        <f>'11 міс.'!F40+#REF!</f>
        <v>#REF!</v>
      </c>
      <c r="G39" s="1110" t="e">
        <f>'11 міс.'!G40+#REF!</f>
        <v>#REF!</v>
      </c>
      <c r="H39" s="635" t="e">
        <f t="shared" si="11"/>
        <v>#REF!</v>
      </c>
      <c r="I39" s="1110" t="e">
        <f>'11 міс.'!I40+#REF!</f>
        <v>#REF!</v>
      </c>
      <c r="J39" s="1110" t="e">
        <f>'11 міс.'!J40+#REF!</f>
        <v>#REF!</v>
      </c>
      <c r="K39" s="635" t="e">
        <f t="shared" si="12"/>
        <v>#REF!</v>
      </c>
      <c r="L39" s="1110" t="e">
        <f>'11 міс.'!L40+#REF!</f>
        <v>#REF!</v>
      </c>
      <c r="M39" s="1110" t="e">
        <f>'11 міс.'!M40+#REF!</f>
        <v>#REF!</v>
      </c>
      <c r="N39" s="635" t="e">
        <f t="shared" si="13"/>
        <v>#REF!</v>
      </c>
      <c r="O39" s="1110" t="e">
        <f>'11 міс.'!O40+#REF!</f>
        <v>#REF!</v>
      </c>
      <c r="P39" s="1110" t="e">
        <f>'11 міс.'!P40+#REF!</f>
        <v>#REF!</v>
      </c>
      <c r="Q39" s="635" t="e">
        <f t="shared" si="14"/>
        <v>#REF!</v>
      </c>
      <c r="R39" s="1110" t="e">
        <f>'11 міс.'!R40+#REF!</f>
        <v>#REF!</v>
      </c>
      <c r="S39" s="1110" t="e">
        <f>'11 міс.'!S40+#REF!</f>
        <v>#REF!</v>
      </c>
      <c r="T39" s="635" t="e">
        <f t="shared" si="15"/>
        <v>#REF!</v>
      </c>
      <c r="U39" s="1113" t="e">
        <f t="shared" si="24"/>
        <v>#REF!</v>
      </c>
      <c r="V39" s="1114" t="e">
        <f t="shared" si="24"/>
        <v>#REF!</v>
      </c>
      <c r="W39" s="635" t="e">
        <f t="shared" si="16"/>
        <v>#REF!</v>
      </c>
    </row>
    <row r="40" spans="1:26" s="23" customFormat="1" x14ac:dyDescent="0.2">
      <c r="A40" s="566" t="s">
        <v>56</v>
      </c>
      <c r="B40" s="545" t="s">
        <v>12</v>
      </c>
      <c r="C40" s="605" t="e">
        <f>'11 міс.'!C41+#REF!</f>
        <v>#REF!</v>
      </c>
      <c r="D40" s="605" t="e">
        <f>'11 міс.'!D41+#REF!</f>
        <v>#REF!</v>
      </c>
      <c r="E40" s="608" t="e">
        <f t="shared" si="10"/>
        <v>#REF!</v>
      </c>
      <c r="F40" s="605" t="e">
        <f>'11 міс.'!F41+#REF!</f>
        <v>#REF!</v>
      </c>
      <c r="G40" s="605" t="e">
        <f>'11 міс.'!G41+#REF!</f>
        <v>#REF!</v>
      </c>
      <c r="H40" s="608" t="e">
        <f t="shared" si="11"/>
        <v>#REF!</v>
      </c>
      <c r="I40" s="605" t="e">
        <f>'11 міс.'!I41+#REF!</f>
        <v>#REF!</v>
      </c>
      <c r="J40" s="605" t="e">
        <f>'11 міс.'!J41+#REF!</f>
        <v>#REF!</v>
      </c>
      <c r="K40" s="608" t="e">
        <f t="shared" si="12"/>
        <v>#REF!</v>
      </c>
      <c r="L40" s="605" t="e">
        <f>'11 міс.'!L41+#REF!</f>
        <v>#REF!</v>
      </c>
      <c r="M40" s="605" t="e">
        <f>'11 міс.'!M41+#REF!</f>
        <v>#REF!</v>
      </c>
      <c r="N40" s="608" t="e">
        <f t="shared" si="13"/>
        <v>#REF!</v>
      </c>
      <c r="O40" s="605" t="e">
        <f>'11 міс.'!O41+#REF!</f>
        <v>#REF!</v>
      </c>
      <c r="P40" s="605" t="e">
        <f>'11 міс.'!P41+#REF!</f>
        <v>#REF!</v>
      </c>
      <c r="Q40" s="608" t="e">
        <f t="shared" si="14"/>
        <v>#REF!</v>
      </c>
      <c r="R40" s="605" t="e">
        <f>'11 міс.'!R41+#REF!</f>
        <v>#REF!</v>
      </c>
      <c r="S40" s="605" t="e">
        <f>'11 міс.'!S41+#REF!</f>
        <v>#REF!</v>
      </c>
      <c r="T40" s="608" t="e">
        <f t="shared" si="15"/>
        <v>#REF!</v>
      </c>
      <c r="U40" s="602" t="e">
        <f t="shared" si="24"/>
        <v>#REF!</v>
      </c>
      <c r="V40" s="603" t="e">
        <f t="shared" si="24"/>
        <v>#REF!</v>
      </c>
      <c r="W40" s="608" t="e">
        <f t="shared" si="16"/>
        <v>#REF!</v>
      </c>
    </row>
    <row r="41" spans="1:26" s="140" customFormat="1" x14ac:dyDescent="0.2">
      <c r="A41" s="569" t="s">
        <v>58</v>
      </c>
      <c r="B41" s="549" t="s">
        <v>12</v>
      </c>
      <c r="C41" s="636" t="e">
        <f>'11 міс.'!C42+#REF!</f>
        <v>#REF!</v>
      </c>
      <c r="D41" s="636" t="e">
        <f>'11 міс.'!D42+#REF!</f>
        <v>#REF!</v>
      </c>
      <c r="E41" s="609" t="e">
        <f t="shared" si="10"/>
        <v>#REF!</v>
      </c>
      <c r="F41" s="636" t="e">
        <f>'11 міс.'!F42+#REF!</f>
        <v>#REF!</v>
      </c>
      <c r="G41" s="636" t="e">
        <f>'11 міс.'!G42+#REF!</f>
        <v>#REF!</v>
      </c>
      <c r="H41" s="609" t="e">
        <f t="shared" si="11"/>
        <v>#REF!</v>
      </c>
      <c r="I41" s="636" t="e">
        <f>'11 міс.'!I42+#REF!</f>
        <v>#REF!</v>
      </c>
      <c r="J41" s="636" t="e">
        <f>'11 міс.'!J42+#REF!</f>
        <v>#REF!</v>
      </c>
      <c r="K41" s="609" t="e">
        <f t="shared" si="12"/>
        <v>#REF!</v>
      </c>
      <c r="L41" s="636" t="e">
        <f>'11 міс.'!L42+#REF!</f>
        <v>#REF!</v>
      </c>
      <c r="M41" s="636" t="e">
        <f>'11 міс.'!M42+#REF!</f>
        <v>#REF!</v>
      </c>
      <c r="N41" s="609" t="e">
        <f t="shared" si="13"/>
        <v>#REF!</v>
      </c>
      <c r="O41" s="636" t="e">
        <f>'11 міс.'!O42+#REF!</f>
        <v>#REF!</v>
      </c>
      <c r="P41" s="636" t="e">
        <f>'11 міс.'!P42+#REF!</f>
        <v>#REF!</v>
      </c>
      <c r="Q41" s="609" t="e">
        <f t="shared" si="14"/>
        <v>#REF!</v>
      </c>
      <c r="R41" s="636" t="e">
        <f>'11 міс.'!R42+#REF!</f>
        <v>#REF!</v>
      </c>
      <c r="S41" s="636" t="e">
        <f>'11 міс.'!S42+#REF!</f>
        <v>#REF!</v>
      </c>
      <c r="T41" s="609" t="e">
        <f t="shared" si="15"/>
        <v>#REF!</v>
      </c>
      <c r="U41" s="606" t="e">
        <f t="shared" si="24"/>
        <v>#REF!</v>
      </c>
      <c r="V41" s="607" t="e">
        <f>SUM(D41,G41,J41,M41,P41,S41)</f>
        <v>#REF!</v>
      </c>
      <c r="W41" s="609" t="e">
        <f t="shared" si="16"/>
        <v>#REF!</v>
      </c>
    </row>
    <row r="42" spans="1:26" s="23" customFormat="1" ht="22.5" customHeight="1" x14ac:dyDescent="0.2">
      <c r="A42" s="566" t="s">
        <v>54</v>
      </c>
      <c r="B42" s="550" t="s">
        <v>57</v>
      </c>
      <c r="C42" s="605" t="e">
        <f>'11 міс.'!C43+#REF!</f>
        <v>#REF!</v>
      </c>
      <c r="D42" s="605" t="e">
        <f>'11 міс.'!D43+#REF!</f>
        <v>#REF!</v>
      </c>
      <c r="E42" s="608" t="e">
        <f t="shared" si="10"/>
        <v>#REF!</v>
      </c>
      <c r="F42" s="605" t="e">
        <f>'11 міс.'!F43+#REF!</f>
        <v>#REF!</v>
      </c>
      <c r="G42" s="605" t="e">
        <f>'11 міс.'!G43+#REF!</f>
        <v>#REF!</v>
      </c>
      <c r="H42" s="608" t="e">
        <f t="shared" si="11"/>
        <v>#REF!</v>
      </c>
      <c r="I42" s="605" t="e">
        <f>'11 міс.'!I43+#REF!</f>
        <v>#REF!</v>
      </c>
      <c r="J42" s="605" t="e">
        <f>'11 міс.'!J43+#REF!</f>
        <v>#REF!</v>
      </c>
      <c r="K42" s="608" t="e">
        <f t="shared" si="12"/>
        <v>#REF!</v>
      </c>
      <c r="L42" s="605" t="e">
        <f>'11 міс.'!L43+#REF!</f>
        <v>#REF!</v>
      </c>
      <c r="M42" s="605" t="e">
        <f>'11 міс.'!M43+#REF!</f>
        <v>#REF!</v>
      </c>
      <c r="N42" s="608" t="e">
        <f t="shared" si="13"/>
        <v>#REF!</v>
      </c>
      <c r="O42" s="605" t="e">
        <f>'11 міс.'!O43+#REF!</f>
        <v>#REF!</v>
      </c>
      <c r="P42" s="605" t="e">
        <f>'11 міс.'!P43+#REF!</f>
        <v>#REF!</v>
      </c>
      <c r="Q42" s="608" t="e">
        <f t="shared" si="14"/>
        <v>#REF!</v>
      </c>
      <c r="R42" s="605" t="e">
        <f>'11 міс.'!R43+#REF!</f>
        <v>#REF!</v>
      </c>
      <c r="S42" s="605" t="e">
        <f>'11 міс.'!S43+#REF!</f>
        <v>#REF!</v>
      </c>
      <c r="T42" s="608" t="e">
        <f t="shared" si="15"/>
        <v>#REF!</v>
      </c>
      <c r="U42" s="602" t="e">
        <f>SUM(C42,F42,I42,L42,O42,R42)</f>
        <v>#REF!</v>
      </c>
      <c r="V42" s="603" t="e">
        <f>SUM(D42,G42,J42,M42,P42,S42)</f>
        <v>#REF!</v>
      </c>
      <c r="W42" s="608" t="e">
        <f t="shared" si="16"/>
        <v>#REF!</v>
      </c>
    </row>
    <row r="43" spans="1:26" s="23" customFormat="1" x14ac:dyDescent="0.2">
      <c r="A43" s="566" t="s">
        <v>56</v>
      </c>
      <c r="B43" s="545" t="s">
        <v>12</v>
      </c>
      <c r="C43" s="605" t="e">
        <f>'11 міс.'!C44+#REF!</f>
        <v>#REF!</v>
      </c>
      <c r="D43" s="605" t="e">
        <f>'11 міс.'!D44+#REF!</f>
        <v>#REF!</v>
      </c>
      <c r="E43" s="608" t="e">
        <f t="shared" si="10"/>
        <v>#REF!</v>
      </c>
      <c r="F43" s="605" t="e">
        <f>'11 міс.'!F44+#REF!</f>
        <v>#REF!</v>
      </c>
      <c r="G43" s="605" t="e">
        <f>'11 міс.'!G44+#REF!</f>
        <v>#REF!</v>
      </c>
      <c r="H43" s="608" t="e">
        <f t="shared" si="11"/>
        <v>#REF!</v>
      </c>
      <c r="I43" s="605" t="e">
        <f>'11 міс.'!I44+#REF!</f>
        <v>#REF!</v>
      </c>
      <c r="J43" s="605" t="e">
        <f>'11 міс.'!J44+#REF!</f>
        <v>#REF!</v>
      </c>
      <c r="K43" s="608" t="e">
        <f t="shared" si="12"/>
        <v>#REF!</v>
      </c>
      <c r="L43" s="605" t="e">
        <f>'11 міс.'!L44+#REF!</f>
        <v>#REF!</v>
      </c>
      <c r="M43" s="605" t="e">
        <f>'11 міс.'!M44+#REF!</f>
        <v>#REF!</v>
      </c>
      <c r="N43" s="608" t="e">
        <f t="shared" si="13"/>
        <v>#REF!</v>
      </c>
      <c r="O43" s="605" t="e">
        <f>'11 міс.'!O44+#REF!</f>
        <v>#REF!</v>
      </c>
      <c r="P43" s="605" t="e">
        <f>'11 міс.'!P44+#REF!</f>
        <v>#REF!</v>
      </c>
      <c r="Q43" s="608" t="e">
        <f t="shared" si="14"/>
        <v>#REF!</v>
      </c>
      <c r="R43" s="605" t="e">
        <f>'11 міс.'!R44+#REF!</f>
        <v>#REF!</v>
      </c>
      <c r="S43" s="605" t="e">
        <f>'11 міс.'!S44+#REF!</f>
        <v>#REF!</v>
      </c>
      <c r="T43" s="608" t="e">
        <f t="shared" si="15"/>
        <v>#REF!</v>
      </c>
      <c r="U43" s="602" t="e">
        <f>SUM(C43,F43,I43,L43,O43,R43)</f>
        <v>#REF!</v>
      </c>
      <c r="V43" s="603" t="e">
        <f>SUM(D43,G43,J43,M43,P43,S43)</f>
        <v>#REF!</v>
      </c>
      <c r="W43" s="608" t="e">
        <f t="shared" si="16"/>
        <v>#REF!</v>
      </c>
    </row>
    <row r="44" spans="1:26" s="140" customFormat="1" ht="13.5" thickBot="1" x14ac:dyDescent="0.25">
      <c r="A44" s="570" t="s">
        <v>58</v>
      </c>
      <c r="B44" s="551" t="s">
        <v>12</v>
      </c>
      <c r="C44" s="637" t="e">
        <f>'11 міс.'!C45+#REF!</f>
        <v>#REF!</v>
      </c>
      <c r="D44" s="637" t="e">
        <f>'11 міс.'!D45+#REF!</f>
        <v>#REF!</v>
      </c>
      <c r="E44" s="638" t="e">
        <f t="shared" si="10"/>
        <v>#REF!</v>
      </c>
      <c r="F44" s="639" t="e">
        <f>'11 міс.'!F45+#REF!</f>
        <v>#REF!</v>
      </c>
      <c r="G44" s="639" t="e">
        <f>'11 міс.'!G45+#REF!</f>
        <v>#REF!</v>
      </c>
      <c r="H44" s="638" t="e">
        <f t="shared" si="11"/>
        <v>#REF!</v>
      </c>
      <c r="I44" s="639" t="e">
        <f>'11 міс.'!I45+#REF!</f>
        <v>#REF!</v>
      </c>
      <c r="J44" s="639" t="e">
        <f>'11 міс.'!J45+#REF!</f>
        <v>#REF!</v>
      </c>
      <c r="K44" s="638" t="e">
        <f t="shared" si="12"/>
        <v>#REF!</v>
      </c>
      <c r="L44" s="639" t="e">
        <f>'11 міс.'!L45+#REF!</f>
        <v>#REF!</v>
      </c>
      <c r="M44" s="639" t="e">
        <f>'11 міс.'!M45+#REF!</f>
        <v>#REF!</v>
      </c>
      <c r="N44" s="638" t="e">
        <f t="shared" si="13"/>
        <v>#REF!</v>
      </c>
      <c r="O44" s="639" t="e">
        <f>'11 міс.'!O45+#REF!</f>
        <v>#REF!</v>
      </c>
      <c r="P44" s="639" t="e">
        <f>'11 міс.'!P45+#REF!</f>
        <v>#REF!</v>
      </c>
      <c r="Q44" s="638" t="e">
        <f t="shared" si="14"/>
        <v>#REF!</v>
      </c>
      <c r="R44" s="639" t="e">
        <f>'11 міс.'!R45+#REF!</f>
        <v>#REF!</v>
      </c>
      <c r="S44" s="639" t="e">
        <f>'11 міс.'!S45+#REF!</f>
        <v>#REF!</v>
      </c>
      <c r="T44" s="638" t="e">
        <f t="shared" si="15"/>
        <v>#REF!</v>
      </c>
      <c r="U44" s="640" t="e">
        <f>U43+U42</f>
        <v>#REF!</v>
      </c>
      <c r="V44" s="641" t="e">
        <f>SUM(D44,G44,J44,M44,P44,S44)</f>
        <v>#REF!</v>
      </c>
      <c r="W44" s="638" t="e">
        <f t="shared" si="16"/>
        <v>#REF!</v>
      </c>
    </row>
    <row r="45" spans="1:26" s="437" customFormat="1" ht="25.5" x14ac:dyDescent="0.2">
      <c r="A45" s="571" t="s">
        <v>95</v>
      </c>
      <c r="B45" s="552"/>
      <c r="C45" s="1103" t="e">
        <f>C47+C48+C49+C52+C51</f>
        <v>#REF!</v>
      </c>
      <c r="D45" s="700" t="e">
        <f>D47+D48+D49+D52+D51</f>
        <v>#REF!</v>
      </c>
      <c r="E45" s="679" t="e">
        <f t="shared" ref="E45:E59" si="25">D45/C45*100</f>
        <v>#REF!</v>
      </c>
      <c r="F45" s="1103" t="e">
        <f>F47+F48+F49+F52+F51</f>
        <v>#REF!</v>
      </c>
      <c r="G45" s="700" t="e">
        <f>G47+G48+G49+G52+G51</f>
        <v>#REF!</v>
      </c>
      <c r="H45" s="679" t="e">
        <f t="shared" ref="H45:H59" si="26">G45/F45*100</f>
        <v>#REF!</v>
      </c>
      <c r="I45" s="1103" t="e">
        <f>I47+I48+I49+I52+I51</f>
        <v>#REF!</v>
      </c>
      <c r="J45" s="700" t="e">
        <f>J47+J48+J49+J52+J51</f>
        <v>#REF!</v>
      </c>
      <c r="K45" s="679" t="e">
        <f t="shared" ref="K45:K59" si="27">J45/I45*100</f>
        <v>#REF!</v>
      </c>
      <c r="L45" s="1103" t="e">
        <f>L47+L48+L49+L52+L51+0.2</f>
        <v>#REF!</v>
      </c>
      <c r="M45" s="700" t="e">
        <f>M47+M48+M49+M52+M51</f>
        <v>#REF!</v>
      </c>
      <c r="N45" s="679" t="e">
        <f t="shared" ref="N45:N59" si="28">M45/L45*100</f>
        <v>#REF!</v>
      </c>
      <c r="O45" s="1103" t="e">
        <f>O47+O48+O49+O52+O51</f>
        <v>#REF!</v>
      </c>
      <c r="P45" s="700" t="e">
        <f>P47+P48+P49+P52+P51</f>
        <v>#REF!</v>
      </c>
      <c r="Q45" s="679" t="e">
        <f t="shared" ref="Q45:Q59" si="29">P45/O45*100</f>
        <v>#REF!</v>
      </c>
      <c r="R45" s="1103" t="e">
        <f>R47+R48+R49+R52+R51</f>
        <v>#REF!</v>
      </c>
      <c r="S45" s="700" t="e">
        <f>S47+S48+S49+S52+S51</f>
        <v>#REF!</v>
      </c>
      <c r="T45" s="679" t="e">
        <f t="shared" ref="T45:T59" si="30">S45/R45*100</f>
        <v>#REF!</v>
      </c>
      <c r="U45" s="681" t="e">
        <f>SUM(C45,F45,I45,L45,O45,R45)-0.1</f>
        <v>#REF!</v>
      </c>
      <c r="V45" s="681" t="e">
        <f>SUM(D45,G45,J45,M45,P45,S45)</f>
        <v>#REF!</v>
      </c>
      <c r="W45" s="617" t="e">
        <f t="shared" ref="W45:W59" si="31">V45/U45*100</f>
        <v>#REF!</v>
      </c>
      <c r="X45" s="528"/>
      <c r="Y45" s="528"/>
      <c r="Z45" s="528"/>
    </row>
    <row r="46" spans="1:26" s="508" customFormat="1" ht="13.5" customHeight="1" x14ac:dyDescent="0.2">
      <c r="A46" s="572" t="s">
        <v>102</v>
      </c>
      <c r="B46" s="553"/>
      <c r="C46" s="702" t="e">
        <f>C47+C48+C49+C52</f>
        <v>#REF!</v>
      </c>
      <c r="D46" s="702" t="e">
        <f>D47+D48+D49+D52</f>
        <v>#REF!</v>
      </c>
      <c r="E46" s="697" t="e">
        <f t="shared" si="25"/>
        <v>#REF!</v>
      </c>
      <c r="F46" s="702" t="e">
        <f>F47+F48+F49+F52</f>
        <v>#REF!</v>
      </c>
      <c r="G46" s="702" t="e">
        <f>G47+G48+G49+G52</f>
        <v>#REF!</v>
      </c>
      <c r="H46" s="697" t="e">
        <f t="shared" si="26"/>
        <v>#REF!</v>
      </c>
      <c r="I46" s="702" t="e">
        <f>I47+I48+I49+I52</f>
        <v>#REF!</v>
      </c>
      <c r="J46" s="702" t="e">
        <f>J47+J48+J49+J52</f>
        <v>#REF!</v>
      </c>
      <c r="K46" s="697" t="e">
        <f t="shared" si="27"/>
        <v>#REF!</v>
      </c>
      <c r="L46" s="702" t="e">
        <f>L47+L48+L49+L52+0.1</f>
        <v>#REF!</v>
      </c>
      <c r="M46" s="702" t="e">
        <f>M47+M48+M49+M52</f>
        <v>#REF!</v>
      </c>
      <c r="N46" s="697" t="e">
        <f t="shared" si="28"/>
        <v>#REF!</v>
      </c>
      <c r="O46" s="702" t="e">
        <f>O47+O48+O49+O52</f>
        <v>#REF!</v>
      </c>
      <c r="P46" s="702" t="e">
        <f>P47+P48+P49+P52</f>
        <v>#REF!</v>
      </c>
      <c r="Q46" s="697" t="e">
        <f t="shared" si="29"/>
        <v>#REF!</v>
      </c>
      <c r="R46" s="702" t="e">
        <f>R47+R48+R49+R52</f>
        <v>#REF!</v>
      </c>
      <c r="S46" s="702" t="e">
        <f>S47+S48+S49+S52</f>
        <v>#REF!</v>
      </c>
      <c r="T46" s="697" t="e">
        <f t="shared" si="30"/>
        <v>#REF!</v>
      </c>
      <c r="U46" s="708" t="e">
        <f t="shared" ref="U46:V58" si="32">SUM(C46,F46,I46,L46,O46,R46)</f>
        <v>#REF!</v>
      </c>
      <c r="V46" s="587" t="e">
        <f>V47+V48+V49+V52</f>
        <v>#REF!</v>
      </c>
      <c r="W46" s="619" t="e">
        <f t="shared" si="31"/>
        <v>#REF!</v>
      </c>
      <c r="X46" s="541"/>
      <c r="Y46" s="541"/>
      <c r="Z46" s="541"/>
    </row>
    <row r="47" spans="1:26" s="508" customFormat="1" x14ac:dyDescent="0.2">
      <c r="A47" s="573" t="s">
        <v>92</v>
      </c>
      <c r="B47" s="554"/>
      <c r="C47" s="1104" t="e">
        <f>'11 міс.'!C48+#REF!</f>
        <v>#REF!</v>
      </c>
      <c r="D47" s="1104" t="e">
        <f>'11 міс.'!D48+#REF!</f>
        <v>#REF!</v>
      </c>
      <c r="E47" s="616" t="e">
        <f t="shared" si="25"/>
        <v>#REF!</v>
      </c>
      <c r="F47" s="1104" t="e">
        <f>'11 міс.'!F48+#REF!</f>
        <v>#REF!</v>
      </c>
      <c r="G47" s="1104" t="e">
        <f>'11 міс.'!G48+#REF!</f>
        <v>#REF!</v>
      </c>
      <c r="H47" s="616" t="e">
        <f t="shared" si="26"/>
        <v>#REF!</v>
      </c>
      <c r="I47" s="1104" t="e">
        <f>'11 міс.'!I48+#REF!</f>
        <v>#REF!</v>
      </c>
      <c r="J47" s="1104" t="e">
        <f>'11 міс.'!J48+#REF!</f>
        <v>#REF!</v>
      </c>
      <c r="K47" s="616" t="e">
        <f t="shared" si="27"/>
        <v>#REF!</v>
      </c>
      <c r="L47" s="1104" t="e">
        <f>'11 міс.'!L48+#REF!</f>
        <v>#REF!</v>
      </c>
      <c r="M47" s="1104" t="e">
        <f>'11 міс.'!M48+#REF!</f>
        <v>#REF!</v>
      </c>
      <c r="N47" s="616" t="e">
        <f t="shared" si="28"/>
        <v>#REF!</v>
      </c>
      <c r="O47" s="1104" t="e">
        <f>'11 міс.'!O48+#REF!</f>
        <v>#REF!</v>
      </c>
      <c r="P47" s="1104" t="e">
        <f>'11 міс.'!P48+#REF!</f>
        <v>#REF!</v>
      </c>
      <c r="Q47" s="616" t="e">
        <f t="shared" si="29"/>
        <v>#REF!</v>
      </c>
      <c r="R47" s="1104" t="e">
        <f>'11 міс.'!R48+#REF!</f>
        <v>#REF!</v>
      </c>
      <c r="S47" s="1104" t="e">
        <f>'11 міс.'!S48+#REF!</f>
        <v>#REF!</v>
      </c>
      <c r="T47" s="616" t="e">
        <f t="shared" si="30"/>
        <v>#REF!</v>
      </c>
      <c r="U47" s="587" t="e">
        <f t="shared" si="32"/>
        <v>#REF!</v>
      </c>
      <c r="V47" s="587" t="e">
        <f t="shared" si="32"/>
        <v>#REF!</v>
      </c>
      <c r="W47" s="621" t="e">
        <f t="shared" si="31"/>
        <v>#REF!</v>
      </c>
      <c r="X47" s="541"/>
      <c r="Y47" s="541"/>
      <c r="Z47" s="541"/>
    </row>
    <row r="48" spans="1:26" s="508" customFormat="1" x14ac:dyDescent="0.2">
      <c r="A48" s="573" t="s">
        <v>93</v>
      </c>
      <c r="B48" s="554"/>
      <c r="C48" s="1104" t="e">
        <f>'11 міс.'!C49+#REF!</f>
        <v>#REF!</v>
      </c>
      <c r="D48" s="1104" t="e">
        <f>'11 міс.'!D49+#REF!</f>
        <v>#REF!</v>
      </c>
      <c r="E48" s="616" t="e">
        <f t="shared" si="25"/>
        <v>#REF!</v>
      </c>
      <c r="F48" s="1104" t="e">
        <f>'11 міс.'!F49+#REF!</f>
        <v>#REF!</v>
      </c>
      <c r="G48" s="1104" t="e">
        <f>'11 міс.'!G49+#REF!</f>
        <v>#REF!</v>
      </c>
      <c r="H48" s="616" t="e">
        <f t="shared" si="26"/>
        <v>#REF!</v>
      </c>
      <c r="I48" s="1104" t="e">
        <f>'11 міс.'!I49+#REF!</f>
        <v>#REF!</v>
      </c>
      <c r="J48" s="1104" t="e">
        <f>'11 міс.'!J49+#REF!</f>
        <v>#REF!</v>
      </c>
      <c r="K48" s="616" t="e">
        <f t="shared" si="27"/>
        <v>#REF!</v>
      </c>
      <c r="L48" s="1104" t="e">
        <f>'11 міс.'!L49+#REF!</f>
        <v>#REF!</v>
      </c>
      <c r="M48" s="1104" t="e">
        <f>'11 міс.'!M49+#REF!</f>
        <v>#REF!</v>
      </c>
      <c r="N48" s="616" t="e">
        <f t="shared" si="28"/>
        <v>#REF!</v>
      </c>
      <c r="O48" s="1104" t="e">
        <f>'11 міс.'!O49+#REF!</f>
        <v>#REF!</v>
      </c>
      <c r="P48" s="1104" t="e">
        <f>'11 міс.'!P49+#REF!</f>
        <v>#REF!</v>
      </c>
      <c r="Q48" s="616" t="e">
        <f t="shared" si="29"/>
        <v>#REF!</v>
      </c>
      <c r="R48" s="1104" t="e">
        <f>'11 міс.'!R49+#REF!</f>
        <v>#REF!</v>
      </c>
      <c r="S48" s="1104" t="e">
        <f>'11 міс.'!S49+#REF!</f>
        <v>#REF!</v>
      </c>
      <c r="T48" s="616" t="e">
        <f t="shared" si="30"/>
        <v>#REF!</v>
      </c>
      <c r="U48" s="587" t="e">
        <f t="shared" si="32"/>
        <v>#REF!</v>
      </c>
      <c r="V48" s="587" t="e">
        <f t="shared" si="32"/>
        <v>#REF!</v>
      </c>
      <c r="W48" s="621" t="e">
        <f t="shared" si="31"/>
        <v>#REF!</v>
      </c>
      <c r="X48" s="541"/>
      <c r="Y48" s="541"/>
      <c r="Z48" s="541"/>
    </row>
    <row r="49" spans="1:26" s="508" customFormat="1" x14ac:dyDescent="0.2">
      <c r="A49" s="573" t="s">
        <v>94</v>
      </c>
      <c r="B49" s="554"/>
      <c r="C49" s="1104" t="e">
        <f>'11 міс.'!C50+#REF!</f>
        <v>#REF!</v>
      </c>
      <c r="D49" s="1104" t="e">
        <f>'11 міс.'!D50+#REF!</f>
        <v>#REF!</v>
      </c>
      <c r="E49" s="616" t="e">
        <f t="shared" si="25"/>
        <v>#REF!</v>
      </c>
      <c r="F49" s="1104" t="e">
        <f>'11 міс.'!F50+#REF!</f>
        <v>#REF!</v>
      </c>
      <c r="G49" s="1104" t="e">
        <f>'11 міс.'!G50+#REF!</f>
        <v>#REF!</v>
      </c>
      <c r="H49" s="616" t="e">
        <f t="shared" si="26"/>
        <v>#REF!</v>
      </c>
      <c r="I49" s="1104" t="e">
        <f>'11 міс.'!I50+#REF!</f>
        <v>#REF!</v>
      </c>
      <c r="J49" s="1104" t="e">
        <f>'11 міс.'!J50+#REF!</f>
        <v>#REF!</v>
      </c>
      <c r="K49" s="616" t="e">
        <f t="shared" si="27"/>
        <v>#REF!</v>
      </c>
      <c r="L49" s="1104" t="e">
        <f>'11 міс.'!L50+#REF!</f>
        <v>#REF!</v>
      </c>
      <c r="M49" s="1104" t="e">
        <f>'11 міс.'!M50+#REF!</f>
        <v>#REF!</v>
      </c>
      <c r="N49" s="616" t="e">
        <f t="shared" si="28"/>
        <v>#REF!</v>
      </c>
      <c r="O49" s="1104" t="e">
        <f>'11 міс.'!O50+#REF!</f>
        <v>#REF!</v>
      </c>
      <c r="P49" s="1104" t="e">
        <f>'11 міс.'!P50+#REF!</f>
        <v>#REF!</v>
      </c>
      <c r="Q49" s="616" t="e">
        <f t="shared" si="29"/>
        <v>#REF!</v>
      </c>
      <c r="R49" s="1104" t="e">
        <f>'11 міс.'!R50+#REF!</f>
        <v>#REF!</v>
      </c>
      <c r="S49" s="1104" t="e">
        <f>'11 міс.'!S50+#REF!</f>
        <v>#REF!</v>
      </c>
      <c r="T49" s="616" t="e">
        <f t="shared" si="30"/>
        <v>#REF!</v>
      </c>
      <c r="U49" s="587" t="e">
        <f t="shared" si="32"/>
        <v>#REF!</v>
      </c>
      <c r="V49" s="587" t="e">
        <f t="shared" si="32"/>
        <v>#REF!</v>
      </c>
      <c r="W49" s="621" t="e">
        <f t="shared" si="31"/>
        <v>#REF!</v>
      </c>
      <c r="X49" s="541"/>
      <c r="Y49" s="541"/>
      <c r="Z49" s="541"/>
    </row>
    <row r="50" spans="1:26" s="508" customFormat="1" x14ac:dyDescent="0.2">
      <c r="A50" s="573" t="s">
        <v>101</v>
      </c>
      <c r="B50" s="554"/>
      <c r="C50" s="1104" t="e">
        <f>'11 міс.'!C51+#REF!</f>
        <v>#REF!</v>
      </c>
      <c r="D50" s="1104" t="e">
        <f>'11 міс.'!D51+#REF!</f>
        <v>#REF!</v>
      </c>
      <c r="E50" s="616" t="e">
        <f>D50/C50*100</f>
        <v>#REF!</v>
      </c>
      <c r="F50" s="1104" t="e">
        <f>'11 міс.'!F51+#REF!</f>
        <v>#REF!</v>
      </c>
      <c r="G50" s="1104" t="e">
        <f>'11 міс.'!G51+#REF!</f>
        <v>#REF!</v>
      </c>
      <c r="H50" s="616" t="e">
        <f>G50/F50*100</f>
        <v>#REF!</v>
      </c>
      <c r="I50" s="1104" t="e">
        <f>'11 міс.'!I51+#REF!</f>
        <v>#REF!</v>
      </c>
      <c r="J50" s="1104" t="e">
        <f>'11 міс.'!J51+#REF!</f>
        <v>#REF!</v>
      </c>
      <c r="K50" s="616" t="e">
        <f>J50/I50*100</f>
        <v>#REF!</v>
      </c>
      <c r="L50" s="1104" t="e">
        <f>'11 міс.'!L51+#REF!</f>
        <v>#REF!</v>
      </c>
      <c r="M50" s="1104" t="e">
        <f>'11 міс.'!M51+#REF!</f>
        <v>#REF!</v>
      </c>
      <c r="N50" s="616" t="e">
        <f>M50/L50*100</f>
        <v>#REF!</v>
      </c>
      <c r="O50" s="1104" t="e">
        <f>'11 міс.'!O51+#REF!</f>
        <v>#REF!</v>
      </c>
      <c r="P50" s="1104" t="e">
        <f>'11 міс.'!P51+#REF!</f>
        <v>#REF!</v>
      </c>
      <c r="Q50" s="616" t="e">
        <f>P50/O50*100</f>
        <v>#REF!</v>
      </c>
      <c r="R50" s="1104" t="e">
        <f>'11 міс.'!R51+#REF!</f>
        <v>#REF!</v>
      </c>
      <c r="S50" s="1104" t="e">
        <f>'11 міс.'!S51+#REF!</f>
        <v>#REF!</v>
      </c>
      <c r="T50" s="616" t="e">
        <f>S50/R50*100</f>
        <v>#REF!</v>
      </c>
      <c r="U50" s="587" t="e">
        <f>SUM(C50,F50,I50,L50,O50,R50)</f>
        <v>#REF!</v>
      </c>
      <c r="V50" s="587" t="e">
        <f>SUM(D50,G50,J50,M50,P50,S50)</f>
        <v>#REF!</v>
      </c>
      <c r="W50" s="621" t="e">
        <f>V50/U50*100</f>
        <v>#REF!</v>
      </c>
      <c r="X50" s="541"/>
      <c r="Y50" s="541"/>
      <c r="Z50" s="541"/>
    </row>
    <row r="51" spans="1:26" s="508" customFormat="1" x14ac:dyDescent="0.2">
      <c r="A51" s="573" t="s">
        <v>97</v>
      </c>
      <c r="B51" s="554"/>
      <c r="C51" s="1104" t="e">
        <f>'11 міс.'!C52+#REF!</f>
        <v>#REF!</v>
      </c>
      <c r="D51" s="1104" t="e">
        <f>'11 міс.'!D52+#REF!</f>
        <v>#REF!</v>
      </c>
      <c r="E51" s="616" t="e">
        <f t="shared" si="25"/>
        <v>#REF!</v>
      </c>
      <c r="F51" s="1104" t="e">
        <f>'11 міс.'!F52+#REF!</f>
        <v>#REF!</v>
      </c>
      <c r="G51" s="1104" t="e">
        <f>'11 міс.'!G52+#REF!</f>
        <v>#REF!</v>
      </c>
      <c r="H51" s="616" t="e">
        <f t="shared" si="26"/>
        <v>#REF!</v>
      </c>
      <c r="I51" s="1104" t="e">
        <f>'11 міс.'!I52+#REF!</f>
        <v>#REF!</v>
      </c>
      <c r="J51" s="1104" t="e">
        <f>'11 міс.'!J52+#REF!</f>
        <v>#REF!</v>
      </c>
      <c r="K51" s="616" t="e">
        <f t="shared" si="27"/>
        <v>#REF!</v>
      </c>
      <c r="L51" s="1104" t="e">
        <f>'11 міс.'!L52+#REF!</f>
        <v>#REF!</v>
      </c>
      <c r="M51" s="1104" t="e">
        <f>'11 міс.'!M52+#REF!</f>
        <v>#REF!</v>
      </c>
      <c r="N51" s="616" t="e">
        <f t="shared" si="28"/>
        <v>#REF!</v>
      </c>
      <c r="O51" s="1104" t="e">
        <f>'11 міс.'!O52+#REF!</f>
        <v>#REF!</v>
      </c>
      <c r="P51" s="1104" t="e">
        <f>'11 міс.'!P52+#REF!</f>
        <v>#REF!</v>
      </c>
      <c r="Q51" s="616" t="e">
        <f t="shared" si="29"/>
        <v>#REF!</v>
      </c>
      <c r="R51" s="1104" t="e">
        <f>'11 міс.'!R52+#REF!</f>
        <v>#REF!</v>
      </c>
      <c r="S51" s="1104" t="e">
        <f>'11 міс.'!S52+#REF!</f>
        <v>#REF!</v>
      </c>
      <c r="T51" s="616" t="e">
        <f t="shared" si="30"/>
        <v>#REF!</v>
      </c>
      <c r="U51" s="587" t="e">
        <f>SUM(C51,F51,I51,L51,O51,R51)</f>
        <v>#REF!</v>
      </c>
      <c r="V51" s="587" t="e">
        <f>SUM(D51,G51,J51,M51,P51,S51)</f>
        <v>#REF!</v>
      </c>
      <c r="W51" s="621" t="e">
        <f t="shared" si="31"/>
        <v>#REF!</v>
      </c>
      <c r="X51" s="541"/>
      <c r="Y51" s="541"/>
      <c r="Z51" s="541"/>
    </row>
    <row r="52" spans="1:26" s="508" customFormat="1" x14ac:dyDescent="0.2">
      <c r="A52" s="573" t="s">
        <v>98</v>
      </c>
      <c r="B52" s="554"/>
      <c r="C52" s="1104" t="e">
        <f>'11 міс.'!C53+#REF!</f>
        <v>#REF!</v>
      </c>
      <c r="D52" s="1104" t="e">
        <f>'11 міс.'!D53+#REF!</f>
        <v>#REF!</v>
      </c>
      <c r="E52" s="616" t="e">
        <f t="shared" si="25"/>
        <v>#REF!</v>
      </c>
      <c r="F52" s="1104" t="e">
        <f>'11 міс.'!F53+#REF!</f>
        <v>#REF!</v>
      </c>
      <c r="G52" s="1104" t="e">
        <f>'11 міс.'!G53+#REF!</f>
        <v>#REF!</v>
      </c>
      <c r="H52" s="616" t="e">
        <f t="shared" si="26"/>
        <v>#REF!</v>
      </c>
      <c r="I52" s="1104" t="e">
        <f>'11 міс.'!I53+#REF!</f>
        <v>#REF!</v>
      </c>
      <c r="J52" s="1104" t="e">
        <f>'11 міс.'!J53+#REF!</f>
        <v>#REF!</v>
      </c>
      <c r="K52" s="616" t="e">
        <f t="shared" si="27"/>
        <v>#REF!</v>
      </c>
      <c r="L52" s="1104" t="e">
        <f>'11 міс.'!L53+#REF!</f>
        <v>#REF!</v>
      </c>
      <c r="M52" s="1104" t="e">
        <f>'11 міс.'!M53+#REF!</f>
        <v>#REF!</v>
      </c>
      <c r="N52" s="616" t="e">
        <f t="shared" si="28"/>
        <v>#REF!</v>
      </c>
      <c r="O52" s="1104" t="e">
        <f>'11 міс.'!O53+#REF!</f>
        <v>#REF!</v>
      </c>
      <c r="P52" s="1104" t="e">
        <f>'11 міс.'!P53+#REF!</f>
        <v>#REF!</v>
      </c>
      <c r="Q52" s="616" t="e">
        <f t="shared" si="29"/>
        <v>#REF!</v>
      </c>
      <c r="R52" s="1104" t="e">
        <f>'11 міс.'!R53+#REF!</f>
        <v>#REF!</v>
      </c>
      <c r="S52" s="1104" t="e">
        <f>'11 міс.'!S53+#REF!</f>
        <v>#REF!</v>
      </c>
      <c r="T52" s="616" t="e">
        <f t="shared" si="30"/>
        <v>#REF!</v>
      </c>
      <c r="U52" s="587" t="e">
        <f t="shared" si="32"/>
        <v>#REF!</v>
      </c>
      <c r="V52" s="587" t="e">
        <f t="shared" si="32"/>
        <v>#REF!</v>
      </c>
      <c r="W52" s="621" t="e">
        <f t="shared" si="31"/>
        <v>#REF!</v>
      </c>
      <c r="X52" s="541"/>
      <c r="Y52" s="541"/>
      <c r="Z52" s="541"/>
    </row>
    <row r="53" spans="1:26" s="508" customFormat="1" ht="13.5" thickBot="1" x14ac:dyDescent="0.25">
      <c r="A53" s="574" t="s">
        <v>103</v>
      </c>
      <c r="B53" s="555"/>
      <c r="C53" s="706" t="e">
        <f>C49/C46*100</f>
        <v>#REF!</v>
      </c>
      <c r="D53" s="706" t="e">
        <f>D49/D46*100</f>
        <v>#REF!</v>
      </c>
      <c r="E53" s="698"/>
      <c r="F53" s="706" t="e">
        <f>F49/F46*100</f>
        <v>#REF!</v>
      </c>
      <c r="G53" s="706" t="e">
        <f>G49/G46*100</f>
        <v>#REF!</v>
      </c>
      <c r="H53" s="698"/>
      <c r="I53" s="706" t="e">
        <f>I49/I46*100</f>
        <v>#REF!</v>
      </c>
      <c r="J53" s="706" t="e">
        <f>J49/J46*100</f>
        <v>#REF!</v>
      </c>
      <c r="K53" s="698"/>
      <c r="L53" s="706" t="e">
        <f>L49/L46*100</f>
        <v>#REF!</v>
      </c>
      <c r="M53" s="706" t="e">
        <f>M49/M46*100</f>
        <v>#REF!</v>
      </c>
      <c r="N53" s="698"/>
      <c r="O53" s="706" t="e">
        <f>O49/O46*100</f>
        <v>#REF!</v>
      </c>
      <c r="P53" s="706" t="e">
        <f>P49/P46*100</f>
        <v>#REF!</v>
      </c>
      <c r="Q53" s="698"/>
      <c r="R53" s="706" t="e">
        <f>R49/R46*100</f>
        <v>#REF!</v>
      </c>
      <c r="S53" s="706" t="e">
        <f>S49/S46*100</f>
        <v>#REF!</v>
      </c>
      <c r="T53" s="698"/>
      <c r="U53" s="706" t="e">
        <f>U49/U46*100</f>
        <v>#REF!</v>
      </c>
      <c r="V53" s="706" t="e">
        <f>V49/V46*100</f>
        <v>#REF!</v>
      </c>
      <c r="W53" s="622"/>
      <c r="X53" s="541"/>
      <c r="Y53" s="541"/>
      <c r="Z53" s="541"/>
    </row>
    <row r="54" spans="1:26" s="437" customFormat="1" ht="38.25" x14ac:dyDescent="0.2">
      <c r="A54" s="575" t="s">
        <v>96</v>
      </c>
      <c r="B54" s="556"/>
      <c r="C54" s="699" t="e">
        <f>C56+C57+C58+C59</f>
        <v>#REF!</v>
      </c>
      <c r="D54" s="700" t="e">
        <f>D56+D57+D58+D59</f>
        <v>#REF!</v>
      </c>
      <c r="E54" s="679" t="e">
        <f t="shared" si="25"/>
        <v>#REF!</v>
      </c>
      <c r="F54" s="1105" t="e">
        <f>F56+F57+F58+F59</f>
        <v>#REF!</v>
      </c>
      <c r="G54" s="1106" t="e">
        <f>G56+G57+G58+G59</f>
        <v>#REF!</v>
      </c>
      <c r="H54" s="973" t="e">
        <f t="shared" si="26"/>
        <v>#REF!</v>
      </c>
      <c r="I54" s="699" t="e">
        <f>I56+I57+I58+I59</f>
        <v>#REF!</v>
      </c>
      <c r="J54" s="700" t="e">
        <f>J56+J57+J58+J59</f>
        <v>#REF!</v>
      </c>
      <c r="K54" s="679" t="e">
        <f t="shared" si="27"/>
        <v>#REF!</v>
      </c>
      <c r="L54" s="1105" t="e">
        <f>L56+L57+L58+L59</f>
        <v>#REF!</v>
      </c>
      <c r="M54" s="1106" t="e">
        <f>M56+M57+M58+M59</f>
        <v>#REF!</v>
      </c>
      <c r="N54" s="973" t="e">
        <f t="shared" si="28"/>
        <v>#REF!</v>
      </c>
      <c r="O54" s="1106" t="e">
        <f>O56+O57+O58+O59</f>
        <v>#REF!</v>
      </c>
      <c r="P54" s="1106" t="e">
        <f>P56+P57+P58+P59</f>
        <v>#REF!</v>
      </c>
      <c r="Q54" s="974" t="e">
        <f t="shared" si="29"/>
        <v>#REF!</v>
      </c>
      <c r="R54" s="699" t="e">
        <f>R56+R57+R58+R59</f>
        <v>#REF!</v>
      </c>
      <c r="S54" s="700" t="e">
        <f>S56+S57+S58+S59</f>
        <v>#REF!</v>
      </c>
      <c r="T54" s="679" t="e">
        <f t="shared" si="30"/>
        <v>#REF!</v>
      </c>
      <c r="U54" s="982" t="e">
        <f t="shared" si="32"/>
        <v>#REF!</v>
      </c>
      <c r="V54" s="982" t="e">
        <f>SUM(D54,G54,J54,M54,P54,S54)</f>
        <v>#REF!</v>
      </c>
      <c r="W54" s="623" t="e">
        <f t="shared" si="31"/>
        <v>#REF!</v>
      </c>
      <c r="X54" s="528"/>
      <c r="Y54" s="528"/>
      <c r="Z54" s="528"/>
    </row>
    <row r="55" spans="1:26" s="508" customFormat="1" x14ac:dyDescent="0.2">
      <c r="A55" s="572" t="s">
        <v>102</v>
      </c>
      <c r="B55" s="553"/>
      <c r="C55" s="701" t="e">
        <f>C56+C57+C58</f>
        <v>#REF!</v>
      </c>
      <c r="D55" s="702" t="e">
        <f>D56+D57+D58</f>
        <v>#REF!</v>
      </c>
      <c r="E55" s="697" t="e">
        <f t="shared" si="25"/>
        <v>#REF!</v>
      </c>
      <c r="F55" s="702" t="e">
        <f>F56+F57+F58</f>
        <v>#REF!</v>
      </c>
      <c r="G55" s="702" t="e">
        <f>G56+G57+G58</f>
        <v>#REF!</v>
      </c>
      <c r="H55" s="697" t="e">
        <f t="shared" si="26"/>
        <v>#REF!</v>
      </c>
      <c r="I55" s="701" t="e">
        <f>I56+I57+I58</f>
        <v>#REF!</v>
      </c>
      <c r="J55" s="702" t="e">
        <f>J56+J57+J58</f>
        <v>#REF!</v>
      </c>
      <c r="K55" s="697" t="e">
        <f t="shared" si="27"/>
        <v>#REF!</v>
      </c>
      <c r="L55" s="702" t="e">
        <f>L56+L57+L58</f>
        <v>#REF!</v>
      </c>
      <c r="M55" s="702" t="e">
        <f>M56+M57+M58</f>
        <v>#REF!</v>
      </c>
      <c r="N55" s="697" t="e">
        <f t="shared" si="28"/>
        <v>#REF!</v>
      </c>
      <c r="O55" s="702" t="e">
        <f>O56+O57+O58</f>
        <v>#REF!</v>
      </c>
      <c r="P55" s="702" t="e">
        <f>P56+P57+P58</f>
        <v>#REF!</v>
      </c>
      <c r="Q55" s="1101" t="e">
        <f t="shared" si="29"/>
        <v>#REF!</v>
      </c>
      <c r="R55" s="701" t="e">
        <f>R56+R57+R58</f>
        <v>#REF!</v>
      </c>
      <c r="S55" s="702" t="e">
        <f>S56+S57+S58</f>
        <v>#REF!</v>
      </c>
      <c r="T55" s="697" t="e">
        <f t="shared" si="30"/>
        <v>#REF!</v>
      </c>
      <c r="U55" s="702" t="e">
        <f>U56+U57+U58</f>
        <v>#REF!</v>
      </c>
      <c r="V55" s="702" t="e">
        <f>V56+V57+V58</f>
        <v>#REF!</v>
      </c>
      <c r="W55" s="619" t="e">
        <f t="shared" si="31"/>
        <v>#REF!</v>
      </c>
      <c r="X55" s="541"/>
      <c r="Y55" s="541"/>
      <c r="Z55" s="541"/>
    </row>
    <row r="56" spans="1:26" s="508" customFormat="1" x14ac:dyDescent="0.2">
      <c r="A56" s="573" t="s">
        <v>92</v>
      </c>
      <c r="B56" s="554"/>
      <c r="C56" s="703" t="e">
        <f>'11 міс.'!C57+#REF!</f>
        <v>#REF!</v>
      </c>
      <c r="D56" s="1104" t="e">
        <f>'11 міс.'!D57+#REF!</f>
        <v>#REF!</v>
      </c>
      <c r="E56" s="616" t="e">
        <f t="shared" si="25"/>
        <v>#REF!</v>
      </c>
      <c r="F56" s="1104" t="e">
        <f>'11 міс.'!F57+#REF!</f>
        <v>#REF!</v>
      </c>
      <c r="G56" s="1104" t="e">
        <f>'11 міс.'!G57+#REF!</f>
        <v>#REF!</v>
      </c>
      <c r="H56" s="616" t="e">
        <f t="shared" si="26"/>
        <v>#REF!</v>
      </c>
      <c r="I56" s="1107" t="e">
        <f>'11 міс.'!I57+#REF!</f>
        <v>#REF!</v>
      </c>
      <c r="J56" s="704" t="e">
        <f>'11 міс.'!J57+#REF!</f>
        <v>#REF!</v>
      </c>
      <c r="K56" s="616" t="e">
        <f t="shared" si="27"/>
        <v>#REF!</v>
      </c>
      <c r="L56" s="1104" t="e">
        <f>'11 міс.'!L57+#REF!</f>
        <v>#REF!</v>
      </c>
      <c r="M56" s="1104" t="e">
        <f>'11 міс.'!M57+#REF!</f>
        <v>#REF!</v>
      </c>
      <c r="N56" s="616" t="e">
        <f t="shared" si="28"/>
        <v>#REF!</v>
      </c>
      <c r="O56" s="1104" t="e">
        <f>'11 міс.'!O57+#REF!</f>
        <v>#REF!</v>
      </c>
      <c r="P56" s="1104" t="e">
        <f>'11 міс.'!P57+#REF!</f>
        <v>#REF!</v>
      </c>
      <c r="Q56" s="783" t="e">
        <f t="shared" si="29"/>
        <v>#REF!</v>
      </c>
      <c r="R56" s="703" t="e">
        <f>'11 міс.'!R57+#REF!</f>
        <v>#REF!</v>
      </c>
      <c r="S56" s="1104" t="e">
        <f>'11 міс.'!S57+#REF!</f>
        <v>#REF!</v>
      </c>
      <c r="T56" s="616" t="e">
        <f t="shared" si="30"/>
        <v>#REF!</v>
      </c>
      <c r="U56" s="587" t="e">
        <f t="shared" si="32"/>
        <v>#REF!</v>
      </c>
      <c r="V56" s="587" t="e">
        <f t="shared" si="32"/>
        <v>#REF!</v>
      </c>
      <c r="W56" s="621" t="e">
        <f t="shared" si="31"/>
        <v>#REF!</v>
      </c>
      <c r="X56" s="541"/>
      <c r="Y56" s="541"/>
      <c r="Z56" s="541"/>
    </row>
    <row r="57" spans="1:26" s="508" customFormat="1" x14ac:dyDescent="0.2">
      <c r="A57" s="573" t="s">
        <v>93</v>
      </c>
      <c r="B57" s="554"/>
      <c r="C57" s="703" t="e">
        <f>'11 міс.'!C58+#REF!</f>
        <v>#REF!</v>
      </c>
      <c r="D57" s="1104" t="e">
        <f>'11 міс.'!D58+#REF!</f>
        <v>#REF!</v>
      </c>
      <c r="E57" s="616" t="e">
        <f t="shared" si="25"/>
        <v>#REF!</v>
      </c>
      <c r="F57" s="1104" t="e">
        <f>'11 міс.'!F58+#REF!</f>
        <v>#REF!</v>
      </c>
      <c r="G57" s="1104" t="e">
        <f>'11 міс.'!G58+#REF!</f>
        <v>#REF!</v>
      </c>
      <c r="H57" s="616" t="e">
        <f t="shared" si="26"/>
        <v>#REF!</v>
      </c>
      <c r="I57" s="703" t="e">
        <f>'11 міс.'!I58+#REF!</f>
        <v>#REF!</v>
      </c>
      <c r="J57" s="1104" t="e">
        <f>'11 міс.'!J58+#REF!</f>
        <v>#REF!</v>
      </c>
      <c r="K57" s="616" t="e">
        <f t="shared" si="27"/>
        <v>#REF!</v>
      </c>
      <c r="L57" s="1104" t="e">
        <f>'11 міс.'!L58+#REF!</f>
        <v>#REF!</v>
      </c>
      <c r="M57" s="1104" t="e">
        <f>'11 міс.'!M58+#REF!</f>
        <v>#REF!</v>
      </c>
      <c r="N57" s="616" t="e">
        <f t="shared" si="28"/>
        <v>#REF!</v>
      </c>
      <c r="O57" s="1104" t="e">
        <f>'11 міс.'!O58+#REF!</f>
        <v>#REF!</v>
      </c>
      <c r="P57" s="1104" t="e">
        <f>'11 міс.'!P58+#REF!</f>
        <v>#REF!</v>
      </c>
      <c r="Q57" s="783" t="e">
        <f t="shared" si="29"/>
        <v>#REF!</v>
      </c>
      <c r="R57" s="703" t="e">
        <f>'11 міс.'!R58+#REF!</f>
        <v>#REF!</v>
      </c>
      <c r="S57" s="1104" t="e">
        <f>'11 міс.'!S58+#REF!</f>
        <v>#REF!</v>
      </c>
      <c r="T57" s="616" t="e">
        <f t="shared" si="30"/>
        <v>#REF!</v>
      </c>
      <c r="U57" s="587" t="e">
        <f t="shared" si="32"/>
        <v>#REF!</v>
      </c>
      <c r="V57" s="587" t="e">
        <f t="shared" si="32"/>
        <v>#REF!</v>
      </c>
      <c r="W57" s="621" t="e">
        <f t="shared" si="31"/>
        <v>#REF!</v>
      </c>
      <c r="X57" s="541"/>
      <c r="Y57" s="541"/>
      <c r="Z57" s="541"/>
    </row>
    <row r="58" spans="1:26" s="508" customFormat="1" x14ac:dyDescent="0.2">
      <c r="A58" s="573" t="s">
        <v>94</v>
      </c>
      <c r="B58" s="554"/>
      <c r="C58" s="703" t="e">
        <f>'11 міс.'!C59+#REF!</f>
        <v>#REF!</v>
      </c>
      <c r="D58" s="1104" t="e">
        <f>'11 міс.'!D59+#REF!</f>
        <v>#REF!</v>
      </c>
      <c r="E58" s="616" t="e">
        <f t="shared" si="25"/>
        <v>#REF!</v>
      </c>
      <c r="F58" s="1104" t="e">
        <f>'11 міс.'!F59+#REF!</f>
        <v>#REF!</v>
      </c>
      <c r="G58" s="1104" t="e">
        <f>'11 міс.'!G59+#REF!</f>
        <v>#REF!</v>
      </c>
      <c r="H58" s="616" t="e">
        <f t="shared" si="26"/>
        <v>#REF!</v>
      </c>
      <c r="I58" s="703" t="e">
        <f>'11 міс.'!I59+#REF!</f>
        <v>#REF!</v>
      </c>
      <c r="J58" s="1104" t="e">
        <f>'11 міс.'!J59+#REF!</f>
        <v>#REF!</v>
      </c>
      <c r="K58" s="616" t="e">
        <f t="shared" si="27"/>
        <v>#REF!</v>
      </c>
      <c r="L58" s="1104" t="e">
        <f>'11 міс.'!L59+#REF!</f>
        <v>#REF!</v>
      </c>
      <c r="M58" s="1104" t="e">
        <f>'11 міс.'!M59+#REF!</f>
        <v>#REF!</v>
      </c>
      <c r="N58" s="616" t="e">
        <f t="shared" si="28"/>
        <v>#REF!</v>
      </c>
      <c r="O58" s="1104" t="e">
        <f>'11 міс.'!O59+#REF!</f>
        <v>#REF!</v>
      </c>
      <c r="P58" s="1104" t="e">
        <f>'11 міс.'!P59+#REF!</f>
        <v>#REF!</v>
      </c>
      <c r="Q58" s="783" t="e">
        <f t="shared" si="29"/>
        <v>#REF!</v>
      </c>
      <c r="R58" s="703" t="e">
        <f>'11 міс.'!R59+#REF!</f>
        <v>#REF!</v>
      </c>
      <c r="S58" s="1104" t="e">
        <f>'11 міс.'!S59+#REF!</f>
        <v>#REF!</v>
      </c>
      <c r="T58" s="616" t="e">
        <f t="shared" si="30"/>
        <v>#REF!</v>
      </c>
      <c r="U58" s="587" t="e">
        <f t="shared" si="32"/>
        <v>#REF!</v>
      </c>
      <c r="V58" s="587" t="e">
        <f t="shared" si="32"/>
        <v>#REF!</v>
      </c>
      <c r="W58" s="621" t="e">
        <f t="shared" si="31"/>
        <v>#REF!</v>
      </c>
      <c r="X58" s="541"/>
      <c r="Y58" s="541"/>
      <c r="Z58" s="541"/>
    </row>
    <row r="59" spans="1:26" s="508" customFormat="1" x14ac:dyDescent="0.2">
      <c r="A59" s="573" t="s">
        <v>97</v>
      </c>
      <c r="B59" s="554"/>
      <c r="C59" s="703" t="e">
        <f>'11 міс.'!C60+#REF!</f>
        <v>#REF!</v>
      </c>
      <c r="D59" s="1104" t="e">
        <f>'11 міс.'!D60+#REF!</f>
        <v>#REF!</v>
      </c>
      <c r="E59" s="616" t="e">
        <f t="shared" si="25"/>
        <v>#REF!</v>
      </c>
      <c r="F59" s="1104" t="e">
        <f>'11 міс.'!F60+#REF!</f>
        <v>#REF!</v>
      </c>
      <c r="G59" s="1104" t="e">
        <f>'11 міс.'!G60+#REF!</f>
        <v>#REF!</v>
      </c>
      <c r="H59" s="616" t="e">
        <f t="shared" si="26"/>
        <v>#REF!</v>
      </c>
      <c r="I59" s="703" t="e">
        <f>'11 міс.'!I60+#REF!</f>
        <v>#REF!</v>
      </c>
      <c r="J59" s="1104" t="e">
        <f>'11 міс.'!J60+#REF!</f>
        <v>#REF!</v>
      </c>
      <c r="K59" s="616" t="e">
        <f t="shared" si="27"/>
        <v>#REF!</v>
      </c>
      <c r="L59" s="1104" t="e">
        <f>'11 міс.'!L60+#REF!</f>
        <v>#REF!</v>
      </c>
      <c r="M59" s="1104" t="e">
        <f>'11 міс.'!M60+#REF!</f>
        <v>#REF!</v>
      </c>
      <c r="N59" s="616" t="e">
        <f t="shared" si="28"/>
        <v>#REF!</v>
      </c>
      <c r="O59" s="1104" t="e">
        <f>'11 міс.'!O60+#REF!</f>
        <v>#REF!</v>
      </c>
      <c r="P59" s="1104" t="e">
        <f>'11 міс.'!P60+#REF!</f>
        <v>#REF!</v>
      </c>
      <c r="Q59" s="783" t="e">
        <f t="shared" si="29"/>
        <v>#REF!</v>
      </c>
      <c r="R59" s="703" t="e">
        <f>'11 міс.'!R60+#REF!</f>
        <v>#REF!</v>
      </c>
      <c r="S59" s="1104" t="e">
        <f>'11 міс.'!S60+#REF!</f>
        <v>#REF!</v>
      </c>
      <c r="T59" s="616" t="e">
        <f t="shared" si="30"/>
        <v>#REF!</v>
      </c>
      <c r="U59" s="587" t="e">
        <f>SUM(C59,F59,I59,L59,O59,R59)</f>
        <v>#REF!</v>
      </c>
      <c r="V59" s="587" t="e">
        <f>SUM(D59,G59,J59,M59,P59,S59)</f>
        <v>#REF!</v>
      </c>
      <c r="W59" s="621" t="e">
        <f t="shared" si="31"/>
        <v>#REF!</v>
      </c>
      <c r="X59" s="541"/>
      <c r="Y59" s="541"/>
      <c r="Z59" s="541"/>
    </row>
    <row r="60" spans="1:26" s="508" customFormat="1" ht="13.5" thickBot="1" x14ac:dyDescent="0.25">
      <c r="A60" s="574" t="s">
        <v>103</v>
      </c>
      <c r="B60" s="555"/>
      <c r="C60" s="705" t="e">
        <f>C58/C55*100</f>
        <v>#REF!</v>
      </c>
      <c r="D60" s="706" t="e">
        <f>D58/D55*100</f>
        <v>#REF!</v>
      </c>
      <c r="E60" s="1100"/>
      <c r="F60" s="706" t="e">
        <f>F58/F55*100</f>
        <v>#REF!</v>
      </c>
      <c r="G60" s="706" t="e">
        <f>G58/G55*100</f>
        <v>#REF!</v>
      </c>
      <c r="H60" s="1100"/>
      <c r="I60" s="705" t="e">
        <f>I58/I55*100</f>
        <v>#REF!</v>
      </c>
      <c r="J60" s="706" t="e">
        <f>J58/J55*100</f>
        <v>#REF!</v>
      </c>
      <c r="K60" s="1100"/>
      <c r="L60" s="706" t="e">
        <f>L58/L55*100</f>
        <v>#REF!</v>
      </c>
      <c r="M60" s="706" t="e">
        <f>M58/M55*100</f>
        <v>#REF!</v>
      </c>
      <c r="N60" s="1100"/>
      <c r="O60" s="706" t="e">
        <f>O58/O55*100</f>
        <v>#REF!</v>
      </c>
      <c r="P60" s="706" t="e">
        <f>P58/P55*100</f>
        <v>#REF!</v>
      </c>
      <c r="Q60" s="1102"/>
      <c r="R60" s="705" t="e">
        <f>R58/R55*100</f>
        <v>#REF!</v>
      </c>
      <c r="S60" s="706" t="e">
        <f>S58/S55*100</f>
        <v>#REF!</v>
      </c>
      <c r="T60" s="1100"/>
      <c r="U60" s="706" t="e">
        <f>U58/U55*100</f>
        <v>#REF!</v>
      </c>
      <c r="V60" s="706" t="e">
        <f>V58/V55*100</f>
        <v>#REF!</v>
      </c>
      <c r="W60" s="628"/>
      <c r="X60" s="541"/>
      <c r="Y60" s="541"/>
      <c r="Z60" s="541"/>
    </row>
    <row r="61" spans="1:26" s="508" customFormat="1" x14ac:dyDescent="0.2"/>
    <row r="63" spans="1:26" x14ac:dyDescent="0.2">
      <c r="A63" s="1221" t="s">
        <v>131</v>
      </c>
      <c r="B63" s="1221"/>
      <c r="C63" s="1221"/>
      <c r="D63" s="1221"/>
      <c r="E63" s="1221"/>
      <c r="F63" s="1221"/>
      <c r="G63" s="1221"/>
      <c r="H63" s="1221"/>
      <c r="I63" s="1221"/>
      <c r="J63" s="1221"/>
      <c r="K63" s="1221"/>
      <c r="L63" s="1221"/>
      <c r="M63" s="1221"/>
      <c r="N63" s="1221"/>
      <c r="O63" s="1221"/>
      <c r="P63" s="1221"/>
      <c r="Q63" s="1221"/>
      <c r="R63" s="1221"/>
      <c r="S63" s="1221"/>
      <c r="T63" s="1221"/>
      <c r="U63" s="1221"/>
      <c r="V63" s="1221"/>
      <c r="W63" s="1221"/>
    </row>
  </sheetData>
  <mergeCells count="20">
    <mergeCell ref="I4:K4"/>
    <mergeCell ref="B4:B5"/>
    <mergeCell ref="A4:A6"/>
    <mergeCell ref="A63:W63"/>
    <mergeCell ref="A1:W1"/>
    <mergeCell ref="A2:W2"/>
    <mergeCell ref="O5:Q5"/>
    <mergeCell ref="R5:T5"/>
    <mergeCell ref="U5:W5"/>
    <mergeCell ref="C5:E5"/>
    <mergeCell ref="F5:H5"/>
    <mergeCell ref="I5:K5"/>
    <mergeCell ref="L5:N5"/>
    <mergeCell ref="L4:N4"/>
    <mergeCell ref="O4:Q4"/>
    <mergeCell ref="R4:T4"/>
    <mergeCell ref="U4:W4"/>
    <mergeCell ref="A3:C3"/>
    <mergeCell ref="C4:E4"/>
    <mergeCell ref="F4:H4"/>
  </mergeCells>
  <phoneticPr fontId="0" type="noConversion"/>
  <printOptions horizontalCentered="1" verticalCentered="1"/>
  <pageMargins left="0.19685039370078741" right="0" top="0" bottom="0" header="0" footer="0"/>
  <pageSetup paperSize="8" scale="90" orientation="landscape" r:id="rId1"/>
  <headerFooter alignWithMargins="0">
    <oddHeader xml:space="preserve">&amp;L&amp;8&amp;F &amp;D &amp;T
Вик. Косач 5 02 32
</oddHeader>
  </headerFooter>
  <colBreaks count="1" manualBreakCount="1">
    <brk id="23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pageSetUpPr fitToPage="1"/>
  </sheetPr>
  <dimension ref="A1:AB45"/>
  <sheetViews>
    <sheetView zoomScale="75" zoomScaleNormal="75" workbookViewId="0">
      <pane xSplit="2" ySplit="6" topLeftCell="C7" activePane="bottomRight" state="frozen"/>
      <selection activeCell="A36" sqref="A36"/>
      <selection pane="topRight" activeCell="A36" sqref="A36"/>
      <selection pane="bottomLeft" activeCell="A36" sqref="A36"/>
      <selection pane="bottomRight" activeCell="Z32" sqref="Z32"/>
    </sheetView>
  </sheetViews>
  <sheetFormatPr defaultRowHeight="12.75" x14ac:dyDescent="0.2"/>
  <cols>
    <col min="1" max="1" width="22.42578125" customWidth="1"/>
    <col min="2" max="2" width="11.28515625" customWidth="1"/>
    <col min="3" max="3" width="9.7109375" customWidth="1"/>
    <col min="4" max="4" width="8.7109375" customWidth="1"/>
    <col min="6" max="6" width="10.7109375" customWidth="1"/>
    <col min="7" max="7" width="10.28515625" customWidth="1"/>
    <col min="9" max="9" width="8.42578125" customWidth="1"/>
    <col min="10" max="10" width="8.5703125" customWidth="1"/>
    <col min="11" max="11" width="9.28515625" customWidth="1"/>
    <col min="12" max="12" width="10.28515625" customWidth="1"/>
    <col min="13" max="13" width="9.85546875" customWidth="1"/>
    <col min="14" max="14" width="9" customWidth="1"/>
    <col min="15" max="16" width="9.7109375" customWidth="1"/>
    <col min="18" max="18" width="8.28515625" customWidth="1"/>
    <col min="19" max="19" width="8.42578125" customWidth="1"/>
    <col min="20" max="20" width="9.5703125" customWidth="1"/>
    <col min="21" max="21" width="10.7109375" customWidth="1"/>
    <col min="22" max="22" width="10.85546875" customWidth="1"/>
    <col min="23" max="26" width="9.85546875" bestFit="1" customWidth="1"/>
  </cols>
  <sheetData>
    <row r="1" spans="1:28" ht="18" x14ac:dyDescent="0.25">
      <c r="A1" s="1"/>
      <c r="J1" s="28" t="s">
        <v>53</v>
      </c>
      <c r="L1" s="1"/>
    </row>
    <row r="2" spans="1:28" ht="18" x14ac:dyDescent="0.25">
      <c r="A2" s="1"/>
      <c r="J2" s="28" t="s">
        <v>118</v>
      </c>
      <c r="L2" s="1"/>
    </row>
    <row r="3" spans="1:28" ht="13.5" thickBot="1" x14ac:dyDescent="0.25">
      <c r="A3" s="1179"/>
      <c r="B3" s="1179"/>
      <c r="C3" s="1179"/>
      <c r="I3" s="122"/>
      <c r="L3" s="2"/>
      <c r="M3" s="2"/>
      <c r="N3" s="2"/>
      <c r="O3" s="2"/>
      <c r="P3" s="2"/>
      <c r="Q3" s="6"/>
      <c r="R3" s="2"/>
      <c r="S3" s="2"/>
      <c r="T3" s="2"/>
      <c r="U3" s="2"/>
      <c r="V3" s="2"/>
      <c r="W3" s="2"/>
    </row>
    <row r="4" spans="1:28" x14ac:dyDescent="0.2">
      <c r="A4" s="1177" t="s">
        <v>7</v>
      </c>
      <c r="B4" s="1178" t="s">
        <v>8</v>
      </c>
      <c r="C4" s="1177" t="s">
        <v>0</v>
      </c>
      <c r="D4" s="1176"/>
      <c r="E4" s="1178"/>
      <c r="F4" s="1177" t="s">
        <v>1</v>
      </c>
      <c r="G4" s="1176"/>
      <c r="H4" s="1178"/>
      <c r="I4" s="1177" t="s">
        <v>2</v>
      </c>
      <c r="J4" s="1176"/>
      <c r="K4" s="1178"/>
      <c r="L4" s="1177" t="s">
        <v>3</v>
      </c>
      <c r="M4" s="1176"/>
      <c r="N4" s="1178"/>
      <c r="O4" s="1177" t="s">
        <v>4</v>
      </c>
      <c r="P4" s="1176"/>
      <c r="Q4" s="1178"/>
      <c r="R4" s="1177" t="s">
        <v>5</v>
      </c>
      <c r="S4" s="1176"/>
      <c r="T4" s="1178"/>
      <c r="U4" s="1177" t="s">
        <v>6</v>
      </c>
      <c r="V4" s="1176"/>
      <c r="W4" s="1178"/>
    </row>
    <row r="5" spans="1:28" ht="13.5" customHeight="1" thickBot="1" x14ac:dyDescent="0.25">
      <c r="A5" s="1181"/>
      <c r="B5" s="1222"/>
      <c r="C5" s="1169" t="s">
        <v>89</v>
      </c>
      <c r="D5" s="1170"/>
      <c r="E5" s="1171"/>
      <c r="F5" s="1169" t="s">
        <v>89</v>
      </c>
      <c r="G5" s="1170"/>
      <c r="H5" s="1171"/>
      <c r="I5" s="1169" t="s">
        <v>89</v>
      </c>
      <c r="J5" s="1170"/>
      <c r="K5" s="1171"/>
      <c r="L5" s="1169" t="s">
        <v>89</v>
      </c>
      <c r="M5" s="1170"/>
      <c r="N5" s="1171"/>
      <c r="O5" s="1169" t="s">
        <v>89</v>
      </c>
      <c r="P5" s="1170"/>
      <c r="Q5" s="1171"/>
      <c r="R5" s="1169" t="s">
        <v>89</v>
      </c>
      <c r="S5" s="1170"/>
      <c r="T5" s="1171"/>
      <c r="U5" s="1169" t="s">
        <v>89</v>
      </c>
      <c r="V5" s="1170"/>
      <c r="W5" s="1171"/>
    </row>
    <row r="6" spans="1:28" s="78" customFormat="1" ht="13.5" thickBot="1" x14ac:dyDescent="0.25">
      <c r="A6" s="82"/>
      <c r="B6" s="49" t="s">
        <v>9</v>
      </c>
      <c r="C6" s="190">
        <v>2009</v>
      </c>
      <c r="D6" s="190">
        <v>2010</v>
      </c>
      <c r="E6" s="191" t="s">
        <v>116</v>
      </c>
      <c r="F6" s="190">
        <v>2009</v>
      </c>
      <c r="G6" s="190">
        <v>2010</v>
      </c>
      <c r="H6" s="191" t="s">
        <v>116</v>
      </c>
      <c r="I6" s="190">
        <v>2009</v>
      </c>
      <c r="J6" s="190">
        <v>2010</v>
      </c>
      <c r="K6" s="191" t="s">
        <v>116</v>
      </c>
      <c r="L6" s="190">
        <v>2009</v>
      </c>
      <c r="M6" s="190">
        <v>2010</v>
      </c>
      <c r="N6" s="191" t="s">
        <v>116</v>
      </c>
      <c r="O6" s="190">
        <v>2009</v>
      </c>
      <c r="P6" s="190">
        <v>2010</v>
      </c>
      <c r="Q6" s="191" t="s">
        <v>116</v>
      </c>
      <c r="R6" s="190">
        <v>2009</v>
      </c>
      <c r="S6" s="190">
        <v>2010</v>
      </c>
      <c r="T6" s="191" t="s">
        <v>116</v>
      </c>
      <c r="U6" s="189">
        <v>2008</v>
      </c>
      <c r="V6" s="190">
        <v>2010</v>
      </c>
      <c r="W6" s="191" t="s">
        <v>116</v>
      </c>
    </row>
    <row r="7" spans="1:28" ht="22.5" customHeight="1" x14ac:dyDescent="0.2">
      <c r="A7" s="309" t="s">
        <v>10</v>
      </c>
      <c r="B7" s="310" t="s">
        <v>11</v>
      </c>
      <c r="C7" s="311" t="e">
        <f>SUM(C9,C10,C11)</f>
        <v>#REF!</v>
      </c>
      <c r="D7" s="293" t="e">
        <f>SUM(D9,D10,D11)</f>
        <v>#REF!</v>
      </c>
      <c r="E7" s="312" t="e">
        <f>D7/C7*100</f>
        <v>#REF!</v>
      </c>
      <c r="F7" s="311" t="e">
        <f>SUM(F9,F10,F11)</f>
        <v>#REF!</v>
      </c>
      <c r="G7" s="293" t="e">
        <f>SUM(G9,G10,G11)</f>
        <v>#REF!</v>
      </c>
      <c r="H7" s="294" t="e">
        <f>G7/F7*100</f>
        <v>#REF!</v>
      </c>
      <c r="I7" s="311" t="e">
        <f>SUM(I9,I10,I11)</f>
        <v>#REF!</v>
      </c>
      <c r="J7" s="293" t="e">
        <f>SUM(J9,J10,J11)</f>
        <v>#REF!</v>
      </c>
      <c r="K7" s="312" t="e">
        <f>J7/I7*100</f>
        <v>#REF!</v>
      </c>
      <c r="L7" s="311" t="e">
        <f>SUM(L9,L10,L11)</f>
        <v>#REF!</v>
      </c>
      <c r="M7" s="293" t="e">
        <f>SUM(M9,M10,M11)</f>
        <v>#REF!</v>
      </c>
      <c r="N7" s="312" t="e">
        <f>M7/L7*100</f>
        <v>#REF!</v>
      </c>
      <c r="O7" s="311" t="e">
        <f>SUM(O9,O10,O11)</f>
        <v>#REF!</v>
      </c>
      <c r="P7" s="293" t="e">
        <f>SUM(P9,P10,P11)</f>
        <v>#REF!</v>
      </c>
      <c r="Q7" s="312" t="e">
        <f>P7/O7*100</f>
        <v>#REF!</v>
      </c>
      <c r="R7" s="311" t="e">
        <f>SUM(R9,R10,R11)</f>
        <v>#REF!</v>
      </c>
      <c r="S7" s="293" t="e">
        <f>SUM(S9,S10,S11)</f>
        <v>#REF!</v>
      </c>
      <c r="T7" s="312" t="e">
        <f>S7/R7*100</f>
        <v>#REF!</v>
      </c>
      <c r="U7" s="292" t="e">
        <f t="shared" ref="U7:V11" si="0">SUM(C7,F7,I7,L7,O7,R7)</f>
        <v>#REF!</v>
      </c>
      <c r="V7" s="296" t="e">
        <f t="shared" si="0"/>
        <v>#REF!</v>
      </c>
      <c r="W7" s="312" t="e">
        <f>V7/U7*100</f>
        <v>#REF!</v>
      </c>
      <c r="X7">
        <v>517431.6</v>
      </c>
      <c r="Y7" t="e">
        <f>U11/U7</f>
        <v>#REF!</v>
      </c>
    </row>
    <row r="8" spans="1:28" x14ac:dyDescent="0.2">
      <c r="A8" s="70" t="s">
        <v>29</v>
      </c>
      <c r="B8" s="155" t="s">
        <v>12</v>
      </c>
      <c r="C8" s="165" t="e">
        <f>C7-C11</f>
        <v>#REF!</v>
      </c>
      <c r="D8" s="25" t="e">
        <f>D7-D11</f>
        <v>#REF!</v>
      </c>
      <c r="E8" s="166" t="e">
        <f>D8/C8*100</f>
        <v>#REF!</v>
      </c>
      <c r="F8" s="165" t="e">
        <f>F7-F11</f>
        <v>#REF!</v>
      </c>
      <c r="G8" s="25" t="e">
        <f>G7-G11</f>
        <v>#REF!</v>
      </c>
      <c r="H8" s="59" t="e">
        <f>G8/F8*100</f>
        <v>#REF!</v>
      </c>
      <c r="I8" s="165" t="e">
        <f>I7-I11</f>
        <v>#REF!</v>
      </c>
      <c r="J8" s="25" t="e">
        <f>J7-J11</f>
        <v>#REF!</v>
      </c>
      <c r="K8" s="59" t="e">
        <f>J8/I8*100</f>
        <v>#REF!</v>
      </c>
      <c r="L8" s="165" t="e">
        <f>L7-L11</f>
        <v>#REF!</v>
      </c>
      <c r="M8" s="25" t="e">
        <f>M7-M11</f>
        <v>#REF!</v>
      </c>
      <c r="N8" s="166" t="e">
        <f>M8/L8*100</f>
        <v>#REF!</v>
      </c>
      <c r="O8" s="165" t="e">
        <f>O7-O11</f>
        <v>#REF!</v>
      </c>
      <c r="P8" s="25" t="e">
        <f>P7-P11</f>
        <v>#REF!</v>
      </c>
      <c r="Q8" s="59" t="e">
        <f>P8/O8*100</f>
        <v>#REF!</v>
      </c>
      <c r="R8" s="165" t="e">
        <f>R7-R11</f>
        <v>#REF!</v>
      </c>
      <c r="S8" s="25" t="e">
        <f>S7-S11</f>
        <v>#REF!</v>
      </c>
      <c r="T8" s="166" t="e">
        <f>S8/R8*100</f>
        <v>#REF!</v>
      </c>
      <c r="U8" s="169" t="e">
        <f t="shared" si="0"/>
        <v>#REF!</v>
      </c>
      <c r="V8" s="12" t="e">
        <f t="shared" si="0"/>
        <v>#REF!</v>
      </c>
      <c r="W8" s="59" t="e">
        <f>V8/U8*100</f>
        <v>#REF!</v>
      </c>
      <c r="X8" t="e">
        <f>X7-'11 міс.'!V13</f>
        <v>#REF!</v>
      </c>
    </row>
    <row r="9" spans="1:28" x14ac:dyDescent="0.2">
      <c r="A9" s="156" t="s">
        <v>31</v>
      </c>
      <c r="B9" s="155" t="s">
        <v>12</v>
      </c>
      <c r="C9" s="167" t="e">
        <f>SUM('11 міс.'!C10,#REF!)-'[1]9міс.'!C9</f>
        <v>#REF!</v>
      </c>
      <c r="D9" s="167" t="e">
        <f>SUM('11 міс.'!D10,#REF!)-'[1]9міс.'!D9</f>
        <v>#REF!</v>
      </c>
      <c r="E9" s="183" t="e">
        <f>D9/C9*100</f>
        <v>#REF!</v>
      </c>
      <c r="F9" s="167" t="e">
        <f>SUM('11 міс.'!F10,#REF!)-'[1]9міс.'!F9</f>
        <v>#REF!</v>
      </c>
      <c r="G9" s="167" t="e">
        <f>SUM('11 міс.'!G10,#REF!)-'[1]9міс.'!G9</f>
        <v>#REF!</v>
      </c>
      <c r="H9" s="60" t="e">
        <f>G9/F9*100</f>
        <v>#REF!</v>
      </c>
      <c r="I9" s="167" t="e">
        <f>SUM('11 міс.'!I10,#REF!)-'[1]9міс.'!I9</f>
        <v>#REF!</v>
      </c>
      <c r="J9" s="167" t="e">
        <f>SUM('11 міс.'!J10,#REF!)-'[1]9міс.'!J9</f>
        <v>#REF!</v>
      </c>
      <c r="K9" s="60" t="e">
        <f>J9/I9*100</f>
        <v>#REF!</v>
      </c>
      <c r="L9" s="167" t="e">
        <f>SUM('11 міс.'!L10,#REF!)-'[1]9міс.'!L9</f>
        <v>#REF!</v>
      </c>
      <c r="M9" s="167" t="e">
        <f>SUM('11 міс.'!M10,#REF!)-'[1]9міс.'!M9</f>
        <v>#REF!</v>
      </c>
      <c r="N9" s="183" t="e">
        <f>M9/L9*100</f>
        <v>#REF!</v>
      </c>
      <c r="O9" s="167" t="e">
        <f>SUM('11 міс.'!O10,#REF!)-'[1]9міс.'!O9</f>
        <v>#REF!</v>
      </c>
      <c r="P9" s="167" t="e">
        <f>SUM('11 міс.'!P10,#REF!)-'[1]9міс.'!P9</f>
        <v>#REF!</v>
      </c>
      <c r="Q9" s="60" t="e">
        <f>P9/O9*100</f>
        <v>#REF!</v>
      </c>
      <c r="R9" s="167" t="e">
        <f>SUM('11 міс.'!R10,#REF!)-'[1]9міс.'!R9</f>
        <v>#REF!</v>
      </c>
      <c r="S9" s="167" t="e">
        <f>SUM('11 міс.'!S10,#REF!)-'[1]9міс.'!S9</f>
        <v>#REF!</v>
      </c>
      <c r="T9" s="183" t="e">
        <f>S9/R9*100</f>
        <v>#REF!</v>
      </c>
      <c r="U9" s="187" t="e">
        <f t="shared" si="0"/>
        <v>#REF!</v>
      </c>
      <c r="V9" s="18" t="e">
        <f t="shared" si="0"/>
        <v>#REF!</v>
      </c>
      <c r="W9" s="60" t="e">
        <f>V9/U9*100</f>
        <v>#REF!</v>
      </c>
      <c r="Y9" t="e">
        <f>U9/U7</f>
        <v>#REF!</v>
      </c>
      <c r="Z9" s="54" t="e">
        <f>V9+V10</f>
        <v>#REF!</v>
      </c>
    </row>
    <row r="10" spans="1:28" x14ac:dyDescent="0.2">
      <c r="A10" s="156" t="s">
        <v>32</v>
      </c>
      <c r="B10" s="155" t="s">
        <v>12</v>
      </c>
      <c r="C10" s="167" t="e">
        <f>SUM('11 міс.'!C11,#REF!)-'[1]9міс.'!C10</f>
        <v>#REF!</v>
      </c>
      <c r="D10" s="167" t="e">
        <f>SUM('11 міс.'!D11,#REF!)-'[1]9міс.'!D10</f>
        <v>#REF!</v>
      </c>
      <c r="E10" s="183" t="e">
        <f>D10/C10*100</f>
        <v>#REF!</v>
      </c>
      <c r="F10" s="167" t="e">
        <f>SUM('11 міс.'!F11,#REF!)-'[1]9міс.'!F10</f>
        <v>#REF!</v>
      </c>
      <c r="G10" s="167" t="e">
        <f>SUM('11 міс.'!G11,#REF!)-'[1]9міс.'!G10</f>
        <v>#REF!</v>
      </c>
      <c r="H10" s="183" t="e">
        <f>G10/F10*100</f>
        <v>#REF!</v>
      </c>
      <c r="I10" s="167" t="e">
        <f>SUM('11 міс.'!I11,#REF!)-'[1]9міс.'!I10</f>
        <v>#REF!</v>
      </c>
      <c r="J10" s="167" t="e">
        <f>SUM('11 міс.'!J11,#REF!)-'[1]9міс.'!J10</f>
        <v>#REF!</v>
      </c>
      <c r="K10" s="183" t="e">
        <f>J10/I10*100</f>
        <v>#REF!</v>
      </c>
      <c r="L10" s="167" t="e">
        <f>SUM('11 міс.'!L11,#REF!)-'[1]9міс.'!L10</f>
        <v>#REF!</v>
      </c>
      <c r="M10" s="167" t="e">
        <f>SUM('11 міс.'!M11,#REF!)-'[1]9міс.'!M10</f>
        <v>#REF!</v>
      </c>
      <c r="N10" s="183" t="e">
        <f>M10/L10*100</f>
        <v>#REF!</v>
      </c>
      <c r="O10" s="167" t="e">
        <f>SUM('11 міс.'!O11,#REF!)-'[1]9міс.'!O10</f>
        <v>#REF!</v>
      </c>
      <c r="P10" s="167" t="e">
        <f>SUM('11 міс.'!P11,#REF!)-'[1]9міс.'!P10</f>
        <v>#REF!</v>
      </c>
      <c r="Q10" s="183" t="e">
        <f>P10/O10*100</f>
        <v>#REF!</v>
      </c>
      <c r="R10" s="167" t="e">
        <f>SUM('11 міс.'!R11,#REF!)-'[1]9міс.'!R10</f>
        <v>#REF!</v>
      </c>
      <c r="S10" s="167" t="e">
        <f>SUM('11 міс.'!S11,#REF!)-'[1]9міс.'!S10</f>
        <v>#REF!</v>
      </c>
      <c r="T10" s="183" t="e">
        <f>S10/R10*100</f>
        <v>#REF!</v>
      </c>
      <c r="U10" s="187" t="e">
        <f t="shared" si="0"/>
        <v>#REF!</v>
      </c>
      <c r="V10" s="18" t="e">
        <f t="shared" si="0"/>
        <v>#REF!</v>
      </c>
      <c r="W10" s="183" t="e">
        <f>V10/U10*100</f>
        <v>#REF!</v>
      </c>
      <c r="Y10" t="e">
        <f>U10/U7</f>
        <v>#REF!</v>
      </c>
    </row>
    <row r="11" spans="1:28" x14ac:dyDescent="0.2">
      <c r="A11" s="70" t="s">
        <v>30</v>
      </c>
      <c r="B11" s="155" t="s">
        <v>12</v>
      </c>
      <c r="C11" s="167" t="e">
        <f>SUM('11 міс.'!C12,#REF!)-'[1]9міс.'!C11</f>
        <v>#REF!</v>
      </c>
      <c r="D11" s="167" t="e">
        <f>SUM('11 міс.'!D12,#REF!)-'[1]9міс.'!D11</f>
        <v>#REF!</v>
      </c>
      <c r="E11" s="166" t="e">
        <f>D11/C11*100</f>
        <v>#REF!</v>
      </c>
      <c r="F11" s="167" t="e">
        <f>SUM('11 міс.'!F12,#REF!)-'[1]9міс.'!F11</f>
        <v>#REF!</v>
      </c>
      <c r="G11" s="167" t="e">
        <f>SUM('11 міс.'!G12,#REF!)-'[1]9міс.'!G11</f>
        <v>#REF!</v>
      </c>
      <c r="H11" s="59" t="e">
        <f>G11/F11*100</f>
        <v>#REF!</v>
      </c>
      <c r="I11" s="167" t="e">
        <f>SUM('11 міс.'!I12,#REF!)-'[1]9міс.'!I11</f>
        <v>#REF!</v>
      </c>
      <c r="J11" s="167" t="e">
        <f>SUM('11 міс.'!J12,#REF!)-'[1]9міс.'!J11</f>
        <v>#REF!</v>
      </c>
      <c r="K11" s="166" t="e">
        <f>J11/I11*100</f>
        <v>#REF!</v>
      </c>
      <c r="L11" s="167" t="e">
        <f>SUM('11 міс.'!L12,#REF!)-'[1]9міс.'!L11</f>
        <v>#REF!</v>
      </c>
      <c r="M11" s="167" t="e">
        <f>SUM('11 міс.'!M12,#REF!)-'[1]9міс.'!M11</f>
        <v>#REF!</v>
      </c>
      <c r="N11" s="166" t="e">
        <f>M11/L11*100</f>
        <v>#REF!</v>
      </c>
      <c r="O11" s="167" t="e">
        <f>SUM('11 міс.'!O12,#REF!)-'[1]9міс.'!O11</f>
        <v>#REF!</v>
      </c>
      <c r="P11" s="167" t="e">
        <f>SUM('11 міс.'!P12,#REF!)-'[1]9міс.'!P11</f>
        <v>#REF!</v>
      </c>
      <c r="Q11" s="166" t="e">
        <f>P11/O11*100</f>
        <v>#REF!</v>
      </c>
      <c r="R11" s="167" t="e">
        <f>SUM('11 міс.'!R12,#REF!)-'[1]9міс.'!R11</f>
        <v>#REF!</v>
      </c>
      <c r="S11" s="167" t="e">
        <f>SUM('11 міс.'!S12,#REF!)-'[1]9міс.'!S11</f>
        <v>#REF!</v>
      </c>
      <c r="T11" s="59" t="e">
        <f>S11/R11*100</f>
        <v>#REF!</v>
      </c>
      <c r="U11" s="169" t="e">
        <f t="shared" si="0"/>
        <v>#REF!</v>
      </c>
      <c r="V11" s="12" t="e">
        <f t="shared" si="0"/>
        <v>#REF!</v>
      </c>
      <c r="W11" s="166" t="e">
        <f>V11/U11*100</f>
        <v>#REF!</v>
      </c>
      <c r="X11" s="54" t="e">
        <f>U15+U16</f>
        <v>#REF!</v>
      </c>
      <c r="Y11" s="54" t="e">
        <f>V15+V16</f>
        <v>#REF!</v>
      </c>
      <c r="Z11" t="e">
        <f>Y11/X11*100</f>
        <v>#REF!</v>
      </c>
    </row>
    <row r="12" spans="1:28" hidden="1" x14ac:dyDescent="0.2">
      <c r="A12" s="70"/>
      <c r="B12" s="155"/>
      <c r="C12" s="167" t="e">
        <f>SUM('11 міс.'!C13,#REF!)-'[1]9міс.'!C12</f>
        <v>#REF!</v>
      </c>
      <c r="D12" s="38" t="e">
        <f>D11/V11*100</f>
        <v>#REF!</v>
      </c>
      <c r="E12" s="166"/>
      <c r="F12" s="168"/>
      <c r="G12" s="38" t="e">
        <f>G11/V11*100</f>
        <v>#REF!</v>
      </c>
      <c r="H12" s="166"/>
      <c r="I12" s="168"/>
      <c r="J12" s="38" t="e">
        <f>J11/V11*100</f>
        <v>#REF!</v>
      </c>
      <c r="K12" s="166"/>
      <c r="L12" s="168"/>
      <c r="M12" s="38" t="e">
        <f>M11/V11*100</f>
        <v>#REF!</v>
      </c>
      <c r="N12" s="166"/>
      <c r="O12" s="168"/>
      <c r="P12" s="38" t="e">
        <f>P11/V11*100</f>
        <v>#REF!</v>
      </c>
      <c r="Q12" s="166"/>
      <c r="R12" s="168"/>
      <c r="S12" s="38" t="e">
        <f>S11/V11*100</f>
        <v>#REF!</v>
      </c>
      <c r="T12" s="166"/>
      <c r="U12" s="169"/>
      <c r="V12" s="12" t="e">
        <f>D12+G12+J12+M12+P12+S12</f>
        <v>#REF!</v>
      </c>
      <c r="W12" s="166"/>
      <c r="X12" s="54"/>
      <c r="Y12" s="54"/>
    </row>
    <row r="13" spans="1:28" ht="24.6" customHeight="1" x14ac:dyDescent="0.2">
      <c r="A13" s="71" t="s">
        <v>16</v>
      </c>
      <c r="B13" s="58" t="s">
        <v>26</v>
      </c>
      <c r="C13" s="169" t="e">
        <f>SUM(C15,C16,C17)</f>
        <v>#REF!</v>
      </c>
      <c r="D13" s="12" t="e">
        <f>#REF!+#REF!+#REF!</f>
        <v>#REF!</v>
      </c>
      <c r="E13" s="166" t="e">
        <f t="shared" ref="E13:E22" si="1">D13/C13*100</f>
        <v>#REF!</v>
      </c>
      <c r="F13" s="169" t="e">
        <f>SUM(F15,F16,F17)</f>
        <v>#REF!</v>
      </c>
      <c r="G13" s="12" t="e">
        <f>#REF!+#REF!+#REF!</f>
        <v>#REF!</v>
      </c>
      <c r="H13" s="59" t="e">
        <f t="shared" ref="H13:H22" si="2">G13/F13*100</f>
        <v>#REF!</v>
      </c>
      <c r="I13" s="169" t="e">
        <f>SUM(I15,I16,I17)</f>
        <v>#REF!</v>
      </c>
      <c r="J13" s="12" t="e">
        <f>#REF!+#REF!+#REF!</f>
        <v>#REF!</v>
      </c>
      <c r="K13" s="59" t="e">
        <f t="shared" ref="K13:K22" si="3">J13/I13*100</f>
        <v>#REF!</v>
      </c>
      <c r="L13" s="169" t="e">
        <f>SUM(L15,L16,L17)</f>
        <v>#REF!</v>
      </c>
      <c r="M13" s="12" t="e">
        <f>#REF!+#REF!+#REF!</f>
        <v>#REF!</v>
      </c>
      <c r="N13" s="166" t="e">
        <f t="shared" ref="N13:N22" si="4">M13/L13*100</f>
        <v>#REF!</v>
      </c>
      <c r="O13" s="169" t="e">
        <f>SUM(O15,O16,O17)</f>
        <v>#REF!</v>
      </c>
      <c r="P13" s="12" t="e">
        <f>#REF!+#REF!+#REF!</f>
        <v>#REF!</v>
      </c>
      <c r="Q13" s="166" t="e">
        <f t="shared" ref="Q13:Q22" si="5">P13/O13*100</f>
        <v>#REF!</v>
      </c>
      <c r="R13" s="169" t="e">
        <f>SUM(R15,R16,R17)</f>
        <v>#REF!</v>
      </c>
      <c r="S13" s="12" t="e">
        <f>#REF!+#REF!+#REF!</f>
        <v>#REF!</v>
      </c>
      <c r="T13" s="166" t="e">
        <f t="shared" ref="T13:T22" si="6">S13/R13*100</f>
        <v>#REF!</v>
      </c>
      <c r="U13" s="169" t="e">
        <f t="shared" ref="U13:U22" si="7">SUM(C13,F13,I13,L13,O13,R13)</f>
        <v>#REF!</v>
      </c>
      <c r="V13" s="12" t="e">
        <f t="shared" ref="V13:V22" si="8">SUM(D13,G13,J13,M13,P13,S13)</f>
        <v>#REF!</v>
      </c>
      <c r="W13" s="166" t="e">
        <f t="shared" ref="W13:W22" si="9">V13/U13*100</f>
        <v>#REF!</v>
      </c>
      <c r="X13" t="e">
        <f>X15+X16+X17</f>
        <v>#REF!</v>
      </c>
      <c r="Z13" s="140" t="s">
        <v>62</v>
      </c>
      <c r="AA13" s="141" t="s">
        <v>63</v>
      </c>
      <c r="AB13" s="140" t="s">
        <v>59</v>
      </c>
    </row>
    <row r="14" spans="1:28" ht="14.25" customHeight="1" x14ac:dyDescent="0.2">
      <c r="A14" s="70" t="s">
        <v>29</v>
      </c>
      <c r="B14" s="58"/>
      <c r="C14" s="169" t="e">
        <f>#REF!+#REF!+#REF!</f>
        <v>#REF!</v>
      </c>
      <c r="D14" s="169" t="e">
        <f>#REF!+#REF!+#REF!</f>
        <v>#REF!</v>
      </c>
      <c r="E14" s="166" t="e">
        <f t="shared" si="1"/>
        <v>#REF!</v>
      </c>
      <c r="F14" s="169" t="e">
        <f>#REF!+#REF!+#REF!</f>
        <v>#REF!</v>
      </c>
      <c r="G14" s="169" t="e">
        <f>#REF!+#REF!+#REF!</f>
        <v>#REF!</v>
      </c>
      <c r="H14" s="59" t="e">
        <f t="shared" si="2"/>
        <v>#REF!</v>
      </c>
      <c r="I14" s="169" t="e">
        <f>#REF!+#REF!+#REF!</f>
        <v>#REF!</v>
      </c>
      <c r="J14" s="169" t="e">
        <f>#REF!+#REF!+#REF!</f>
        <v>#REF!</v>
      </c>
      <c r="K14" s="166" t="e">
        <f t="shared" si="3"/>
        <v>#REF!</v>
      </c>
      <c r="L14" s="169" t="e">
        <f>#REF!+#REF!+#REF!</f>
        <v>#REF!</v>
      </c>
      <c r="M14" s="169" t="e">
        <f>#REF!+#REF!+#REF!</f>
        <v>#REF!</v>
      </c>
      <c r="N14" s="166" t="e">
        <f t="shared" si="4"/>
        <v>#REF!</v>
      </c>
      <c r="O14" s="169" t="e">
        <f>#REF!+#REF!+#REF!</f>
        <v>#REF!</v>
      </c>
      <c r="P14" s="169" t="e">
        <f>#REF!+#REF!+#REF!</f>
        <v>#REF!</v>
      </c>
      <c r="Q14" s="166" t="e">
        <f t="shared" si="5"/>
        <v>#REF!</v>
      </c>
      <c r="R14" s="169" t="e">
        <f>#REF!+#REF!+#REF!</f>
        <v>#REF!</v>
      </c>
      <c r="S14" s="169" t="e">
        <f>#REF!+#REF!+#REF!</f>
        <v>#REF!</v>
      </c>
      <c r="T14" s="166" t="e">
        <f t="shared" si="6"/>
        <v>#REF!</v>
      </c>
      <c r="U14" s="187" t="e">
        <f t="shared" si="7"/>
        <v>#REF!</v>
      </c>
      <c r="V14" s="187" t="e">
        <f t="shared" si="8"/>
        <v>#REF!</v>
      </c>
      <c r="W14" s="166" t="e">
        <f t="shared" si="9"/>
        <v>#REF!</v>
      </c>
      <c r="Z14" s="140"/>
      <c r="AA14" s="141"/>
      <c r="AB14" s="140"/>
    </row>
    <row r="15" spans="1:28" hidden="1" x14ac:dyDescent="0.2">
      <c r="A15" s="157" t="s">
        <v>13</v>
      </c>
      <c r="B15" s="158" t="s">
        <v>12</v>
      </c>
      <c r="C15" s="169" t="e">
        <f>#REF!+#REF!+#REF!</f>
        <v>#REF!</v>
      </c>
      <c r="D15" s="169" t="e">
        <f>#REF!+#REF!+#REF!</f>
        <v>#REF!</v>
      </c>
      <c r="E15" s="67" t="e">
        <f t="shared" si="1"/>
        <v>#REF!</v>
      </c>
      <c r="F15" s="169" t="e">
        <f>#REF!+#REF!+#REF!</f>
        <v>#REF!</v>
      </c>
      <c r="G15" s="169" t="e">
        <f>#REF!+#REF!+#REF!</f>
        <v>#REF!</v>
      </c>
      <c r="H15" s="61" t="e">
        <f t="shared" si="2"/>
        <v>#REF!</v>
      </c>
      <c r="I15" s="169" t="e">
        <f>#REF!+#REF!+#REF!</f>
        <v>#REF!</v>
      </c>
      <c r="J15" s="169" t="e">
        <f>#REF!+#REF!+#REF!</f>
        <v>#REF!</v>
      </c>
      <c r="K15" s="67" t="e">
        <f t="shared" si="3"/>
        <v>#REF!</v>
      </c>
      <c r="L15" s="169" t="e">
        <f>#REF!+#REF!+#REF!</f>
        <v>#REF!</v>
      </c>
      <c r="M15" s="169" t="e">
        <f>#REF!+#REF!+#REF!</f>
        <v>#REF!</v>
      </c>
      <c r="N15" s="60" t="e">
        <f t="shared" si="4"/>
        <v>#REF!</v>
      </c>
      <c r="O15" s="169" t="e">
        <f>#REF!+#REF!+#REF!</f>
        <v>#REF!</v>
      </c>
      <c r="P15" s="169" t="e">
        <f>#REF!+#REF!+#REF!</f>
        <v>#REF!</v>
      </c>
      <c r="Q15" s="67" t="e">
        <f t="shared" si="5"/>
        <v>#REF!</v>
      </c>
      <c r="R15" s="169" t="e">
        <f>#REF!+#REF!+#REF!</f>
        <v>#REF!</v>
      </c>
      <c r="S15" s="169" t="e">
        <f>#REF!+#REF!+#REF!</f>
        <v>#REF!</v>
      </c>
      <c r="T15" s="183" t="e">
        <f t="shared" si="6"/>
        <v>#REF!</v>
      </c>
      <c r="U15" s="187" t="e">
        <f t="shared" si="7"/>
        <v>#REF!</v>
      </c>
      <c r="V15" s="18" t="e">
        <f t="shared" si="8"/>
        <v>#REF!</v>
      </c>
      <c r="W15" s="183" t="e">
        <f t="shared" si="9"/>
        <v>#REF!</v>
      </c>
      <c r="X15" t="e">
        <f>U15*1.1</f>
        <v>#REF!</v>
      </c>
      <c r="Y15" t="s">
        <v>61</v>
      </c>
      <c r="Z15" s="54" t="e">
        <f>V15+V16</f>
        <v>#REF!</v>
      </c>
      <c r="AA15" t="e">
        <f>32130/Z24*1000</f>
        <v>#REF!</v>
      </c>
      <c r="AB15" t="e">
        <f>AA15/Z15*100</f>
        <v>#REF!</v>
      </c>
    </row>
    <row r="16" spans="1:28" hidden="1" x14ac:dyDescent="0.2">
      <c r="A16" s="157" t="s">
        <v>14</v>
      </c>
      <c r="B16" s="158" t="s">
        <v>12</v>
      </c>
      <c r="C16" s="169" t="e">
        <f>#REF!+#REF!+#REF!</f>
        <v>#REF!</v>
      </c>
      <c r="D16" s="169" t="e">
        <f>#REF!+#REF!+#REF!</f>
        <v>#REF!</v>
      </c>
      <c r="E16" s="67" t="e">
        <f t="shared" si="1"/>
        <v>#REF!</v>
      </c>
      <c r="F16" s="169" t="e">
        <f>#REF!+#REF!+#REF!</f>
        <v>#REF!</v>
      </c>
      <c r="G16" s="169" t="e">
        <f>#REF!+#REF!+#REF!</f>
        <v>#REF!</v>
      </c>
      <c r="H16" s="67" t="e">
        <f t="shared" si="2"/>
        <v>#REF!</v>
      </c>
      <c r="I16" s="169" t="e">
        <f>#REF!+#REF!+#REF!</f>
        <v>#REF!</v>
      </c>
      <c r="J16" s="169" t="e">
        <f>#REF!+#REF!+#REF!</f>
        <v>#REF!</v>
      </c>
      <c r="K16" s="67" t="e">
        <f t="shared" si="3"/>
        <v>#REF!</v>
      </c>
      <c r="L16" s="169" t="e">
        <f>#REF!+#REF!+#REF!</f>
        <v>#REF!</v>
      </c>
      <c r="M16" s="169" t="e">
        <f>#REF!+#REF!+#REF!</f>
        <v>#REF!</v>
      </c>
      <c r="N16" s="183" t="e">
        <f t="shared" si="4"/>
        <v>#REF!</v>
      </c>
      <c r="O16" s="169" t="e">
        <f>#REF!+#REF!+#REF!</f>
        <v>#REF!</v>
      </c>
      <c r="P16" s="169" t="e">
        <f>#REF!+#REF!+#REF!</f>
        <v>#REF!</v>
      </c>
      <c r="Q16" s="67" t="e">
        <f t="shared" si="5"/>
        <v>#REF!</v>
      </c>
      <c r="R16" s="169" t="e">
        <f>#REF!+#REF!+#REF!</f>
        <v>#REF!</v>
      </c>
      <c r="S16" s="169" t="e">
        <f>#REF!+#REF!+#REF!</f>
        <v>#REF!</v>
      </c>
      <c r="T16" s="183" t="e">
        <f t="shared" si="6"/>
        <v>#REF!</v>
      </c>
      <c r="U16" s="187" t="e">
        <f t="shared" si="7"/>
        <v>#REF!</v>
      </c>
      <c r="V16" s="18" t="e">
        <f t="shared" si="8"/>
        <v>#REF!</v>
      </c>
      <c r="W16" s="183" t="e">
        <f t="shared" si="9"/>
        <v>#REF!</v>
      </c>
      <c r="X16" t="e">
        <f>U16*1.09</f>
        <v>#REF!</v>
      </c>
      <c r="Z16" t="e">
        <f>Z15/V13*100</f>
        <v>#REF!</v>
      </c>
    </row>
    <row r="17" spans="1:27" x14ac:dyDescent="0.2">
      <c r="A17" s="72" t="s">
        <v>15</v>
      </c>
      <c r="B17" s="158" t="s">
        <v>12</v>
      </c>
      <c r="C17" s="169" t="e">
        <f>#REF!+#REF!+#REF!</f>
        <v>#REF!</v>
      </c>
      <c r="D17" s="169" t="e">
        <f>#REF!+#REF!+#REF!</f>
        <v>#REF!</v>
      </c>
      <c r="E17" s="67" t="e">
        <f t="shared" si="1"/>
        <v>#REF!</v>
      </c>
      <c r="F17" s="169" t="e">
        <f>#REF!+#REF!+#REF!</f>
        <v>#REF!</v>
      </c>
      <c r="G17" s="169" t="e">
        <f>#REF!+#REF!+#REF!</f>
        <v>#REF!</v>
      </c>
      <c r="H17" s="61" t="e">
        <f t="shared" si="2"/>
        <v>#REF!</v>
      </c>
      <c r="I17" s="169" t="e">
        <f>#REF!+#REF!+#REF!</f>
        <v>#REF!</v>
      </c>
      <c r="J17" s="169" t="e">
        <f>#REF!+#REF!+#REF!</f>
        <v>#REF!</v>
      </c>
      <c r="K17" s="61" t="e">
        <f t="shared" si="3"/>
        <v>#REF!</v>
      </c>
      <c r="L17" s="169" t="e">
        <f>#REF!+#REF!+#REF!</f>
        <v>#REF!</v>
      </c>
      <c r="M17" s="169" t="e">
        <f>#REF!+#REF!+#REF!</f>
        <v>#REF!</v>
      </c>
      <c r="N17" s="183" t="e">
        <f t="shared" si="4"/>
        <v>#REF!</v>
      </c>
      <c r="O17" s="169" t="e">
        <f>#REF!+#REF!+#REF!</f>
        <v>#REF!</v>
      </c>
      <c r="P17" s="169" t="e">
        <f>#REF!+#REF!+#REF!</f>
        <v>#REF!</v>
      </c>
      <c r="Q17" s="67" t="e">
        <f t="shared" si="5"/>
        <v>#REF!</v>
      </c>
      <c r="R17" s="169" t="e">
        <f>#REF!+#REF!+#REF!</f>
        <v>#REF!</v>
      </c>
      <c r="S17" s="169" t="e">
        <f>#REF!+#REF!+#REF!</f>
        <v>#REF!</v>
      </c>
      <c r="T17" s="60" t="e">
        <f t="shared" si="6"/>
        <v>#REF!</v>
      </c>
      <c r="U17" s="187" t="e">
        <f t="shared" si="7"/>
        <v>#REF!</v>
      </c>
      <c r="V17" s="18" t="e">
        <f t="shared" si="8"/>
        <v>#REF!</v>
      </c>
      <c r="W17" s="60" t="e">
        <f t="shared" si="9"/>
        <v>#REF!</v>
      </c>
      <c r="X17" t="e">
        <f>'4 квартал'!U17*0.96</f>
        <v>#REF!</v>
      </c>
    </row>
    <row r="18" spans="1:27" ht="24.6" customHeight="1" x14ac:dyDescent="0.2">
      <c r="A18" s="71" t="s">
        <v>17</v>
      </c>
      <c r="B18" s="58" t="s">
        <v>26</v>
      </c>
      <c r="C18" s="169" t="e">
        <f>SUM(C20,C21,C22)</f>
        <v>#REF!</v>
      </c>
      <c r="D18" s="12" t="e">
        <f>SUM(D20,D21,D22)</f>
        <v>#REF!</v>
      </c>
      <c r="E18" s="166" t="e">
        <f t="shared" si="1"/>
        <v>#REF!</v>
      </c>
      <c r="F18" s="169" t="e">
        <f>SUM(F20,F21,F22)</f>
        <v>#REF!</v>
      </c>
      <c r="G18" s="12" t="e">
        <f>#REF!+#REF!+#REF!</f>
        <v>#REF!</v>
      </c>
      <c r="H18" s="59" t="e">
        <f t="shared" si="2"/>
        <v>#REF!</v>
      </c>
      <c r="I18" s="169" t="e">
        <f>SUM(I20,I21,I22)</f>
        <v>#REF!</v>
      </c>
      <c r="J18" s="12" t="e">
        <f>#REF!+#REF!+#REF!</f>
        <v>#REF!</v>
      </c>
      <c r="K18" s="59" t="e">
        <f t="shared" si="3"/>
        <v>#REF!</v>
      </c>
      <c r="L18" s="169" t="e">
        <f>SUM(L20,L21,L22)</f>
        <v>#REF!</v>
      </c>
      <c r="M18" s="12" t="e">
        <f>#REF!+#REF!+#REF!</f>
        <v>#REF!</v>
      </c>
      <c r="N18" s="166" t="e">
        <f t="shared" si="4"/>
        <v>#REF!</v>
      </c>
      <c r="O18" s="169" t="e">
        <f>SUM(O20,O21,O22)</f>
        <v>#REF!</v>
      </c>
      <c r="P18" s="12" t="e">
        <f>#REF!+#REF!+#REF!</f>
        <v>#REF!</v>
      </c>
      <c r="Q18" s="166" t="e">
        <f t="shared" si="5"/>
        <v>#REF!</v>
      </c>
      <c r="R18" s="169" t="e">
        <f>SUM(R20,R21,R22)</f>
        <v>#REF!</v>
      </c>
      <c r="S18" s="12" t="e">
        <f>#REF!+#REF!+#REF!</f>
        <v>#REF!</v>
      </c>
      <c r="T18" s="59" t="e">
        <f t="shared" si="6"/>
        <v>#REF!</v>
      </c>
      <c r="U18" s="169" t="e">
        <f t="shared" si="7"/>
        <v>#REF!</v>
      </c>
      <c r="V18" s="12" t="e">
        <f t="shared" si="8"/>
        <v>#REF!</v>
      </c>
      <c r="W18" s="166" t="e">
        <f t="shared" si="9"/>
        <v>#REF!</v>
      </c>
      <c r="Y18" s="54" t="e">
        <f>U15+U16</f>
        <v>#REF!</v>
      </c>
    </row>
    <row r="19" spans="1:27" ht="18" customHeight="1" x14ac:dyDescent="0.2">
      <c r="A19" s="70" t="s">
        <v>29</v>
      </c>
      <c r="B19" s="58"/>
      <c r="C19" s="169" t="e">
        <f>C20+C21</f>
        <v>#REF!</v>
      </c>
      <c r="D19" s="169" t="e">
        <f>D20+D21</f>
        <v>#REF!</v>
      </c>
      <c r="E19" s="166" t="e">
        <f t="shared" si="1"/>
        <v>#REF!</v>
      </c>
      <c r="F19" s="169" t="e">
        <f>#REF!+#REF!+#REF!</f>
        <v>#REF!</v>
      </c>
      <c r="G19" s="169" t="e">
        <f>#REF!+#REF!+#REF!</f>
        <v>#REF!</v>
      </c>
      <c r="H19" s="59" t="e">
        <f t="shared" si="2"/>
        <v>#REF!</v>
      </c>
      <c r="I19" s="169" t="e">
        <f>#REF!+#REF!+#REF!</f>
        <v>#REF!</v>
      </c>
      <c r="J19" s="169" t="e">
        <f>#REF!+#REF!+#REF!</f>
        <v>#REF!</v>
      </c>
      <c r="K19" s="166" t="e">
        <f t="shared" si="3"/>
        <v>#REF!</v>
      </c>
      <c r="L19" s="169" t="e">
        <f>#REF!+#REF!+#REF!</f>
        <v>#REF!</v>
      </c>
      <c r="M19" s="169" t="e">
        <f>#REF!+#REF!+#REF!</f>
        <v>#REF!</v>
      </c>
      <c r="N19" s="166" t="e">
        <f t="shared" si="4"/>
        <v>#REF!</v>
      </c>
      <c r="O19" s="169" t="e">
        <f>#REF!+#REF!+#REF!</f>
        <v>#REF!</v>
      </c>
      <c r="P19" s="169" t="e">
        <f>#REF!+#REF!+#REF!</f>
        <v>#REF!</v>
      </c>
      <c r="Q19" s="166" t="e">
        <f t="shared" si="5"/>
        <v>#REF!</v>
      </c>
      <c r="R19" s="169" t="e">
        <f>#REF!+#REF!+#REF!</f>
        <v>#REF!</v>
      </c>
      <c r="S19" s="169" t="e">
        <f>#REF!+#REF!+#REF!</f>
        <v>#REF!</v>
      </c>
      <c r="T19" s="166" t="e">
        <f t="shared" si="6"/>
        <v>#REF!</v>
      </c>
      <c r="U19" s="187" t="e">
        <f t="shared" si="7"/>
        <v>#REF!</v>
      </c>
      <c r="V19" s="187" t="e">
        <f t="shared" si="8"/>
        <v>#REF!</v>
      </c>
      <c r="W19" s="166" t="e">
        <f t="shared" si="9"/>
        <v>#REF!</v>
      </c>
      <c r="Y19" s="54"/>
    </row>
    <row r="20" spans="1:27" hidden="1" x14ac:dyDescent="0.2">
      <c r="A20" s="72" t="s">
        <v>13</v>
      </c>
      <c r="B20" s="158" t="s">
        <v>12</v>
      </c>
      <c r="C20" s="170" t="e">
        <f>SUM('11 міс.'!C20,#REF!)-'[1]9міс.'!C19</f>
        <v>#REF!</v>
      </c>
      <c r="D20" s="170" t="e">
        <f>SUM('11 міс.'!D20,#REF!)-'[1]9міс.'!D19</f>
        <v>#REF!</v>
      </c>
      <c r="E20" s="67" t="e">
        <f t="shared" si="1"/>
        <v>#REF!</v>
      </c>
      <c r="F20" s="169" t="e">
        <f>#REF!+#REF!+#REF!</f>
        <v>#REF!</v>
      </c>
      <c r="G20" s="169" t="e">
        <f>#REF!+#REF!+#REF!</f>
        <v>#REF!</v>
      </c>
      <c r="H20" s="61" t="e">
        <f t="shared" si="2"/>
        <v>#REF!</v>
      </c>
      <c r="I20" s="169" t="e">
        <f>#REF!+#REF!+#REF!</f>
        <v>#REF!</v>
      </c>
      <c r="J20" s="169" t="e">
        <f>#REF!+#REF!+#REF!</f>
        <v>#REF!</v>
      </c>
      <c r="K20" s="67" t="e">
        <f t="shared" si="3"/>
        <v>#REF!</v>
      </c>
      <c r="L20" s="169" t="e">
        <f>#REF!+#REF!+#REF!</f>
        <v>#REF!</v>
      </c>
      <c r="M20" s="169" t="e">
        <f>#REF!+#REF!+#REF!</f>
        <v>#REF!</v>
      </c>
      <c r="N20" s="183" t="e">
        <f t="shared" si="4"/>
        <v>#REF!</v>
      </c>
      <c r="O20" s="169" t="e">
        <f>#REF!+#REF!+#REF!</f>
        <v>#REF!</v>
      </c>
      <c r="P20" s="169" t="e">
        <f>#REF!+#REF!+#REF!</f>
        <v>#REF!</v>
      </c>
      <c r="Q20" s="67" t="e">
        <f t="shared" si="5"/>
        <v>#REF!</v>
      </c>
      <c r="R20" s="169" t="e">
        <f>#REF!+#REF!+#REF!</f>
        <v>#REF!</v>
      </c>
      <c r="S20" s="169" t="e">
        <f>#REF!+#REF!+#REF!</f>
        <v>#REF!</v>
      </c>
      <c r="T20" s="183" t="e">
        <f t="shared" si="6"/>
        <v>#REF!</v>
      </c>
      <c r="U20" s="187" t="e">
        <f t="shared" si="7"/>
        <v>#REF!</v>
      </c>
      <c r="V20" s="18" t="e">
        <f t="shared" si="8"/>
        <v>#REF!</v>
      </c>
      <c r="W20" s="183" t="e">
        <f t="shared" si="9"/>
        <v>#REF!</v>
      </c>
      <c r="X20" s="54" t="e">
        <f>U20+U21</f>
        <v>#REF!</v>
      </c>
    </row>
    <row r="21" spans="1:27" hidden="1" x14ac:dyDescent="0.2">
      <c r="A21" s="72" t="s">
        <v>14</v>
      </c>
      <c r="B21" s="158" t="s">
        <v>12</v>
      </c>
      <c r="C21" s="170" t="e">
        <f>SUM('11 міс.'!C21,#REF!)-'[1]9міс.'!C20</f>
        <v>#REF!</v>
      </c>
      <c r="D21" s="170" t="e">
        <f>SUM('11 міс.'!D21,#REF!)-'[1]9міс.'!D20</f>
        <v>#REF!</v>
      </c>
      <c r="E21" s="67" t="e">
        <f t="shared" si="1"/>
        <v>#REF!</v>
      </c>
      <c r="F21" s="169" t="e">
        <f>#REF!+#REF!+#REF!</f>
        <v>#REF!</v>
      </c>
      <c r="G21" s="169" t="e">
        <f>#REF!+#REF!+#REF!</f>
        <v>#REF!</v>
      </c>
      <c r="H21" s="67" t="e">
        <f t="shared" si="2"/>
        <v>#REF!</v>
      </c>
      <c r="I21" s="169" t="e">
        <f>#REF!+#REF!+#REF!</f>
        <v>#REF!</v>
      </c>
      <c r="J21" s="169" t="e">
        <f>#REF!+#REF!+#REF!</f>
        <v>#REF!</v>
      </c>
      <c r="K21" s="67" t="e">
        <f t="shared" si="3"/>
        <v>#REF!</v>
      </c>
      <c r="L21" s="169" t="e">
        <f>#REF!+#REF!+#REF!</f>
        <v>#REF!</v>
      </c>
      <c r="M21" s="169" t="e">
        <f>#REF!+#REF!+#REF!</f>
        <v>#REF!</v>
      </c>
      <c r="N21" s="183" t="e">
        <f t="shared" si="4"/>
        <v>#REF!</v>
      </c>
      <c r="O21" s="169" t="e">
        <f>#REF!+#REF!+#REF!</f>
        <v>#REF!</v>
      </c>
      <c r="P21" s="169" t="e">
        <f>#REF!+#REF!+#REF!</f>
        <v>#REF!</v>
      </c>
      <c r="Q21" s="67" t="e">
        <f t="shared" si="5"/>
        <v>#REF!</v>
      </c>
      <c r="R21" s="169" t="e">
        <f>#REF!+#REF!+#REF!</f>
        <v>#REF!</v>
      </c>
      <c r="S21" s="169" t="e">
        <f>#REF!+#REF!+#REF!</f>
        <v>#REF!</v>
      </c>
      <c r="T21" s="183" t="e">
        <f t="shared" si="6"/>
        <v>#REF!</v>
      </c>
      <c r="U21" s="187" t="e">
        <f t="shared" si="7"/>
        <v>#REF!</v>
      </c>
      <c r="V21" s="18" t="e">
        <f t="shared" si="8"/>
        <v>#REF!</v>
      </c>
      <c r="W21" s="183" t="e">
        <f t="shared" si="9"/>
        <v>#REF!</v>
      </c>
      <c r="X21" t="e">
        <f>U20/X20</f>
        <v>#REF!</v>
      </c>
    </row>
    <row r="22" spans="1:27" x14ac:dyDescent="0.2">
      <c r="A22" s="72" t="s">
        <v>15</v>
      </c>
      <c r="B22" s="158" t="s">
        <v>12</v>
      </c>
      <c r="C22" s="170" t="e">
        <f>SUM('11 міс.'!C22,#REF!)-'[1]9міс.'!C21</f>
        <v>#REF!</v>
      </c>
      <c r="D22" s="170" t="e">
        <f>SUM('11 міс.'!D22,#REF!)-'[1]9міс.'!D21</f>
        <v>#REF!</v>
      </c>
      <c r="E22" s="67" t="e">
        <f t="shared" si="1"/>
        <v>#REF!</v>
      </c>
      <c r="F22" s="169" t="e">
        <f>#REF!+#REF!+#REF!</f>
        <v>#REF!</v>
      </c>
      <c r="G22" s="169" t="e">
        <f>#REF!+#REF!+#REF!</f>
        <v>#REF!</v>
      </c>
      <c r="H22" s="61" t="e">
        <f t="shared" si="2"/>
        <v>#REF!</v>
      </c>
      <c r="I22" s="169" t="e">
        <f>#REF!+#REF!+#REF!</f>
        <v>#REF!</v>
      </c>
      <c r="J22" s="169" t="e">
        <f>#REF!+#REF!+#REF!</f>
        <v>#REF!</v>
      </c>
      <c r="K22" s="61" t="e">
        <f t="shared" si="3"/>
        <v>#REF!</v>
      </c>
      <c r="L22" s="169" t="e">
        <f>#REF!+#REF!+#REF!</f>
        <v>#REF!</v>
      </c>
      <c r="M22" s="169" t="e">
        <f>#REF!+#REF!+#REF!</f>
        <v>#REF!</v>
      </c>
      <c r="N22" s="183" t="e">
        <f t="shared" si="4"/>
        <v>#REF!</v>
      </c>
      <c r="O22" s="169" t="e">
        <f>#REF!+#REF!+#REF!</f>
        <v>#REF!</v>
      </c>
      <c r="P22" s="169" t="e">
        <f>#REF!+#REF!+#REF!</f>
        <v>#REF!</v>
      </c>
      <c r="Q22" s="67" t="e">
        <f t="shared" si="5"/>
        <v>#REF!</v>
      </c>
      <c r="R22" s="169" t="e">
        <f>#REF!+#REF!+#REF!</f>
        <v>#REF!</v>
      </c>
      <c r="S22" s="169" t="e">
        <f>#REF!+#REF!+#REF!</f>
        <v>#REF!</v>
      </c>
      <c r="T22" s="60" t="e">
        <f t="shared" si="6"/>
        <v>#REF!</v>
      </c>
      <c r="U22" s="187" t="e">
        <f t="shared" si="7"/>
        <v>#REF!</v>
      </c>
      <c r="V22" s="18" t="e">
        <f t="shared" si="8"/>
        <v>#REF!</v>
      </c>
      <c r="W22" s="60" t="e">
        <f t="shared" si="9"/>
        <v>#REF!</v>
      </c>
    </row>
    <row r="23" spans="1:27" ht="24.6" customHeight="1" x14ac:dyDescent="0.2">
      <c r="A23" s="71" t="s">
        <v>18</v>
      </c>
      <c r="B23" s="58" t="s">
        <v>27</v>
      </c>
      <c r="C23" s="171" t="e">
        <f>C7/C13*1000</f>
        <v>#REF!</v>
      </c>
      <c r="D23" s="16" t="e">
        <f>D7/D13*1000</f>
        <v>#REF!</v>
      </c>
      <c r="E23" s="62" t="e">
        <f t="shared" ref="E23:E44" si="10">D23-C23</f>
        <v>#REF!</v>
      </c>
      <c r="F23" s="171" t="e">
        <f>F7/F13*1000</f>
        <v>#REF!</v>
      </c>
      <c r="G23" s="16" t="e">
        <f>G7/G13*1000</f>
        <v>#REF!</v>
      </c>
      <c r="H23" s="62" t="e">
        <f t="shared" ref="H23:H44" si="11">G23-F23</f>
        <v>#REF!</v>
      </c>
      <c r="I23" s="171" t="e">
        <f>I7/I13*1000</f>
        <v>#REF!</v>
      </c>
      <c r="J23" s="16" t="e">
        <f>J7/J13*1000</f>
        <v>#REF!</v>
      </c>
      <c r="K23" s="62" t="e">
        <f t="shared" ref="K23:K44" si="12">J23-I23</f>
        <v>#REF!</v>
      </c>
      <c r="L23" s="171" t="e">
        <f>L7/L13*1000</f>
        <v>#REF!</v>
      </c>
      <c r="M23" s="16" t="e">
        <f>M7/M13*1000</f>
        <v>#REF!</v>
      </c>
      <c r="N23" s="62" t="e">
        <f t="shared" ref="N23:N44" si="13">M23-L23</f>
        <v>#REF!</v>
      </c>
      <c r="O23" s="171" t="e">
        <f>O7/O13*1000</f>
        <v>#REF!</v>
      </c>
      <c r="P23" s="16" t="e">
        <f>P7/P13*1000</f>
        <v>#REF!</v>
      </c>
      <c r="Q23" s="62" t="e">
        <f t="shared" ref="Q23:Q44" si="14">P23-O23</f>
        <v>#REF!</v>
      </c>
      <c r="R23" s="171" t="e">
        <f>R7/R13*1000</f>
        <v>#REF!</v>
      </c>
      <c r="S23" s="16" t="e">
        <f>S7/S13*1000</f>
        <v>#REF!</v>
      </c>
      <c r="T23" s="62" t="e">
        <f t="shared" ref="T23:T44" si="15">S23-R23</f>
        <v>#REF!</v>
      </c>
      <c r="U23" s="171" t="e">
        <f>U7/U13*1000</f>
        <v>#REF!</v>
      </c>
      <c r="V23" s="16" t="e">
        <f>V7/V13*1000</f>
        <v>#REF!</v>
      </c>
      <c r="W23" s="62" t="e">
        <f t="shared" ref="W23:W44" si="16">V23-U23</f>
        <v>#REF!</v>
      </c>
    </row>
    <row r="24" spans="1:27" x14ac:dyDescent="0.2">
      <c r="A24" s="157" t="s">
        <v>13</v>
      </c>
      <c r="B24" s="158" t="s">
        <v>12</v>
      </c>
      <c r="C24" s="172" t="e">
        <f t="shared" ref="C24:D26" si="17">C9/C15*1000</f>
        <v>#REF!</v>
      </c>
      <c r="D24" s="5" t="e">
        <f t="shared" si="17"/>
        <v>#REF!</v>
      </c>
      <c r="E24" s="63" t="e">
        <f t="shared" si="10"/>
        <v>#REF!</v>
      </c>
      <c r="F24" s="172" t="e">
        <f t="shared" ref="F24:G26" si="18">F9/F15*1000</f>
        <v>#REF!</v>
      </c>
      <c r="G24" s="5" t="e">
        <f t="shared" si="18"/>
        <v>#REF!</v>
      </c>
      <c r="H24" s="63" t="e">
        <f t="shared" si="11"/>
        <v>#REF!</v>
      </c>
      <c r="I24" s="172" t="e">
        <f t="shared" ref="I24:J26" si="19">I9/I15*1000</f>
        <v>#REF!</v>
      </c>
      <c r="J24" s="5" t="e">
        <f t="shared" si="19"/>
        <v>#REF!</v>
      </c>
      <c r="K24" s="63" t="e">
        <f t="shared" si="12"/>
        <v>#REF!</v>
      </c>
      <c r="L24" s="172" t="e">
        <f t="shared" ref="L24:M26" si="20">L9/L15*1000</f>
        <v>#REF!</v>
      </c>
      <c r="M24" s="5" t="e">
        <f t="shared" si="20"/>
        <v>#REF!</v>
      </c>
      <c r="N24" s="63" t="e">
        <f t="shared" si="13"/>
        <v>#REF!</v>
      </c>
      <c r="O24" s="172" t="e">
        <f t="shared" ref="O24:P26" si="21">O9/O15*1000</f>
        <v>#REF!</v>
      </c>
      <c r="P24" s="5" t="e">
        <f t="shared" si="21"/>
        <v>#REF!</v>
      </c>
      <c r="Q24" s="63" t="e">
        <f t="shared" si="14"/>
        <v>#REF!</v>
      </c>
      <c r="R24" s="172" t="e">
        <f t="shared" ref="R24:S26" si="22">R9/R15*1000</f>
        <v>#REF!</v>
      </c>
      <c r="S24" s="5" t="e">
        <f t="shared" si="22"/>
        <v>#REF!</v>
      </c>
      <c r="T24" s="63" t="e">
        <f t="shared" si="15"/>
        <v>#REF!</v>
      </c>
      <c r="U24" s="172" t="e">
        <f t="shared" ref="U24:V26" si="23">U9/U15*1000</f>
        <v>#REF!</v>
      </c>
      <c r="V24" s="5" t="e">
        <f t="shared" si="23"/>
        <v>#REF!</v>
      </c>
      <c r="W24" s="63" t="e">
        <f t="shared" si="16"/>
        <v>#REF!</v>
      </c>
      <c r="Y24" t="s">
        <v>61</v>
      </c>
      <c r="Z24" t="e">
        <f>Z9/Z15*1000</f>
        <v>#REF!</v>
      </c>
    </row>
    <row r="25" spans="1:27" x14ac:dyDescent="0.2">
      <c r="A25" s="157" t="s">
        <v>14</v>
      </c>
      <c r="B25" s="158" t="s">
        <v>12</v>
      </c>
      <c r="C25" s="172" t="e">
        <f t="shared" si="17"/>
        <v>#REF!</v>
      </c>
      <c r="D25" s="5" t="e">
        <f t="shared" si="17"/>
        <v>#REF!</v>
      </c>
      <c r="E25" s="63" t="e">
        <f t="shared" si="10"/>
        <v>#REF!</v>
      </c>
      <c r="F25" s="172" t="e">
        <f t="shared" si="18"/>
        <v>#REF!</v>
      </c>
      <c r="G25" s="5" t="e">
        <f t="shared" si="18"/>
        <v>#REF!</v>
      </c>
      <c r="H25" s="63" t="e">
        <f t="shared" si="11"/>
        <v>#REF!</v>
      </c>
      <c r="I25" s="172" t="e">
        <f t="shared" si="19"/>
        <v>#REF!</v>
      </c>
      <c r="J25" s="5" t="e">
        <f t="shared" si="19"/>
        <v>#REF!</v>
      </c>
      <c r="K25" s="63" t="e">
        <f t="shared" si="12"/>
        <v>#REF!</v>
      </c>
      <c r="L25" s="172" t="e">
        <f t="shared" si="20"/>
        <v>#REF!</v>
      </c>
      <c r="M25" s="5" t="e">
        <f t="shared" si="20"/>
        <v>#REF!</v>
      </c>
      <c r="N25" s="63" t="e">
        <f t="shared" si="13"/>
        <v>#REF!</v>
      </c>
      <c r="O25" s="172" t="e">
        <f t="shared" si="21"/>
        <v>#REF!</v>
      </c>
      <c r="P25" s="5" t="e">
        <f t="shared" si="21"/>
        <v>#REF!</v>
      </c>
      <c r="Q25" s="63" t="e">
        <f t="shared" si="14"/>
        <v>#REF!</v>
      </c>
      <c r="R25" s="172" t="e">
        <f t="shared" si="22"/>
        <v>#REF!</v>
      </c>
      <c r="S25" s="5" t="e">
        <f t="shared" si="22"/>
        <v>#REF!</v>
      </c>
      <c r="T25" s="63" t="e">
        <f t="shared" si="15"/>
        <v>#REF!</v>
      </c>
      <c r="U25" s="172" t="e">
        <f t="shared" si="23"/>
        <v>#REF!</v>
      </c>
      <c r="V25" s="5" t="e">
        <f t="shared" si="23"/>
        <v>#REF!</v>
      </c>
      <c r="W25" s="63" t="e">
        <f t="shared" si="16"/>
        <v>#REF!</v>
      </c>
      <c r="AA25" t="s">
        <v>34</v>
      </c>
    </row>
    <row r="26" spans="1:27" x14ac:dyDescent="0.2">
      <c r="A26" s="72" t="s">
        <v>15</v>
      </c>
      <c r="B26" s="158" t="s">
        <v>12</v>
      </c>
      <c r="C26" s="172" t="e">
        <f t="shared" si="17"/>
        <v>#REF!</v>
      </c>
      <c r="D26" s="5" t="e">
        <f t="shared" si="17"/>
        <v>#REF!</v>
      </c>
      <c r="E26" s="63" t="e">
        <f t="shared" si="10"/>
        <v>#REF!</v>
      </c>
      <c r="F26" s="172" t="e">
        <f t="shared" si="18"/>
        <v>#REF!</v>
      </c>
      <c r="G26" s="5" t="e">
        <f t="shared" si="18"/>
        <v>#REF!</v>
      </c>
      <c r="H26" s="63" t="e">
        <f t="shared" si="11"/>
        <v>#REF!</v>
      </c>
      <c r="I26" s="172" t="e">
        <f t="shared" si="19"/>
        <v>#REF!</v>
      </c>
      <c r="J26" s="5" t="e">
        <f t="shared" si="19"/>
        <v>#REF!</v>
      </c>
      <c r="K26" s="63" t="e">
        <f t="shared" si="12"/>
        <v>#REF!</v>
      </c>
      <c r="L26" s="172" t="e">
        <f t="shared" si="20"/>
        <v>#REF!</v>
      </c>
      <c r="M26" s="5" t="e">
        <f t="shared" si="20"/>
        <v>#REF!</v>
      </c>
      <c r="N26" s="63" t="e">
        <f t="shared" si="13"/>
        <v>#REF!</v>
      </c>
      <c r="O26" s="172" t="e">
        <f t="shared" si="21"/>
        <v>#REF!</v>
      </c>
      <c r="P26" s="5" t="e">
        <f t="shared" si="21"/>
        <v>#REF!</v>
      </c>
      <c r="Q26" s="63" t="e">
        <f t="shared" si="14"/>
        <v>#REF!</v>
      </c>
      <c r="R26" s="172" t="e">
        <f t="shared" si="22"/>
        <v>#REF!</v>
      </c>
      <c r="S26" s="5" t="e">
        <f t="shared" si="22"/>
        <v>#REF!</v>
      </c>
      <c r="T26" s="63" t="e">
        <f t="shared" si="15"/>
        <v>#REF!</v>
      </c>
      <c r="U26" s="172" t="e">
        <f t="shared" si="23"/>
        <v>#REF!</v>
      </c>
      <c r="V26" s="5" t="e">
        <f t="shared" si="23"/>
        <v>#REF!</v>
      </c>
      <c r="W26" s="63" t="e">
        <f t="shared" si="16"/>
        <v>#REF!</v>
      </c>
    </row>
    <row r="27" spans="1:27" ht="24.6" customHeight="1" x14ac:dyDescent="0.2">
      <c r="A27" s="73" t="s">
        <v>19</v>
      </c>
      <c r="B27" s="58" t="s">
        <v>28</v>
      </c>
      <c r="C27" s="165" t="e">
        <f>C7/C30*1000</f>
        <v>#REF!</v>
      </c>
      <c r="D27" s="25" t="e">
        <f>D7/D30*1000</f>
        <v>#REF!</v>
      </c>
      <c r="E27" s="64" t="e">
        <f t="shared" si="10"/>
        <v>#REF!</v>
      </c>
      <c r="F27" s="165" t="e">
        <f>F7/F30*1000</f>
        <v>#REF!</v>
      </c>
      <c r="G27" s="25" t="e">
        <f>G7/G30*1000</f>
        <v>#REF!</v>
      </c>
      <c r="H27" s="64" t="e">
        <f t="shared" si="11"/>
        <v>#REF!</v>
      </c>
      <c r="I27" s="165" t="e">
        <f>I7/I30*1000</f>
        <v>#REF!</v>
      </c>
      <c r="J27" s="25" t="e">
        <f>J7/J30*1000</f>
        <v>#REF!</v>
      </c>
      <c r="K27" s="64" t="e">
        <f t="shared" si="12"/>
        <v>#REF!</v>
      </c>
      <c r="L27" s="165" t="e">
        <f>L7/L30*1000</f>
        <v>#REF!</v>
      </c>
      <c r="M27" s="25" t="e">
        <f>M7/M30*1000</f>
        <v>#REF!</v>
      </c>
      <c r="N27" s="64" t="e">
        <f t="shared" si="13"/>
        <v>#REF!</v>
      </c>
      <c r="O27" s="165" t="e">
        <f>O7/O30*1000</f>
        <v>#REF!</v>
      </c>
      <c r="P27" s="25" t="e">
        <f>P7/P30*1000</f>
        <v>#REF!</v>
      </c>
      <c r="Q27" s="64" t="e">
        <f t="shared" si="14"/>
        <v>#REF!</v>
      </c>
      <c r="R27" s="165" t="e">
        <f>R7/R30*1000</f>
        <v>#REF!</v>
      </c>
      <c r="S27" s="25" t="e">
        <f>S7/S30*1000</f>
        <v>#REF!</v>
      </c>
      <c r="T27" s="64" t="e">
        <f t="shared" si="15"/>
        <v>#REF!</v>
      </c>
      <c r="U27" s="165" t="e">
        <f>U7/U30*1000</f>
        <v>#REF!</v>
      </c>
      <c r="V27" s="25" t="e">
        <f>V7/V30*1000</f>
        <v>#REF!</v>
      </c>
      <c r="W27" s="64" t="e">
        <f t="shared" si="16"/>
        <v>#REF!</v>
      </c>
    </row>
    <row r="28" spans="1:27" x14ac:dyDescent="0.2">
      <c r="A28" s="72" t="s">
        <v>22</v>
      </c>
      <c r="B28" s="158" t="s">
        <v>12</v>
      </c>
      <c r="C28" s="173" t="e">
        <f>C8/C31*1000</f>
        <v>#REF!</v>
      </c>
      <c r="D28" s="7" t="e">
        <f>D8/D31*1000</f>
        <v>#REF!</v>
      </c>
      <c r="E28" s="65" t="e">
        <f t="shared" si="10"/>
        <v>#REF!</v>
      </c>
      <c r="F28" s="173" t="e">
        <f>F8/F31*1000</f>
        <v>#REF!</v>
      </c>
      <c r="G28" s="7" t="e">
        <f>G8/G31*1000</f>
        <v>#REF!</v>
      </c>
      <c r="H28" s="65" t="e">
        <f t="shared" si="11"/>
        <v>#REF!</v>
      </c>
      <c r="I28" s="173" t="e">
        <f>I8/I31*1000</f>
        <v>#REF!</v>
      </c>
      <c r="J28" s="7" t="e">
        <f>J8/J31*1000</f>
        <v>#REF!</v>
      </c>
      <c r="K28" s="65" t="e">
        <f t="shared" si="12"/>
        <v>#REF!</v>
      </c>
      <c r="L28" s="173" t="e">
        <f>L8/L31*1000</f>
        <v>#REF!</v>
      </c>
      <c r="M28" s="7" t="e">
        <f>M8/M31*1000</f>
        <v>#REF!</v>
      </c>
      <c r="N28" s="65" t="e">
        <f t="shared" si="13"/>
        <v>#REF!</v>
      </c>
      <c r="O28" s="186" t="e">
        <f>O8/O31*1000</f>
        <v>#REF!</v>
      </c>
      <c r="P28" s="22" t="e">
        <f>P8/P31*1000</f>
        <v>#REF!</v>
      </c>
      <c r="Q28" s="65" t="e">
        <f t="shared" si="14"/>
        <v>#REF!</v>
      </c>
      <c r="R28" s="186" t="e">
        <f>R8/R31*1000</f>
        <v>#REF!</v>
      </c>
      <c r="S28" s="22" t="e">
        <f>S8/S31*1000</f>
        <v>#REF!</v>
      </c>
      <c r="T28" s="65" t="e">
        <f t="shared" si="15"/>
        <v>#REF!</v>
      </c>
      <c r="U28" s="186" t="e">
        <f>U8/U31*1000</f>
        <v>#REF!</v>
      </c>
      <c r="V28" s="22" t="e">
        <f>V8/V31*1000</f>
        <v>#REF!</v>
      </c>
      <c r="W28" s="65" t="e">
        <f t="shared" si="16"/>
        <v>#REF!</v>
      </c>
    </row>
    <row r="29" spans="1:27" x14ac:dyDescent="0.2">
      <c r="A29" s="72" t="s">
        <v>15</v>
      </c>
      <c r="B29" s="158" t="s">
        <v>12</v>
      </c>
      <c r="C29" s="173" t="e">
        <f>C11/C32*1000</f>
        <v>#REF!</v>
      </c>
      <c r="D29" s="7" t="e">
        <f>D11/D32*1000</f>
        <v>#REF!</v>
      </c>
      <c r="E29" s="65" t="e">
        <f t="shared" si="10"/>
        <v>#REF!</v>
      </c>
      <c r="F29" s="173" t="e">
        <f>F11/F32*1000</f>
        <v>#REF!</v>
      </c>
      <c r="G29" s="7" t="e">
        <f>G11/G32*1000</f>
        <v>#REF!</v>
      </c>
      <c r="H29" s="65" t="e">
        <f t="shared" si="11"/>
        <v>#REF!</v>
      </c>
      <c r="I29" s="173" t="e">
        <f>I11/I32*1000</f>
        <v>#REF!</v>
      </c>
      <c r="J29" s="7" t="e">
        <f>J11/J32*1000</f>
        <v>#REF!</v>
      </c>
      <c r="K29" s="65" t="e">
        <f t="shared" si="12"/>
        <v>#REF!</v>
      </c>
      <c r="L29" s="173" t="e">
        <f>L11/L32*1000</f>
        <v>#REF!</v>
      </c>
      <c r="M29" s="7" t="e">
        <f>M11/M32*1000</f>
        <v>#REF!</v>
      </c>
      <c r="N29" s="65" t="e">
        <f t="shared" si="13"/>
        <v>#REF!</v>
      </c>
      <c r="O29" s="186" t="e">
        <f>O11/O32*1000</f>
        <v>#REF!</v>
      </c>
      <c r="P29" s="22" t="e">
        <f>P11/P32*1000</f>
        <v>#REF!</v>
      </c>
      <c r="Q29" s="65" t="e">
        <f t="shared" si="14"/>
        <v>#REF!</v>
      </c>
      <c r="R29" s="186" t="e">
        <f>R11/R32*1000</f>
        <v>#REF!</v>
      </c>
      <c r="S29" s="22" t="e">
        <f>S11/S32*1000</f>
        <v>#REF!</v>
      </c>
      <c r="T29" s="65" t="e">
        <f t="shared" si="15"/>
        <v>#REF!</v>
      </c>
      <c r="U29" s="186" t="e">
        <f>U11/U32*1000</f>
        <v>#REF!</v>
      </c>
      <c r="V29" s="22" t="e">
        <f>V11/V32*1000</f>
        <v>#REF!</v>
      </c>
      <c r="W29" s="65" t="e">
        <f t="shared" si="16"/>
        <v>#REF!</v>
      </c>
    </row>
    <row r="30" spans="1:27" ht="24.6" customHeight="1" x14ac:dyDescent="0.2">
      <c r="A30" s="73" t="s">
        <v>20</v>
      </c>
      <c r="B30" s="58" t="s">
        <v>23</v>
      </c>
      <c r="C30" s="174" t="e">
        <f>SUM('11 міс.'!C31,#REF!)-'[1]9міс.'!C29</f>
        <v>#REF!</v>
      </c>
      <c r="D30" s="174" t="e">
        <f>SUM('11 міс.'!D31,#REF!)-'[1]9міс.'!D29</f>
        <v>#REF!</v>
      </c>
      <c r="E30" s="62" t="e">
        <f t="shared" si="10"/>
        <v>#REF!</v>
      </c>
      <c r="F30" s="174" t="e">
        <f>SUM('11 міс.'!F31,#REF!)-'[1]9міс.'!F29</f>
        <v>#REF!</v>
      </c>
      <c r="G30" s="174" t="e">
        <f>SUM('11 міс.'!G31,#REF!)-'[1]9міс.'!G29</f>
        <v>#REF!</v>
      </c>
      <c r="H30" s="62" t="e">
        <f t="shared" si="11"/>
        <v>#REF!</v>
      </c>
      <c r="I30" s="174" t="e">
        <f>SUM('11 міс.'!I31,#REF!)-'[1]9міс.'!I29</f>
        <v>#REF!</v>
      </c>
      <c r="J30" s="174" t="e">
        <f>SUM('11 міс.'!J31,#REF!)-'[1]9міс.'!J29</f>
        <v>#REF!</v>
      </c>
      <c r="K30" s="62" t="e">
        <f t="shared" si="12"/>
        <v>#REF!</v>
      </c>
      <c r="L30" s="174" t="e">
        <f>SUM('11 міс.'!L31,#REF!)-'[1]9міс.'!L29</f>
        <v>#REF!</v>
      </c>
      <c r="M30" s="174" t="e">
        <f>SUM('11 міс.'!M31,#REF!)-'[1]9міс.'!M29</f>
        <v>#REF!</v>
      </c>
      <c r="N30" s="62" t="e">
        <f t="shared" si="13"/>
        <v>#REF!</v>
      </c>
      <c r="O30" s="174" t="e">
        <f>SUM('11 міс.'!O31,#REF!)-'[1]9міс.'!O29</f>
        <v>#REF!</v>
      </c>
      <c r="P30" s="174" t="e">
        <f>SUM('11 міс.'!P31,#REF!)-'[1]9міс.'!P29</f>
        <v>#REF!</v>
      </c>
      <c r="Q30" s="62" t="e">
        <f t="shared" si="14"/>
        <v>#REF!</v>
      </c>
      <c r="R30" s="174" t="e">
        <f>SUM('11 міс.'!R31,#REF!)-'[1]9міс.'!R29</f>
        <v>#REF!</v>
      </c>
      <c r="S30" s="174" t="e">
        <f>SUM('11 міс.'!S31,#REF!)-'[1]9міс.'!S29</f>
        <v>#REF!</v>
      </c>
      <c r="T30" s="62" t="e">
        <f t="shared" si="15"/>
        <v>#REF!</v>
      </c>
      <c r="U30" s="171" t="e">
        <f>SUM(C30,F30,I30,L30,O30,R30)</f>
        <v>#REF!</v>
      </c>
      <c r="V30" s="16" t="e">
        <f>SUM(D30,G30,J30,M30,P30,S30)</f>
        <v>#REF!</v>
      </c>
      <c r="W30" s="62" t="e">
        <f t="shared" si="16"/>
        <v>#REF!</v>
      </c>
    </row>
    <row r="31" spans="1:27" x14ac:dyDescent="0.2">
      <c r="A31" s="72" t="s">
        <v>22</v>
      </c>
      <c r="B31" s="158" t="s">
        <v>12</v>
      </c>
      <c r="C31" s="175" t="e">
        <f>C30-C32</f>
        <v>#REF!</v>
      </c>
      <c r="D31" s="175" t="e">
        <f>D30-D32</f>
        <v>#REF!</v>
      </c>
      <c r="E31" s="63" t="e">
        <f t="shared" si="10"/>
        <v>#REF!</v>
      </c>
      <c r="F31" s="175" t="e">
        <f>F30-F32</f>
        <v>#REF!</v>
      </c>
      <c r="G31" s="175" t="e">
        <f>G30-G32</f>
        <v>#REF!</v>
      </c>
      <c r="H31" s="63" t="e">
        <f t="shared" si="11"/>
        <v>#REF!</v>
      </c>
      <c r="I31" s="175" t="e">
        <f>I30-I32</f>
        <v>#REF!</v>
      </c>
      <c r="J31" s="175" t="e">
        <f>J30-J32</f>
        <v>#REF!</v>
      </c>
      <c r="K31" s="63" t="e">
        <f t="shared" si="12"/>
        <v>#REF!</v>
      </c>
      <c r="L31" s="175" t="e">
        <f>L30-L32</f>
        <v>#REF!</v>
      </c>
      <c r="M31" s="175" t="e">
        <f>M30-M32</f>
        <v>#REF!</v>
      </c>
      <c r="N31" s="63" t="e">
        <f t="shared" si="13"/>
        <v>#REF!</v>
      </c>
      <c r="O31" s="175" t="e">
        <f>O30-O32</f>
        <v>#REF!</v>
      </c>
      <c r="P31" s="175" t="e">
        <f>P30-P32</f>
        <v>#REF!</v>
      </c>
      <c r="Q31" s="63" t="e">
        <f t="shared" si="14"/>
        <v>#REF!</v>
      </c>
      <c r="R31" s="175" t="e">
        <f>R30-R32</f>
        <v>#REF!</v>
      </c>
      <c r="S31" s="175" t="e">
        <f>S30-S32</f>
        <v>#REF!</v>
      </c>
      <c r="T31" s="63" t="e">
        <f t="shared" si="15"/>
        <v>#REF!</v>
      </c>
      <c r="U31" s="172" t="e">
        <f>U30-U32</f>
        <v>#REF!</v>
      </c>
      <c r="V31" s="5" t="e">
        <f>V30-V32</f>
        <v>#REF!</v>
      </c>
      <c r="W31" s="63" t="e">
        <f t="shared" si="16"/>
        <v>#REF!</v>
      </c>
    </row>
    <row r="32" spans="1:27" x14ac:dyDescent="0.2">
      <c r="A32" s="72" t="s">
        <v>15</v>
      </c>
      <c r="B32" s="158" t="s">
        <v>12</v>
      </c>
      <c r="C32" s="176" t="e">
        <f>SUM('11 міс.'!C33,#REF!)-'[1]9міс.'!C31</f>
        <v>#REF!</v>
      </c>
      <c r="D32" s="176" t="e">
        <f>SUM('11 міс.'!D33,#REF!)-'[1]9міс.'!D31</f>
        <v>#REF!</v>
      </c>
      <c r="E32" s="63" t="e">
        <f t="shared" si="10"/>
        <v>#REF!</v>
      </c>
      <c r="F32" s="176" t="e">
        <f>SUM('11 міс.'!F33,#REF!)-'[1]9міс.'!F31</f>
        <v>#REF!</v>
      </c>
      <c r="G32" s="176" t="e">
        <f>SUM('11 міс.'!G33,#REF!)-'[1]9міс.'!G31</f>
        <v>#REF!</v>
      </c>
      <c r="H32" s="63" t="e">
        <f t="shared" si="11"/>
        <v>#REF!</v>
      </c>
      <c r="I32" s="176" t="e">
        <f>SUM('11 міс.'!I33,#REF!)-'[1]9міс.'!I31</f>
        <v>#REF!</v>
      </c>
      <c r="J32" s="176" t="e">
        <f>SUM('11 міс.'!J33,#REF!)-'[1]9міс.'!J31</f>
        <v>#REF!</v>
      </c>
      <c r="K32" s="63" t="e">
        <f t="shared" si="12"/>
        <v>#REF!</v>
      </c>
      <c r="L32" s="176" t="e">
        <f>SUM('11 міс.'!L33,#REF!)-'[1]9міс.'!L31</f>
        <v>#REF!</v>
      </c>
      <c r="M32" s="176" t="e">
        <f>SUM('11 міс.'!M33,#REF!)-'[1]9міс.'!M31</f>
        <v>#REF!</v>
      </c>
      <c r="N32" s="63" t="e">
        <f t="shared" si="13"/>
        <v>#REF!</v>
      </c>
      <c r="O32" s="176" t="e">
        <f>SUM('11 міс.'!O33,#REF!)-'[1]9міс.'!O31</f>
        <v>#REF!</v>
      </c>
      <c r="P32" s="176" t="e">
        <f>SUM('11 міс.'!P33,#REF!)-'[1]9міс.'!P31</f>
        <v>#REF!</v>
      </c>
      <c r="Q32" s="63" t="e">
        <f t="shared" si="14"/>
        <v>#REF!</v>
      </c>
      <c r="R32" s="176" t="e">
        <f>SUM('11 міс.'!R33,#REF!)-'[1]9міс.'!R31</f>
        <v>#REF!</v>
      </c>
      <c r="S32" s="176" t="e">
        <f>SUM('11 міс.'!S33,#REF!)-'[1]9міс.'!S31</f>
        <v>#REF!</v>
      </c>
      <c r="T32" s="63" t="e">
        <f t="shared" si="15"/>
        <v>#REF!</v>
      </c>
      <c r="U32" s="172" t="e">
        <f>SUM(C32,F32,I32,L32,O32,R32)</f>
        <v>#REF!</v>
      </c>
      <c r="V32" s="5" t="e">
        <f>SUM(D32,G32,J32,M32,P32,S32)</f>
        <v>#REF!</v>
      </c>
      <c r="W32" s="63" t="e">
        <f t="shared" si="16"/>
        <v>#REF!</v>
      </c>
    </row>
    <row r="33" spans="1:23" ht="25.15" customHeight="1" x14ac:dyDescent="0.2">
      <c r="A33" s="73" t="s">
        <v>88</v>
      </c>
      <c r="B33" s="159"/>
      <c r="C33" s="174" t="e">
        <f>SUM(C34,C35)</f>
        <v>#REF!</v>
      </c>
      <c r="D33" s="15" t="e">
        <f>SUM(D34,D35)</f>
        <v>#REF!</v>
      </c>
      <c r="E33" s="62" t="e">
        <f t="shared" si="10"/>
        <v>#REF!</v>
      </c>
      <c r="F33" s="174" t="e">
        <f>SUM(F34,F35)</f>
        <v>#REF!</v>
      </c>
      <c r="G33" s="15" t="e">
        <f>SUM(G34,G35)</f>
        <v>#REF!</v>
      </c>
      <c r="H33" s="62" t="e">
        <f t="shared" si="11"/>
        <v>#REF!</v>
      </c>
      <c r="I33" s="174" t="e">
        <f>SUM(I34,I35)</f>
        <v>#REF!</v>
      </c>
      <c r="J33" s="15" t="e">
        <f>SUM(J34,J35)</f>
        <v>#REF!</v>
      </c>
      <c r="K33" s="62" t="e">
        <f t="shared" si="12"/>
        <v>#REF!</v>
      </c>
      <c r="L33" s="174" t="e">
        <f>SUM(L34,L35)</f>
        <v>#REF!</v>
      </c>
      <c r="M33" s="15" t="e">
        <f>SUM(M34,M35)</f>
        <v>#REF!</v>
      </c>
      <c r="N33" s="62" t="e">
        <f t="shared" si="13"/>
        <v>#REF!</v>
      </c>
      <c r="O33" s="174" t="e">
        <f>SUM(O34,O35)</f>
        <v>#REF!</v>
      </c>
      <c r="P33" s="15" t="e">
        <f>SUM(P34,P35)</f>
        <v>#REF!</v>
      </c>
      <c r="Q33" s="62" t="e">
        <f t="shared" si="14"/>
        <v>#REF!</v>
      </c>
      <c r="R33" s="174" t="e">
        <f>SUM(R34,R35)</f>
        <v>#REF!</v>
      </c>
      <c r="S33" s="15" t="e">
        <f>SUM(S34,S35)</f>
        <v>#REF!</v>
      </c>
      <c r="T33" s="62" t="e">
        <f t="shared" si="15"/>
        <v>#REF!</v>
      </c>
      <c r="U33" s="171" t="e">
        <f>SUM(U34,U35)</f>
        <v>#REF!</v>
      </c>
      <c r="V33" s="16" t="e">
        <f>SUM(V34,V35)</f>
        <v>#REF!</v>
      </c>
      <c r="W33" s="62" t="e">
        <f t="shared" si="16"/>
        <v>#REF!</v>
      </c>
    </row>
    <row r="34" spans="1:23" x14ac:dyDescent="0.2">
      <c r="A34" s="72" t="s">
        <v>22</v>
      </c>
      <c r="B34" s="158"/>
      <c r="C34" s="176" t="e">
        <f>SUM('11 міс.'!C35,#REF!)-'[1]9міс.'!C33</f>
        <v>#REF!</v>
      </c>
      <c r="D34" s="176" t="e">
        <f>SUM('11 міс.'!D35,#REF!)-'[1]9міс.'!D33</f>
        <v>#REF!</v>
      </c>
      <c r="E34" s="63" t="e">
        <f t="shared" si="10"/>
        <v>#REF!</v>
      </c>
      <c r="F34" s="176" t="e">
        <f>SUM('11 міс.'!F35,#REF!)-'[1]9міс.'!F33</f>
        <v>#REF!</v>
      </c>
      <c r="G34" s="176" t="e">
        <f>SUM('11 міс.'!G35,#REF!)-'[1]9міс.'!G33</f>
        <v>#REF!</v>
      </c>
      <c r="H34" s="63" t="e">
        <f t="shared" si="11"/>
        <v>#REF!</v>
      </c>
      <c r="I34" s="176" t="e">
        <f>SUM('11 міс.'!I35,#REF!)-'[1]9міс.'!I33</f>
        <v>#REF!</v>
      </c>
      <c r="J34" s="176" t="e">
        <f>SUM('11 міс.'!J35,#REF!)-'[1]9міс.'!J33</f>
        <v>#REF!</v>
      </c>
      <c r="K34" s="63" t="e">
        <f t="shared" si="12"/>
        <v>#REF!</v>
      </c>
      <c r="L34" s="176" t="e">
        <f>SUM('11 міс.'!L35,#REF!)-'[1]9міс.'!L33</f>
        <v>#REF!</v>
      </c>
      <c r="M34" s="176" t="e">
        <f>SUM('11 міс.'!M35,#REF!)-'[1]9міс.'!M33</f>
        <v>#REF!</v>
      </c>
      <c r="N34" s="63" t="e">
        <f t="shared" si="13"/>
        <v>#REF!</v>
      </c>
      <c r="O34" s="176" t="e">
        <f>SUM('11 міс.'!O35,#REF!)-'[1]9міс.'!O33</f>
        <v>#REF!</v>
      </c>
      <c r="P34" s="176" t="e">
        <f>SUM('11 міс.'!P35,#REF!)-'[1]9міс.'!P33</f>
        <v>#REF!</v>
      </c>
      <c r="Q34" s="63" t="e">
        <f t="shared" si="14"/>
        <v>#REF!</v>
      </c>
      <c r="R34" s="176" t="e">
        <f>SUM('11 міс.'!R35,#REF!)-'[1]9міс.'!R33</f>
        <v>#REF!</v>
      </c>
      <c r="S34" s="176" t="e">
        <f>SUM('11 міс.'!S35,#REF!)-'[1]9міс.'!S33</f>
        <v>#REF!</v>
      </c>
      <c r="T34" s="63" t="e">
        <f t="shared" si="15"/>
        <v>#REF!</v>
      </c>
      <c r="U34" s="172" t="e">
        <f t="shared" ref="U34:V40" si="24">SUM(C34,F34,I34,L34,O34,R34)</f>
        <v>#REF!</v>
      </c>
      <c r="V34" s="5" t="e">
        <f t="shared" si="24"/>
        <v>#REF!</v>
      </c>
      <c r="W34" s="63" t="e">
        <f t="shared" si="16"/>
        <v>#REF!</v>
      </c>
    </row>
    <row r="35" spans="1:23" x14ac:dyDescent="0.2">
      <c r="A35" s="72" t="s">
        <v>15</v>
      </c>
      <c r="B35" s="158"/>
      <c r="C35" s="176" t="e">
        <f>SUM('11 міс.'!C36,#REF!)-'[1]9міс.'!C34</f>
        <v>#REF!</v>
      </c>
      <c r="D35" s="176" t="e">
        <f>SUM('11 міс.'!D36,#REF!)-'[1]9міс.'!D34</f>
        <v>#REF!</v>
      </c>
      <c r="E35" s="63" t="e">
        <f t="shared" si="10"/>
        <v>#REF!</v>
      </c>
      <c r="F35" s="176" t="e">
        <f>SUM('11 міс.'!F36,#REF!)-'[1]9міс.'!F34</f>
        <v>#REF!</v>
      </c>
      <c r="G35" s="176" t="e">
        <f>SUM('11 міс.'!G36,#REF!)-'[1]9міс.'!G34</f>
        <v>#REF!</v>
      </c>
      <c r="H35" s="63" t="e">
        <f t="shared" si="11"/>
        <v>#REF!</v>
      </c>
      <c r="I35" s="176" t="e">
        <f>SUM('11 міс.'!I36,#REF!)-'[1]9міс.'!I34</f>
        <v>#REF!</v>
      </c>
      <c r="J35" s="176" t="e">
        <f>SUM('11 міс.'!J36,#REF!)-'[1]9міс.'!J34</f>
        <v>#REF!</v>
      </c>
      <c r="K35" s="63" t="e">
        <f t="shared" si="12"/>
        <v>#REF!</v>
      </c>
      <c r="L35" s="176" t="e">
        <f>SUM('11 міс.'!L36,#REF!)-'[1]9міс.'!L34</f>
        <v>#REF!</v>
      </c>
      <c r="M35" s="176" t="e">
        <f>SUM('11 міс.'!M36,#REF!)-'[1]9міс.'!M34</f>
        <v>#REF!</v>
      </c>
      <c r="N35" s="63" t="e">
        <f t="shared" si="13"/>
        <v>#REF!</v>
      </c>
      <c r="O35" s="176" t="e">
        <f>SUM('11 міс.'!O36,#REF!)-'[1]9міс.'!O34</f>
        <v>#REF!</v>
      </c>
      <c r="P35" s="176" t="e">
        <f>SUM('11 міс.'!P36,#REF!)-'[1]9міс.'!P34</f>
        <v>#REF!</v>
      </c>
      <c r="Q35" s="63" t="e">
        <f t="shared" si="14"/>
        <v>#REF!</v>
      </c>
      <c r="R35" s="176" t="e">
        <f>SUM('11 міс.'!R36,#REF!)-'[1]9міс.'!R34</f>
        <v>#REF!</v>
      </c>
      <c r="S35" s="176" t="e">
        <f>SUM('11 міс.'!S36,#REF!)-'[1]9міс.'!S34</f>
        <v>#REF!</v>
      </c>
      <c r="T35" s="63" t="e">
        <f t="shared" si="15"/>
        <v>#REF!</v>
      </c>
      <c r="U35" s="172" t="e">
        <f t="shared" si="24"/>
        <v>#REF!</v>
      </c>
      <c r="V35" s="5" t="e">
        <f t="shared" si="24"/>
        <v>#REF!</v>
      </c>
      <c r="W35" s="63" t="e">
        <f t="shared" si="16"/>
        <v>#REF!</v>
      </c>
    </row>
    <row r="36" spans="1:23" ht="24.6" customHeight="1" x14ac:dyDescent="0.2">
      <c r="A36" s="71" t="s">
        <v>35</v>
      </c>
      <c r="B36" s="58" t="s">
        <v>51</v>
      </c>
      <c r="C36" s="174" t="e">
        <f>SUM(#REF!,#REF!,#REF!,#REF!,#REF!,#REF!,#REF!,#REF!,[1]вер.!C36,#REF!,#REF!,#REF!)/12</f>
        <v>#REF!</v>
      </c>
      <c r="D36" s="15" t="e">
        <f>SUM(#REF!,#REF!,#REF!,#REF!,#REF!,#REF!,#REF!,#REF!,[1]вер.!D36,#REF!,#REF!,#REF!)/12</f>
        <v>#REF!</v>
      </c>
      <c r="E36" s="62" t="e">
        <f t="shared" si="10"/>
        <v>#REF!</v>
      </c>
      <c r="F36" s="174" t="e">
        <f>SUM(#REF!,#REF!,#REF!,#REF!,#REF!,#REF!,#REF!,#REF!,[1]вер.!F36,#REF!,#REF!,#REF!)/12</f>
        <v>#REF!</v>
      </c>
      <c r="G36" s="15" t="e">
        <f>SUM(#REF!,#REF!,#REF!,#REF!,#REF!,#REF!,#REF!,#REF!,[1]вер.!G36,#REF!,#REF!,#REF!)/12</f>
        <v>#REF!</v>
      </c>
      <c r="H36" s="62" t="e">
        <f t="shared" si="11"/>
        <v>#REF!</v>
      </c>
      <c r="I36" s="174" t="e">
        <f>SUM(#REF!,#REF!,#REF!,#REF!,#REF!,#REF!,#REF!,#REF!,[1]вер.!I36,#REF!,#REF!,#REF!)/12</f>
        <v>#REF!</v>
      </c>
      <c r="J36" s="15" t="e">
        <f>SUM(#REF!,#REF!,#REF!,#REF!,#REF!,#REF!,#REF!,#REF!,[1]вер.!J36,#REF!,#REF!,#REF!)/12</f>
        <v>#REF!</v>
      </c>
      <c r="K36" s="62" t="e">
        <f t="shared" si="12"/>
        <v>#REF!</v>
      </c>
      <c r="L36" s="174" t="e">
        <f>SUM(#REF!,#REF!,#REF!,#REF!,#REF!,#REF!,#REF!,#REF!,[1]вер.!L36,#REF!,#REF!,#REF!)/12</f>
        <v>#REF!</v>
      </c>
      <c r="M36" s="15" t="e">
        <f>SUM(#REF!,#REF!,#REF!,#REF!,#REF!,#REF!,#REF!,#REF!,[1]вер.!M36,#REF!,#REF!,#REF!)/12</f>
        <v>#REF!</v>
      </c>
      <c r="N36" s="62" t="e">
        <f t="shared" si="13"/>
        <v>#REF!</v>
      </c>
      <c r="O36" s="174" t="e">
        <f>SUM(#REF!,#REF!,#REF!,#REF!,#REF!,#REF!,#REF!,#REF!,[1]вер.!O36,#REF!,#REF!,#REF!)/12</f>
        <v>#REF!</v>
      </c>
      <c r="P36" s="15" t="e">
        <f>SUM(#REF!,#REF!,#REF!,#REF!,#REF!,#REF!,#REF!,#REF!,[1]вер.!P36,#REF!,#REF!,#REF!)/12</f>
        <v>#REF!</v>
      </c>
      <c r="Q36" s="62" t="e">
        <f t="shared" si="14"/>
        <v>#REF!</v>
      </c>
      <c r="R36" s="174" t="e">
        <f>SUM(#REF!,#REF!,#REF!,#REF!,#REF!,#REF!,#REF!,#REF!,[1]вер.!R36,#REF!,#REF!,#REF!)/12</f>
        <v>#REF!</v>
      </c>
      <c r="S36" s="15" t="e">
        <f>SUM(#REF!,#REF!,#REF!,#REF!,#REF!,#REF!,#REF!,#REF!,[1]вер.!S36,#REF!,#REF!,#REF!)/12</f>
        <v>#REF!</v>
      </c>
      <c r="T36" s="62" t="e">
        <f t="shared" si="15"/>
        <v>#REF!</v>
      </c>
      <c r="U36" s="171" t="e">
        <f t="shared" si="24"/>
        <v>#REF!</v>
      </c>
      <c r="V36" s="16" t="e">
        <f t="shared" si="24"/>
        <v>#REF!</v>
      </c>
      <c r="W36" s="62" t="e">
        <f t="shared" si="16"/>
        <v>#REF!</v>
      </c>
    </row>
    <row r="37" spans="1:23" x14ac:dyDescent="0.2">
      <c r="A37" s="160" t="s">
        <v>24</v>
      </c>
      <c r="B37" s="158" t="s">
        <v>12</v>
      </c>
      <c r="C37" s="177" t="e">
        <f>SUM(#REF!,#REF!,#REF!,#REF!,#REF!,#REF!,#REF!,#REF!,[1]вер.!C37,#REF!,#REF!,#REF!)/12</f>
        <v>#REF!</v>
      </c>
      <c r="D37" s="19" t="e">
        <f>SUM(#REF!,#REF!,#REF!,#REF!,#REF!,#REF!,#REF!,#REF!,[1]вер.!D37,#REF!,#REF!,#REF!)/12</f>
        <v>#REF!</v>
      </c>
      <c r="E37" s="63" t="e">
        <f t="shared" si="10"/>
        <v>#REF!</v>
      </c>
      <c r="F37" s="177" t="e">
        <f>SUM(#REF!,#REF!,#REF!,#REF!,#REF!,#REF!,#REF!,#REF!,[1]вер.!F37,#REF!,#REF!,#REF!)/12</f>
        <v>#REF!</v>
      </c>
      <c r="G37" s="19" t="e">
        <f>SUM(#REF!,#REF!,#REF!,#REF!,#REF!,#REF!,#REF!,#REF!,[1]вер.!G37,#REF!,#REF!,#REF!)/12</f>
        <v>#REF!</v>
      </c>
      <c r="H37" s="63" t="e">
        <f t="shared" si="11"/>
        <v>#REF!</v>
      </c>
      <c r="I37" s="177" t="e">
        <f>SUM(#REF!,#REF!,#REF!,#REF!,#REF!,#REF!,#REF!,#REF!,[1]вер.!I37,#REF!,#REF!,#REF!)/12</f>
        <v>#REF!</v>
      </c>
      <c r="J37" s="19" t="e">
        <f>SUM(#REF!,#REF!,#REF!,#REF!,#REF!,#REF!,#REF!,#REF!,[1]вер.!J37,#REF!,#REF!,#REF!)/12</f>
        <v>#REF!</v>
      </c>
      <c r="K37" s="63" t="e">
        <f t="shared" si="12"/>
        <v>#REF!</v>
      </c>
      <c r="L37" s="177" t="e">
        <f>SUM(#REF!,#REF!,#REF!,#REF!,#REF!,#REF!,#REF!,#REF!,[1]вер.!L37,#REF!,#REF!,#REF!)/12</f>
        <v>#REF!</v>
      </c>
      <c r="M37" s="19" t="e">
        <f>SUM(#REF!,#REF!,#REF!,#REF!,#REF!,#REF!,#REF!,#REF!,[1]вер.!M37,#REF!,#REF!,#REF!)/12</f>
        <v>#REF!</v>
      </c>
      <c r="N37" s="63" t="e">
        <f t="shared" si="13"/>
        <v>#REF!</v>
      </c>
      <c r="O37" s="177" t="e">
        <f>SUM(#REF!,#REF!,#REF!,#REF!,#REF!,#REF!,#REF!,#REF!,[1]вер.!O37,#REF!,#REF!,#REF!)/12</f>
        <v>#REF!</v>
      </c>
      <c r="P37" s="19" t="e">
        <f>SUM(#REF!,#REF!,#REF!,#REF!,#REF!,#REF!,#REF!,#REF!,[1]вер.!P37,#REF!,#REF!,#REF!)/12</f>
        <v>#REF!</v>
      </c>
      <c r="Q37" s="63" t="e">
        <f t="shared" si="14"/>
        <v>#REF!</v>
      </c>
      <c r="R37" s="177" t="e">
        <f>SUM(#REF!,#REF!,#REF!,#REF!,#REF!,#REF!,#REF!,#REF!,[1]вер.!R37,#REF!,#REF!,#REF!)/12</f>
        <v>#REF!</v>
      </c>
      <c r="S37" s="19" t="e">
        <f>SUM(#REF!,#REF!,#REF!,#REF!,#REF!,#REF!,#REF!,#REF!,[1]вер.!S37,#REF!,#REF!,#REF!)/12</f>
        <v>#REF!</v>
      </c>
      <c r="T37" s="63" t="e">
        <f t="shared" si="15"/>
        <v>#REF!</v>
      </c>
      <c r="U37" s="172" t="e">
        <f t="shared" si="24"/>
        <v>#REF!</v>
      </c>
      <c r="V37" s="5" t="e">
        <f t="shared" si="24"/>
        <v>#REF!</v>
      </c>
      <c r="W37" s="63" t="e">
        <f t="shared" si="16"/>
        <v>#REF!</v>
      </c>
    </row>
    <row r="38" spans="1:23" ht="13.5" thickBot="1" x14ac:dyDescent="0.25">
      <c r="A38" s="313" t="s">
        <v>25</v>
      </c>
      <c r="B38" s="164" t="s">
        <v>12</v>
      </c>
      <c r="C38" s="188" t="e">
        <f>C36-C37</f>
        <v>#REF!</v>
      </c>
      <c r="D38" s="68" t="e">
        <f>D36-D37</f>
        <v>#REF!</v>
      </c>
      <c r="E38" s="66" t="e">
        <f t="shared" si="10"/>
        <v>#REF!</v>
      </c>
      <c r="F38" s="188" t="e">
        <f>F36-F37</f>
        <v>#REF!</v>
      </c>
      <c r="G38" s="68" t="e">
        <f>G36-G37</f>
        <v>#REF!</v>
      </c>
      <c r="H38" s="66" t="e">
        <f t="shared" si="11"/>
        <v>#REF!</v>
      </c>
      <c r="I38" s="188" t="e">
        <f>I36-I37</f>
        <v>#REF!</v>
      </c>
      <c r="J38" s="68" t="e">
        <f>J36-J37</f>
        <v>#REF!</v>
      </c>
      <c r="K38" s="66" t="e">
        <f t="shared" si="12"/>
        <v>#REF!</v>
      </c>
      <c r="L38" s="188" t="e">
        <f>L36-L37</f>
        <v>#REF!</v>
      </c>
      <c r="M38" s="68" t="e">
        <f>M36-M37</f>
        <v>#REF!</v>
      </c>
      <c r="N38" s="66" t="e">
        <f t="shared" si="13"/>
        <v>#REF!</v>
      </c>
      <c r="O38" s="188" t="e">
        <f>O36-O37</f>
        <v>#REF!</v>
      </c>
      <c r="P38" s="68" t="e">
        <f>P36-P37</f>
        <v>#REF!</v>
      </c>
      <c r="Q38" s="66" t="e">
        <f t="shared" si="14"/>
        <v>#REF!</v>
      </c>
      <c r="R38" s="188" t="e">
        <f>R36-R37</f>
        <v>#REF!</v>
      </c>
      <c r="S38" s="68" t="e">
        <f>S36-S37</f>
        <v>#REF!</v>
      </c>
      <c r="T38" s="66" t="e">
        <f t="shared" si="15"/>
        <v>#REF!</v>
      </c>
      <c r="U38" s="188" t="e">
        <f t="shared" si="24"/>
        <v>#REF!</v>
      </c>
      <c r="V38" s="68" t="e">
        <f t="shared" si="24"/>
        <v>#REF!</v>
      </c>
      <c r="W38" s="66" t="e">
        <f t="shared" si="16"/>
        <v>#REF!</v>
      </c>
    </row>
    <row r="39" spans="1:23" ht="21.75" hidden="1" customHeight="1" x14ac:dyDescent="0.2">
      <c r="A39" s="304" t="s">
        <v>54</v>
      </c>
      <c r="B39" s="305" t="s">
        <v>55</v>
      </c>
      <c r="C39" s="306">
        <v>1252</v>
      </c>
      <c r="D39" s="262" t="e">
        <f>'11 міс.'!D40+#REF!</f>
        <v>#REF!</v>
      </c>
      <c r="E39" s="307" t="e">
        <f t="shared" si="10"/>
        <v>#REF!</v>
      </c>
      <c r="F39" s="306">
        <v>1923</v>
      </c>
      <c r="G39" s="262" t="e">
        <f>'11 міс.'!G40+#REF!</f>
        <v>#REF!</v>
      </c>
      <c r="H39" s="307" t="e">
        <f t="shared" si="11"/>
        <v>#REF!</v>
      </c>
      <c r="I39" s="306">
        <v>3126</v>
      </c>
      <c r="J39" s="262" t="e">
        <f>'11 міс.'!J40+#REF!</f>
        <v>#REF!</v>
      </c>
      <c r="K39" s="307" t="e">
        <f t="shared" si="12"/>
        <v>#REF!</v>
      </c>
      <c r="L39" s="306">
        <v>3548</v>
      </c>
      <c r="M39" s="262" t="e">
        <f>'11 міс.'!M40+#REF!</f>
        <v>#REF!</v>
      </c>
      <c r="N39" s="307" t="e">
        <f t="shared" si="13"/>
        <v>#REF!</v>
      </c>
      <c r="O39" s="306">
        <v>2284</v>
      </c>
      <c r="P39" s="262" t="e">
        <f>'11 міс.'!P40+#REF!</f>
        <v>#REF!</v>
      </c>
      <c r="Q39" s="307" t="e">
        <f t="shared" si="14"/>
        <v>#REF!</v>
      </c>
      <c r="R39" s="306">
        <v>2194</v>
      </c>
      <c r="S39" s="262" t="e">
        <f>'11 міс.'!S40+#REF!</f>
        <v>#REF!</v>
      </c>
      <c r="T39" s="307" t="e">
        <f t="shared" si="15"/>
        <v>#REF!</v>
      </c>
      <c r="U39" s="308">
        <f t="shared" si="24"/>
        <v>14327</v>
      </c>
      <c r="V39" s="263" t="e">
        <f t="shared" si="24"/>
        <v>#REF!</v>
      </c>
      <c r="W39" s="307" t="e">
        <f t="shared" si="16"/>
        <v>#REF!</v>
      </c>
    </row>
    <row r="40" spans="1:23" hidden="1" x14ac:dyDescent="0.2">
      <c r="A40" s="160" t="s">
        <v>56</v>
      </c>
      <c r="B40" s="158" t="s">
        <v>12</v>
      </c>
      <c r="C40" s="177">
        <v>4214</v>
      </c>
      <c r="D40" s="19" t="e">
        <f>'11 міс.'!D41+#REF!</f>
        <v>#REF!</v>
      </c>
      <c r="E40" s="63" t="e">
        <f t="shared" si="10"/>
        <v>#REF!</v>
      </c>
      <c r="F40" s="177">
        <v>13391</v>
      </c>
      <c r="G40" s="19" t="e">
        <f>'11 міс.'!G41+#REF!</f>
        <v>#REF!</v>
      </c>
      <c r="H40" s="63" t="e">
        <f t="shared" si="11"/>
        <v>#REF!</v>
      </c>
      <c r="I40" s="177">
        <v>11204</v>
      </c>
      <c r="J40" s="19" t="e">
        <f>'11 міс.'!J41+#REF!</f>
        <v>#REF!</v>
      </c>
      <c r="K40" s="63" t="e">
        <f t="shared" si="12"/>
        <v>#REF!</v>
      </c>
      <c r="L40" s="177">
        <v>24905</v>
      </c>
      <c r="M40" s="19" t="e">
        <f>'11 міс.'!M41+#REF!</f>
        <v>#REF!</v>
      </c>
      <c r="N40" s="63" t="e">
        <f t="shared" si="13"/>
        <v>#REF!</v>
      </c>
      <c r="O40" s="177">
        <v>16589</v>
      </c>
      <c r="P40" s="19" t="e">
        <f>'11 міс.'!P41+#REF!</f>
        <v>#REF!</v>
      </c>
      <c r="Q40" s="63" t="e">
        <f t="shared" si="14"/>
        <v>#REF!</v>
      </c>
      <c r="R40" s="177">
        <v>21420</v>
      </c>
      <c r="S40" s="19" t="e">
        <f>'11 міс.'!S41+#REF!</f>
        <v>#REF!</v>
      </c>
      <c r="T40" s="63" t="e">
        <f t="shared" si="15"/>
        <v>#REF!</v>
      </c>
      <c r="U40" s="172">
        <f t="shared" si="24"/>
        <v>91723</v>
      </c>
      <c r="V40" s="5" t="e">
        <f t="shared" si="24"/>
        <v>#REF!</v>
      </c>
      <c r="W40" s="63" t="e">
        <f t="shared" si="16"/>
        <v>#REF!</v>
      </c>
    </row>
    <row r="41" spans="1:23" hidden="1" x14ac:dyDescent="0.2">
      <c r="A41" s="161" t="s">
        <v>58</v>
      </c>
      <c r="B41" s="158" t="s">
        <v>12</v>
      </c>
      <c r="C41" s="178">
        <f>C39+C40</f>
        <v>5466</v>
      </c>
      <c r="D41" s="31" t="e">
        <f>'11 міс.'!D42+#REF!</f>
        <v>#REF!</v>
      </c>
      <c r="E41" s="63" t="e">
        <f t="shared" si="10"/>
        <v>#REF!</v>
      </c>
      <c r="F41" s="152" t="e">
        <f>'11 міс.'!F42+#REF!</f>
        <v>#REF!</v>
      </c>
      <c r="G41" s="31" t="e">
        <f>'11 міс.'!G42+#REF!</f>
        <v>#REF!</v>
      </c>
      <c r="H41" s="63" t="e">
        <f t="shared" si="11"/>
        <v>#REF!</v>
      </c>
      <c r="I41" s="178">
        <f>I39+I40</f>
        <v>14330</v>
      </c>
      <c r="J41" s="31" t="e">
        <f>'11 міс.'!J42+#REF!</f>
        <v>#REF!</v>
      </c>
      <c r="K41" s="63" t="e">
        <f t="shared" si="12"/>
        <v>#REF!</v>
      </c>
      <c r="L41" s="178">
        <f>L39+L40</f>
        <v>28453</v>
      </c>
      <c r="M41" s="31" t="e">
        <f>'11 міс.'!M42+#REF!</f>
        <v>#REF!</v>
      </c>
      <c r="N41" s="63" t="e">
        <f t="shared" si="13"/>
        <v>#REF!</v>
      </c>
      <c r="O41" s="178">
        <f>O39+O40</f>
        <v>18873</v>
      </c>
      <c r="P41" s="31" t="e">
        <f>'11 міс.'!P42+#REF!</f>
        <v>#REF!</v>
      </c>
      <c r="Q41" s="63" t="e">
        <f t="shared" si="14"/>
        <v>#REF!</v>
      </c>
      <c r="R41" s="178">
        <f>R39+R40</f>
        <v>23614</v>
      </c>
      <c r="S41" s="31" t="e">
        <f>'11 міс.'!S42+#REF!</f>
        <v>#REF!</v>
      </c>
      <c r="T41" s="63" t="e">
        <f t="shared" si="15"/>
        <v>#REF!</v>
      </c>
      <c r="U41" s="172">
        <f>U40+U39</f>
        <v>106050</v>
      </c>
      <c r="V41" s="5" t="e">
        <f>SUM(D41,G41,J41,M41,P41,S41)</f>
        <v>#REF!</v>
      </c>
      <c r="W41" s="63" t="e">
        <f t="shared" si="16"/>
        <v>#REF!</v>
      </c>
    </row>
    <row r="42" spans="1:23" ht="22.5" hidden="1" customHeight="1" x14ac:dyDescent="0.2">
      <c r="A42" s="160" t="s">
        <v>54</v>
      </c>
      <c r="B42" s="162" t="s">
        <v>57</v>
      </c>
      <c r="C42" s="177">
        <v>244</v>
      </c>
      <c r="D42" s="19" t="e">
        <f>'11 міс.'!D43+#REF!</f>
        <v>#REF!</v>
      </c>
      <c r="E42" s="63" t="e">
        <f t="shared" si="10"/>
        <v>#REF!</v>
      </c>
      <c r="F42" s="177">
        <v>598</v>
      </c>
      <c r="G42" s="19" t="e">
        <f>'11 міс.'!G43+#REF!</f>
        <v>#REF!</v>
      </c>
      <c r="H42" s="63" t="e">
        <f t="shared" si="11"/>
        <v>#REF!</v>
      </c>
      <c r="I42" s="177">
        <v>656</v>
      </c>
      <c r="J42" s="19" t="e">
        <f>'11 міс.'!J43+#REF!</f>
        <v>#REF!</v>
      </c>
      <c r="K42" s="63" t="e">
        <f t="shared" si="12"/>
        <v>#REF!</v>
      </c>
      <c r="L42" s="177">
        <v>1394</v>
      </c>
      <c r="M42" s="19" t="e">
        <f>'11 міс.'!M43+#REF!</f>
        <v>#REF!</v>
      </c>
      <c r="N42" s="63" t="e">
        <f t="shared" si="13"/>
        <v>#REF!</v>
      </c>
      <c r="O42" s="177">
        <v>686</v>
      </c>
      <c r="P42" s="19" t="e">
        <f>'11 міс.'!P43+#REF!</f>
        <v>#REF!</v>
      </c>
      <c r="Q42" s="63" t="e">
        <f t="shared" si="14"/>
        <v>#REF!</v>
      </c>
      <c r="R42" s="177">
        <v>488</v>
      </c>
      <c r="S42" s="19" t="e">
        <f>'11 міс.'!S43+#REF!</f>
        <v>#REF!</v>
      </c>
      <c r="T42" s="63" t="e">
        <f t="shared" si="15"/>
        <v>#REF!</v>
      </c>
      <c r="U42" s="172">
        <f>SUM(C42,F42,I42,L42,O42,R42)</f>
        <v>4066</v>
      </c>
      <c r="V42" s="5" t="e">
        <f>SUM(D42,G42,J42,M42,P42,S42)</f>
        <v>#REF!</v>
      </c>
      <c r="W42" s="63" t="e">
        <f t="shared" si="16"/>
        <v>#REF!</v>
      </c>
    </row>
    <row r="43" spans="1:23" hidden="1" x14ac:dyDescent="0.2">
      <c r="A43" s="160" t="s">
        <v>56</v>
      </c>
      <c r="B43" s="158" t="s">
        <v>12</v>
      </c>
      <c r="C43" s="177">
        <v>886</v>
      </c>
      <c r="D43" s="19" t="e">
        <f>'11 міс.'!D44+#REF!</f>
        <v>#REF!</v>
      </c>
      <c r="E43" s="63" t="e">
        <f t="shared" si="10"/>
        <v>#REF!</v>
      </c>
      <c r="F43" s="177">
        <v>3788</v>
      </c>
      <c r="G43" s="19" t="e">
        <f>'11 міс.'!G44+#REF!</f>
        <v>#REF!</v>
      </c>
      <c r="H43" s="63" t="e">
        <f t="shared" si="11"/>
        <v>#REF!</v>
      </c>
      <c r="I43" s="177">
        <v>3003</v>
      </c>
      <c r="J43" s="19" t="e">
        <f>'11 міс.'!J44+#REF!</f>
        <v>#REF!</v>
      </c>
      <c r="K43" s="63" t="e">
        <f t="shared" si="12"/>
        <v>#REF!</v>
      </c>
      <c r="L43" s="177">
        <v>9625</v>
      </c>
      <c r="M43" s="19" t="e">
        <f>'11 міс.'!M44+#REF!</f>
        <v>#REF!</v>
      </c>
      <c r="N43" s="63" t="e">
        <f t="shared" si="13"/>
        <v>#REF!</v>
      </c>
      <c r="O43" s="177">
        <v>5948</v>
      </c>
      <c r="P43" s="19" t="e">
        <f>'11 міс.'!P44+#REF!</f>
        <v>#REF!</v>
      </c>
      <c r="Q43" s="63" t="e">
        <f t="shared" si="14"/>
        <v>#REF!</v>
      </c>
      <c r="R43" s="177">
        <v>6442</v>
      </c>
      <c r="S43" s="19" t="e">
        <f>'11 міс.'!S44+#REF!</f>
        <v>#REF!</v>
      </c>
      <c r="T43" s="63" t="e">
        <f t="shared" si="15"/>
        <v>#REF!</v>
      </c>
      <c r="U43" s="172">
        <f>SUM(C43,F43,I43,L43,O43,R43)</f>
        <v>29692</v>
      </c>
      <c r="V43" s="5" t="e">
        <f>SUM(D43,G43,J43,M43,P43,S43)</f>
        <v>#REF!</v>
      </c>
      <c r="W43" s="63" t="e">
        <f t="shared" si="16"/>
        <v>#REF!</v>
      </c>
    </row>
    <row r="44" spans="1:23" ht="13.5" hidden="1" thickBot="1" x14ac:dyDescent="0.25">
      <c r="A44" s="163" t="s">
        <v>58</v>
      </c>
      <c r="B44" s="164" t="s">
        <v>12</v>
      </c>
      <c r="C44" s="179">
        <f>C43+C42</f>
        <v>1130</v>
      </c>
      <c r="D44" s="180" t="e">
        <f>'11 міс.'!D45+#REF!</f>
        <v>#REF!</v>
      </c>
      <c r="E44" s="66" t="e">
        <f t="shared" si="10"/>
        <v>#REF!</v>
      </c>
      <c r="F44" s="181">
        <f>F42+F43</f>
        <v>4386</v>
      </c>
      <c r="G44" s="182" t="e">
        <f>'11 міс.'!G45+#REF!</f>
        <v>#REF!</v>
      </c>
      <c r="H44" s="66" t="e">
        <f t="shared" si="11"/>
        <v>#REF!</v>
      </c>
      <c r="I44" s="181">
        <f>I42+I43</f>
        <v>3659</v>
      </c>
      <c r="J44" s="182" t="e">
        <f>'11 міс.'!J45+#REF!</f>
        <v>#REF!</v>
      </c>
      <c r="K44" s="66" t="e">
        <f t="shared" si="12"/>
        <v>#REF!</v>
      </c>
      <c r="L44" s="181">
        <f>L42+L43</f>
        <v>11019</v>
      </c>
      <c r="M44" s="182" t="e">
        <f>'11 міс.'!M45+#REF!</f>
        <v>#REF!</v>
      </c>
      <c r="N44" s="66" t="e">
        <f t="shared" si="13"/>
        <v>#REF!</v>
      </c>
      <c r="O44" s="181">
        <f>O42+O43</f>
        <v>6634</v>
      </c>
      <c r="P44" s="182" t="e">
        <f>'11 міс.'!P45+#REF!</f>
        <v>#REF!</v>
      </c>
      <c r="Q44" s="66" t="e">
        <f t="shared" si="14"/>
        <v>#REF!</v>
      </c>
      <c r="R44" s="181">
        <f>R42+R43</f>
        <v>6930</v>
      </c>
      <c r="S44" s="182" t="e">
        <f>'11 міс.'!S45+#REF!</f>
        <v>#REF!</v>
      </c>
      <c r="T44" s="66" t="e">
        <f t="shared" si="15"/>
        <v>#REF!</v>
      </c>
      <c r="U44" s="188">
        <f>U43+U42</f>
        <v>33758</v>
      </c>
      <c r="V44" s="68" t="e">
        <f>SUM(D44,G44,J44,M44,P44,S44)</f>
        <v>#REF!</v>
      </c>
      <c r="W44" s="66" t="e">
        <f t="shared" si="16"/>
        <v>#REF!</v>
      </c>
    </row>
    <row r="45" spans="1:23" s="298" customFormat="1" ht="15.75" x14ac:dyDescent="0.25">
      <c r="D45" s="299" t="e">
        <f>D35/V35*100</f>
        <v>#REF!</v>
      </c>
      <c r="E45" s="300"/>
      <c r="F45" s="301"/>
      <c r="G45" s="301" t="e">
        <f>G35/V35*100</f>
        <v>#REF!</v>
      </c>
      <c r="H45" s="301"/>
      <c r="I45" s="301"/>
      <c r="J45" s="301" t="e">
        <f>J35/V35*100</f>
        <v>#REF!</v>
      </c>
      <c r="K45" s="301"/>
      <c r="L45" s="300"/>
      <c r="M45" s="300" t="e">
        <f>M35/V35*100</f>
        <v>#REF!</v>
      </c>
      <c r="N45" s="302"/>
      <c r="O45" s="302"/>
      <c r="P45" s="300" t="e">
        <f>P35/V35*100</f>
        <v>#REF!</v>
      </c>
      <c r="Q45" s="300"/>
      <c r="R45" s="300"/>
      <c r="S45" s="300" t="e">
        <f>S35/V35*100</f>
        <v>#REF!</v>
      </c>
      <c r="V45" s="303" t="e">
        <f>D45+G45+J45+M45+P45+S45</f>
        <v>#REF!</v>
      </c>
    </row>
  </sheetData>
  <mergeCells count="17">
    <mergeCell ref="A3:C3"/>
    <mergeCell ref="C4:E4"/>
    <mergeCell ref="F4:H4"/>
    <mergeCell ref="I4:K4"/>
    <mergeCell ref="A4:A5"/>
    <mergeCell ref="B4:B5"/>
    <mergeCell ref="C5:E5"/>
    <mergeCell ref="F5:H5"/>
    <mergeCell ref="I5:K5"/>
    <mergeCell ref="L4:N4"/>
    <mergeCell ref="O4:Q4"/>
    <mergeCell ref="R4:T4"/>
    <mergeCell ref="U4:W4"/>
    <mergeCell ref="O5:Q5"/>
    <mergeCell ref="R5:T5"/>
    <mergeCell ref="U5:W5"/>
    <mergeCell ref="L5:N5"/>
  </mergeCells>
  <phoneticPr fontId="0" type="noConversion"/>
  <printOptions horizontalCentered="1" verticalCentered="1"/>
  <pageMargins left="0.19685039370078741" right="0" top="0" bottom="0" header="0" footer="0"/>
  <pageSetup paperSize="9" scale="61" orientation="landscape" horizontalDpi="4294967292" verticalDpi="4294967292" r:id="rId1"/>
  <headerFooter alignWithMargins="0"/>
  <colBreaks count="1" manualBreakCount="1">
    <brk id="23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AN59"/>
  <sheetViews>
    <sheetView view="pageBreakPreview" zoomScale="75" zoomScaleNormal="75" zoomScaleSheetLayoutView="75" workbookViewId="0">
      <pane xSplit="2" ySplit="6" topLeftCell="C7" activePane="bottomRight" state="frozen"/>
      <selection activeCell="A36" sqref="A36"/>
      <selection pane="topRight" activeCell="A36" sqref="A36"/>
      <selection pane="bottomLeft" activeCell="A36" sqref="A36"/>
      <selection pane="bottomRight" activeCell="I35" sqref="I35"/>
    </sheetView>
  </sheetViews>
  <sheetFormatPr defaultColWidth="9.140625" defaultRowHeight="12.75" x14ac:dyDescent="0.2"/>
  <cols>
    <col min="1" max="1" width="22.42578125" style="78" customWidth="1"/>
    <col min="2" max="2" width="11.28515625" style="78" customWidth="1"/>
    <col min="3" max="4" width="9.28515625" style="78" customWidth="1"/>
    <col min="5" max="5" width="8.7109375" style="78" customWidth="1"/>
    <col min="6" max="6" width="6.85546875" style="78" customWidth="1"/>
    <col min="7" max="7" width="7.42578125" style="78" customWidth="1"/>
    <col min="8" max="10" width="8.5703125" style="78" customWidth="1"/>
    <col min="11" max="11" width="7.28515625" style="78" customWidth="1"/>
    <col min="12" max="12" width="6.7109375" style="78" customWidth="1"/>
    <col min="13" max="14" width="9.140625" style="78"/>
    <col min="15" max="15" width="8.85546875" style="78" customWidth="1"/>
    <col min="16" max="16" width="8.28515625" style="78" customWidth="1"/>
    <col min="17" max="17" width="6.42578125" style="78" customWidth="1"/>
    <col min="18" max="18" width="9.7109375" style="78" customWidth="1"/>
    <col min="19" max="19" width="10" style="78" customWidth="1"/>
    <col min="20" max="20" width="9.85546875" style="78" bestFit="1" customWidth="1"/>
    <col min="21" max="21" width="7.5703125" style="78" customWidth="1"/>
    <col min="22" max="24" width="8.5703125" style="78" customWidth="1"/>
    <col min="25" max="25" width="9.28515625" style="78" customWidth="1"/>
    <col min="26" max="26" width="8.28515625" style="78" customWidth="1"/>
    <col min="27" max="27" width="6.7109375" style="78" customWidth="1"/>
    <col min="28" max="29" width="9" style="78" customWidth="1"/>
    <col min="30" max="30" width="8.5703125" style="78" customWidth="1"/>
    <col min="31" max="31" width="6.85546875" style="78" customWidth="1"/>
    <col min="32" max="32" width="6.7109375" style="78" customWidth="1"/>
    <col min="33" max="33" width="11" style="78" bestFit="1" customWidth="1"/>
    <col min="34" max="34" width="10.28515625" style="78" customWidth="1"/>
    <col min="35" max="35" width="10.42578125" style="78" customWidth="1"/>
    <col min="36" max="36" width="7.5703125" style="78" customWidth="1"/>
    <col min="37" max="37" width="7.7109375" style="78" customWidth="1"/>
    <col min="38" max="16384" width="9.140625" style="78"/>
  </cols>
  <sheetData>
    <row r="1" spans="1:37" ht="18" x14ac:dyDescent="0.25">
      <c r="A1" s="77"/>
      <c r="O1" s="79" t="s">
        <v>53</v>
      </c>
      <c r="P1" s="79"/>
      <c r="R1" s="77"/>
      <c r="S1" s="77"/>
      <c r="AD1" s="154"/>
      <c r="AE1" s="154"/>
    </row>
    <row r="2" spans="1:37" ht="18" x14ac:dyDescent="0.25">
      <c r="A2" s="77"/>
      <c r="O2" s="79" t="s">
        <v>123</v>
      </c>
      <c r="P2" s="79"/>
      <c r="R2" s="77"/>
      <c r="S2" s="77"/>
    </row>
    <row r="3" spans="1:37" ht="15.75" thickBot="1" x14ac:dyDescent="0.25">
      <c r="A3" s="1161"/>
      <c r="B3" s="1161"/>
      <c r="C3" s="1161"/>
      <c r="D3" s="1161"/>
      <c r="M3" s="80"/>
      <c r="N3" s="80"/>
      <c r="Q3" s="154"/>
      <c r="R3" s="29"/>
      <c r="S3" s="29"/>
      <c r="T3" s="29"/>
      <c r="U3" s="29"/>
      <c r="V3" s="29"/>
      <c r="W3" s="29"/>
      <c r="X3" s="29"/>
      <c r="Y3" s="29"/>
      <c r="Z3" s="29"/>
      <c r="AA3" s="81"/>
      <c r="AB3" s="29"/>
      <c r="AC3" s="29"/>
      <c r="AD3" s="29"/>
      <c r="AE3" s="29"/>
      <c r="AF3" s="29"/>
      <c r="AG3" s="29"/>
      <c r="AH3" s="29"/>
      <c r="AI3" s="29"/>
      <c r="AJ3" s="29"/>
      <c r="AK3" s="29"/>
    </row>
    <row r="4" spans="1:37" ht="13.5" thickBot="1" x14ac:dyDescent="0.25">
      <c r="A4" s="1154" t="s">
        <v>7</v>
      </c>
      <c r="B4" s="1158" t="s">
        <v>8</v>
      </c>
      <c r="C4" s="1225" t="s">
        <v>0</v>
      </c>
      <c r="D4" s="1223"/>
      <c r="E4" s="1223"/>
      <c r="F4" s="1223"/>
      <c r="G4" s="1224"/>
      <c r="H4" s="1225" t="s">
        <v>1</v>
      </c>
      <c r="I4" s="1223"/>
      <c r="J4" s="1223"/>
      <c r="K4" s="1223"/>
      <c r="L4" s="1224"/>
      <c r="M4" s="1223" t="s">
        <v>2</v>
      </c>
      <c r="N4" s="1223"/>
      <c r="O4" s="1223"/>
      <c r="P4" s="1223"/>
      <c r="Q4" s="1224"/>
      <c r="R4" s="442"/>
      <c r="S4" s="1157" t="s">
        <v>3</v>
      </c>
      <c r="T4" s="1155"/>
      <c r="U4" s="1158"/>
      <c r="V4" s="1156"/>
      <c r="W4" s="1223" t="s">
        <v>4</v>
      </c>
      <c r="X4" s="1223"/>
      <c r="Y4" s="1223"/>
      <c r="Z4" s="1223"/>
      <c r="AA4" s="1224"/>
      <c r="AB4" s="1229" t="s">
        <v>5</v>
      </c>
      <c r="AC4" s="1230"/>
      <c r="AD4" s="1230"/>
      <c r="AE4" s="1230"/>
      <c r="AF4" s="1231"/>
      <c r="AG4" s="1225" t="s">
        <v>6</v>
      </c>
      <c r="AH4" s="1223"/>
      <c r="AI4" s="1223"/>
      <c r="AJ4" s="1223"/>
      <c r="AK4" s="1224"/>
    </row>
    <row r="5" spans="1:37" ht="13.5" thickBot="1" x14ac:dyDescent="0.25">
      <c r="A5" s="1159"/>
      <c r="B5" s="1160"/>
      <c r="C5" s="1226" t="s">
        <v>47</v>
      </c>
      <c r="D5" s="1227"/>
      <c r="E5" s="1227"/>
      <c r="F5" s="1227"/>
      <c r="G5" s="1228"/>
      <c r="H5" s="1226" t="s">
        <v>47</v>
      </c>
      <c r="I5" s="1227"/>
      <c r="J5" s="1227"/>
      <c r="K5" s="1227"/>
      <c r="L5" s="1228"/>
      <c r="M5" s="1227" t="s">
        <v>47</v>
      </c>
      <c r="N5" s="1227"/>
      <c r="O5" s="1227"/>
      <c r="P5" s="1227"/>
      <c r="Q5" s="1228"/>
      <c r="R5" s="443"/>
      <c r="S5" s="1232" t="s">
        <v>47</v>
      </c>
      <c r="T5" s="1233"/>
      <c r="U5" s="1234"/>
      <c r="V5" s="1235"/>
      <c r="W5" s="1227" t="s">
        <v>47</v>
      </c>
      <c r="X5" s="1227"/>
      <c r="Y5" s="1227"/>
      <c r="Z5" s="1227"/>
      <c r="AA5" s="1228"/>
      <c r="AB5" s="1229" t="s">
        <v>47</v>
      </c>
      <c r="AC5" s="1230"/>
      <c r="AD5" s="1230"/>
      <c r="AE5" s="1230"/>
      <c r="AF5" s="1231"/>
      <c r="AG5" s="1226" t="s">
        <v>47</v>
      </c>
      <c r="AH5" s="1227"/>
      <c r="AI5" s="1227"/>
      <c r="AJ5" s="1227"/>
      <c r="AK5" s="1228"/>
    </row>
    <row r="6" spans="1:37" ht="13.5" thickBot="1" x14ac:dyDescent="0.25">
      <c r="A6" s="434"/>
      <c r="B6" s="240" t="s">
        <v>9</v>
      </c>
      <c r="C6" s="362">
        <v>2008</v>
      </c>
      <c r="D6" s="190">
        <v>2009</v>
      </c>
      <c r="E6" s="190">
        <v>2010</v>
      </c>
      <c r="F6" s="191" t="s">
        <v>122</v>
      </c>
      <c r="G6" s="191" t="s">
        <v>116</v>
      </c>
      <c r="H6" s="362">
        <v>2008</v>
      </c>
      <c r="I6" s="190">
        <v>2009</v>
      </c>
      <c r="J6" s="190">
        <v>2010</v>
      </c>
      <c r="K6" s="191" t="s">
        <v>122</v>
      </c>
      <c r="L6" s="191" t="s">
        <v>116</v>
      </c>
      <c r="M6" s="189">
        <v>2008</v>
      </c>
      <c r="N6" s="190">
        <v>2009</v>
      </c>
      <c r="O6" s="190">
        <v>2010</v>
      </c>
      <c r="P6" s="191" t="s">
        <v>122</v>
      </c>
      <c r="Q6" s="191" t="s">
        <v>116</v>
      </c>
      <c r="R6" s="362">
        <v>2008</v>
      </c>
      <c r="S6" s="190">
        <v>2009</v>
      </c>
      <c r="T6" s="190">
        <v>2010</v>
      </c>
      <c r="U6" s="191" t="s">
        <v>122</v>
      </c>
      <c r="V6" s="191" t="s">
        <v>116</v>
      </c>
      <c r="W6" s="189">
        <v>2008</v>
      </c>
      <c r="X6" s="190">
        <v>2009</v>
      </c>
      <c r="Y6" s="190">
        <v>2010</v>
      </c>
      <c r="Z6" s="191" t="s">
        <v>122</v>
      </c>
      <c r="AA6" s="191" t="s">
        <v>116</v>
      </c>
      <c r="AB6" s="189">
        <v>2008</v>
      </c>
      <c r="AC6" s="190">
        <v>2009</v>
      </c>
      <c r="AD6" s="190">
        <v>2010</v>
      </c>
      <c r="AE6" s="191" t="s">
        <v>122</v>
      </c>
      <c r="AF6" s="191" t="s">
        <v>116</v>
      </c>
      <c r="AG6" s="189">
        <v>2008</v>
      </c>
      <c r="AH6" s="189">
        <v>2009</v>
      </c>
      <c r="AI6" s="190">
        <v>2010</v>
      </c>
      <c r="AJ6" s="191" t="s">
        <v>122</v>
      </c>
      <c r="AK6" s="191" t="s">
        <v>116</v>
      </c>
    </row>
    <row r="7" spans="1:37" ht="20.25" customHeight="1" x14ac:dyDescent="0.2">
      <c r="A7" s="278" t="s">
        <v>10</v>
      </c>
      <c r="B7" s="276" t="s">
        <v>46</v>
      </c>
      <c r="C7" s="208">
        <f>SUM(C9,C10,C11)</f>
        <v>297.803</v>
      </c>
      <c r="D7" s="48">
        <f>SUM(D9,D10,D11)</f>
        <v>245.66300000000001</v>
      </c>
      <c r="E7" s="48">
        <f>SUM(E9,E10,E11)</f>
        <v>280.61099999999999</v>
      </c>
      <c r="F7" s="243">
        <f>E7/C7*100</f>
        <v>94.227056141140281</v>
      </c>
      <c r="G7" s="245">
        <f t="shared" ref="G7:G21" si="0">E7/D7*100</f>
        <v>114.22599251820583</v>
      </c>
      <c r="H7" s="208">
        <f>SUM(H9,H10,H11)</f>
        <v>563.76300000000003</v>
      </c>
      <c r="I7" s="48">
        <f>SUM(I9,I10,I11)</f>
        <v>473.55500000000001</v>
      </c>
      <c r="J7" s="48">
        <f>SUM(J9,J10,J11)</f>
        <v>577.03199999999993</v>
      </c>
      <c r="K7" s="243">
        <f>J7/H7*100</f>
        <v>102.35364860765958</v>
      </c>
      <c r="L7" s="245">
        <f t="shared" ref="L7:L21" si="1">J7/I7*100</f>
        <v>121.85110494029203</v>
      </c>
      <c r="M7" s="221">
        <f>SUM(M9,M10,M11)</f>
        <v>492.39499999999998</v>
      </c>
      <c r="N7" s="48">
        <f>SUM(N9,N10,N11)</f>
        <v>395.952</v>
      </c>
      <c r="O7" s="48">
        <f>SUM(O9,O10,O11)</f>
        <v>484.85400000000004</v>
      </c>
      <c r="P7" s="243">
        <f>O7/M7*100</f>
        <v>98.468505975893351</v>
      </c>
      <c r="Q7" s="245">
        <f t="shared" ref="Q7:Q21" si="2">O7/N7*100</f>
        <v>122.45272154200511</v>
      </c>
      <c r="R7" s="208">
        <f>SUM(R9,R10,R11)</f>
        <v>1416.9839999999999</v>
      </c>
      <c r="S7" s="48">
        <f>SUM(S9,S10,S11)</f>
        <v>1112.895</v>
      </c>
      <c r="T7" s="48">
        <f>SUM(T9,T10,T11)</f>
        <v>1383.93</v>
      </c>
      <c r="U7" s="243">
        <f>T7/R7*100</f>
        <v>97.667298995613223</v>
      </c>
      <c r="V7" s="245">
        <f t="shared" ref="V7:V21" si="3">T7/S7*100</f>
        <v>124.3540495734099</v>
      </c>
      <c r="W7" s="221">
        <f>SUM(W9,W10,W11)</f>
        <v>527.44200000000001</v>
      </c>
      <c r="X7" s="48">
        <f>SUM(X9,X10,X11)</f>
        <v>417.18</v>
      </c>
      <c r="Y7" s="48">
        <f>SUM(Y9,Y10,Y11)</f>
        <v>552.35199999999998</v>
      </c>
      <c r="Z7" s="243">
        <f>Y7/W7*100</f>
        <v>104.72279416504561</v>
      </c>
      <c r="AA7" s="245">
        <f t="shared" ref="AA7:AA21" si="4">Y7/X7*100</f>
        <v>132.40136152260413</v>
      </c>
      <c r="AB7" s="48">
        <f>SUM(AB9,AB10,AB11)</f>
        <v>477.40899999999999</v>
      </c>
      <c r="AC7" s="48">
        <f>SUM(AC9,AC10,AC11)</f>
        <v>349.64599999999996</v>
      </c>
      <c r="AD7" s="48">
        <f>SUM(AD9,AD10,AD11)</f>
        <v>453.49799999999999</v>
      </c>
      <c r="AE7" s="243">
        <f>AD7/AB7*100</f>
        <v>94.991506234696033</v>
      </c>
      <c r="AF7" s="243">
        <f t="shared" ref="AF7:AF21" si="5">AD7/AC7*100</f>
        <v>129.70204149339619</v>
      </c>
      <c r="AG7" s="467">
        <f>SUM(J7,N7,R7,V7,Y7,AC7)</f>
        <v>3416.32004957341</v>
      </c>
      <c r="AH7" s="221">
        <f t="shared" ref="AH7:AH17" si="6">SUM(D7,I7,N7,S7,X7,AC7)</f>
        <v>2994.8909999999996</v>
      </c>
      <c r="AI7" s="48">
        <f t="shared" ref="AI7:AI17" si="7">SUM(E7,J7,O7,T7,Y7,AD7)</f>
        <v>3732.2769999999996</v>
      </c>
      <c r="AJ7" s="243">
        <f>AI7/AG7*100</f>
        <v>109.24845874630635</v>
      </c>
      <c r="AK7" s="245">
        <f t="shared" ref="AK7:AK21" si="8">AI7/AH7*100</f>
        <v>124.62146368599059</v>
      </c>
    </row>
    <row r="8" spans="1:37" x14ac:dyDescent="0.2">
      <c r="A8" s="279" t="s">
        <v>29</v>
      </c>
      <c r="B8" s="197" t="s">
        <v>12</v>
      </c>
      <c r="C8" s="208">
        <f>C7-C11</f>
        <v>139.17500000000001</v>
      </c>
      <c r="D8" s="48">
        <f>D7-D11</f>
        <v>102.53900000000002</v>
      </c>
      <c r="E8" s="48">
        <f>E7-E11</f>
        <v>137.86799999999999</v>
      </c>
      <c r="F8" s="243">
        <f t="shared" ref="F8:F21" si="9">E8/C8*100</f>
        <v>99.060894557212137</v>
      </c>
      <c r="G8" s="245">
        <f t="shared" si="0"/>
        <v>134.45420766732653</v>
      </c>
      <c r="H8" s="208">
        <f>H7-H11</f>
        <v>337.99200000000008</v>
      </c>
      <c r="I8" s="48">
        <f>I7-I11</f>
        <v>255.714</v>
      </c>
      <c r="J8" s="48">
        <f>J7-J11</f>
        <v>358.97399999999993</v>
      </c>
      <c r="K8" s="243">
        <f t="shared" ref="K8:K21" si="10">J8/H8*100</f>
        <v>106.20783923879851</v>
      </c>
      <c r="L8" s="245">
        <f t="shared" si="1"/>
        <v>140.38105070508456</v>
      </c>
      <c r="M8" s="221">
        <f>M7-M11</f>
        <v>307.09899999999999</v>
      </c>
      <c r="N8" s="48">
        <f>N7-N11</f>
        <v>222.90899999999999</v>
      </c>
      <c r="O8" s="48">
        <f>O7-O11</f>
        <v>304.06300000000005</v>
      </c>
      <c r="P8" s="243">
        <f t="shared" ref="P8:P21" si="11">O8/M8*100</f>
        <v>99.011393719940486</v>
      </c>
      <c r="Q8" s="245">
        <f t="shared" si="2"/>
        <v>136.40678483147835</v>
      </c>
      <c r="R8" s="208">
        <f>R7-R11</f>
        <v>913.02699999999993</v>
      </c>
      <c r="S8" s="48">
        <f>S7-S11</f>
        <v>645.37799999999993</v>
      </c>
      <c r="T8" s="48">
        <f>T7-T11</f>
        <v>911.83200000000011</v>
      </c>
      <c r="U8" s="243">
        <f t="shared" ref="U8:U21" si="12">T8/R8*100</f>
        <v>99.869116685486873</v>
      </c>
      <c r="V8" s="245">
        <f t="shared" si="3"/>
        <v>141.2865018640239</v>
      </c>
      <c r="W8" s="221">
        <f>W7-W11</f>
        <v>424.702</v>
      </c>
      <c r="X8" s="48">
        <f>X7-X11</f>
        <v>321.56700000000001</v>
      </c>
      <c r="Y8" s="48">
        <f>Y7-Y11</f>
        <v>452.14</v>
      </c>
      <c r="Z8" s="243">
        <f t="shared" ref="Z8:Z21" si="13">Y8/W8*100</f>
        <v>106.46052997160362</v>
      </c>
      <c r="AA8" s="245">
        <f t="shared" si="4"/>
        <v>140.60522379473016</v>
      </c>
      <c r="AB8" s="48">
        <f>AB7-AB11</f>
        <v>245.04999999999998</v>
      </c>
      <c r="AC8" s="48">
        <f>AC7-AC11</f>
        <v>153.89199999999997</v>
      </c>
      <c r="AD8" s="48">
        <f>AD7-AD11</f>
        <v>251.298</v>
      </c>
      <c r="AE8" s="243">
        <f t="shared" ref="AE8:AE21" si="14">AD8/AB8*100</f>
        <v>102.54968373801265</v>
      </c>
      <c r="AF8" s="243">
        <f t="shared" si="5"/>
        <v>163.2950380786526</v>
      </c>
      <c r="AG8" s="208">
        <f>SUM(J8,N8,R8,V8,Y8,AC8)</f>
        <v>2242.2285018640237</v>
      </c>
      <c r="AH8" s="221">
        <f t="shared" si="6"/>
        <v>1701.999</v>
      </c>
      <c r="AI8" s="48">
        <f t="shared" si="7"/>
        <v>2416.1750000000002</v>
      </c>
      <c r="AJ8" s="243">
        <f t="shared" ref="AJ8:AJ21" si="15">AI8/AG8*100</f>
        <v>107.75775073732984</v>
      </c>
      <c r="AK8" s="245">
        <f t="shared" si="8"/>
        <v>141.96101172797398</v>
      </c>
    </row>
    <row r="9" spans="1:37" x14ac:dyDescent="0.2">
      <c r="A9" s="224" t="s">
        <v>31</v>
      </c>
      <c r="B9" s="197" t="s">
        <v>12</v>
      </c>
      <c r="C9" s="185">
        <v>132.161</v>
      </c>
      <c r="D9" s="21">
        <v>97.293999999999997</v>
      </c>
      <c r="E9" s="21">
        <v>130.16900000000001</v>
      </c>
      <c r="F9" s="243">
        <f t="shared" si="9"/>
        <v>98.49274748223759</v>
      </c>
      <c r="G9" s="61">
        <f t="shared" si="0"/>
        <v>133.78933952761733</v>
      </c>
      <c r="H9" s="185">
        <v>296.73500000000001</v>
      </c>
      <c r="I9" s="21">
        <v>222.863</v>
      </c>
      <c r="J9" s="21">
        <v>314.226</v>
      </c>
      <c r="K9" s="212">
        <f t="shared" si="10"/>
        <v>105.89448497817916</v>
      </c>
      <c r="L9" s="61">
        <f t="shared" si="1"/>
        <v>140.99514051233268</v>
      </c>
      <c r="M9" s="200">
        <v>279.96699999999998</v>
      </c>
      <c r="N9" s="21">
        <v>203.66900000000001</v>
      </c>
      <c r="O9" s="21">
        <v>277.83300000000003</v>
      </c>
      <c r="P9" s="212">
        <f t="shared" si="11"/>
        <v>99.237767308289932</v>
      </c>
      <c r="Q9" s="61">
        <f t="shared" si="2"/>
        <v>136.41398543715539</v>
      </c>
      <c r="R9" s="185">
        <v>764.94899999999996</v>
      </c>
      <c r="S9" s="21">
        <v>520.54899999999998</v>
      </c>
      <c r="T9" s="21">
        <v>742.83100000000002</v>
      </c>
      <c r="U9" s="212">
        <f t="shared" si="12"/>
        <v>97.10856540762849</v>
      </c>
      <c r="V9" s="61">
        <f t="shared" si="3"/>
        <v>142.70145557862949</v>
      </c>
      <c r="W9" s="200">
        <v>386.90499999999997</v>
      </c>
      <c r="X9" s="21">
        <v>293.36700000000002</v>
      </c>
      <c r="Y9" s="21">
        <v>412.64699999999999</v>
      </c>
      <c r="Z9" s="212">
        <f t="shared" si="13"/>
        <v>106.65331282873056</v>
      </c>
      <c r="AA9" s="61">
        <f t="shared" si="4"/>
        <v>140.6589698227817</v>
      </c>
      <c r="AB9" s="21">
        <v>193.37899999999999</v>
      </c>
      <c r="AC9" s="21">
        <v>123.342</v>
      </c>
      <c r="AD9" s="21">
        <v>198.68199999999999</v>
      </c>
      <c r="AE9" s="212">
        <f t="shared" si="14"/>
        <v>102.74228328825777</v>
      </c>
      <c r="AF9" s="212">
        <f t="shared" si="5"/>
        <v>161.08219422418964</v>
      </c>
      <c r="AG9" s="185">
        <f t="shared" ref="AG9:AG21" si="16">SUM(J9,N9,R9,V9,Y9,AC9)</f>
        <v>1961.5344555786296</v>
      </c>
      <c r="AH9" s="200">
        <f t="shared" si="6"/>
        <v>1461.0840000000001</v>
      </c>
      <c r="AI9" s="21">
        <f t="shared" si="7"/>
        <v>2076.3879999999999</v>
      </c>
      <c r="AJ9" s="212">
        <f t="shared" si="15"/>
        <v>105.85529069319814</v>
      </c>
      <c r="AK9" s="61">
        <f t="shared" si="8"/>
        <v>142.11284224589414</v>
      </c>
    </row>
    <row r="10" spans="1:37" x14ac:dyDescent="0.2">
      <c r="A10" s="224" t="s">
        <v>32</v>
      </c>
      <c r="B10" s="197" t="s">
        <v>12</v>
      </c>
      <c r="C10" s="185">
        <v>7.0140000000000002</v>
      </c>
      <c r="D10" s="21">
        <v>5.2450000000000001</v>
      </c>
      <c r="E10" s="21">
        <v>7.6989999999999998</v>
      </c>
      <c r="F10" s="243">
        <f t="shared" si="9"/>
        <v>109.76618192187053</v>
      </c>
      <c r="G10" s="61">
        <f t="shared" si="0"/>
        <v>146.78741658722592</v>
      </c>
      <c r="H10" s="185">
        <v>41.256999999999998</v>
      </c>
      <c r="I10" s="21">
        <v>32.850999999999999</v>
      </c>
      <c r="J10" s="21">
        <v>44.747999999999998</v>
      </c>
      <c r="K10" s="212">
        <f t="shared" si="10"/>
        <v>108.46159439610248</v>
      </c>
      <c r="L10" s="61">
        <f t="shared" si="1"/>
        <v>136.21503150589024</v>
      </c>
      <c r="M10" s="200">
        <v>27.132000000000001</v>
      </c>
      <c r="N10" s="21">
        <v>19.239999999999998</v>
      </c>
      <c r="O10" s="21">
        <v>26.23</v>
      </c>
      <c r="P10" s="212">
        <f t="shared" si="11"/>
        <v>96.67551231018723</v>
      </c>
      <c r="Q10" s="61">
        <f t="shared" si="2"/>
        <v>136.33056133056135</v>
      </c>
      <c r="R10" s="185">
        <v>148.078</v>
      </c>
      <c r="S10" s="21">
        <v>124.82899999999999</v>
      </c>
      <c r="T10" s="21">
        <v>169.001</v>
      </c>
      <c r="U10" s="212">
        <f t="shared" si="12"/>
        <v>114.1297154202515</v>
      </c>
      <c r="V10" s="61">
        <f t="shared" si="3"/>
        <v>135.38600805902476</v>
      </c>
      <c r="W10" s="200">
        <v>37.796999999999997</v>
      </c>
      <c r="X10" s="21">
        <v>28.2</v>
      </c>
      <c r="Y10" s="21">
        <v>39.493000000000002</v>
      </c>
      <c r="Z10" s="212">
        <f t="shared" si="13"/>
        <v>104.4871286080906</v>
      </c>
      <c r="AA10" s="61">
        <f t="shared" si="4"/>
        <v>140.04609929078015</v>
      </c>
      <c r="AB10" s="21">
        <v>51.670999999999999</v>
      </c>
      <c r="AC10" s="21">
        <v>30.55</v>
      </c>
      <c r="AD10" s="21">
        <v>52.616</v>
      </c>
      <c r="AE10" s="212">
        <f t="shared" si="14"/>
        <v>101.82887886822397</v>
      </c>
      <c r="AF10" s="212">
        <f t="shared" si="5"/>
        <v>172.22913256955809</v>
      </c>
      <c r="AG10" s="185">
        <f t="shared" si="16"/>
        <v>417.49500805902477</v>
      </c>
      <c r="AH10" s="200">
        <f t="shared" si="6"/>
        <v>240.91499999999999</v>
      </c>
      <c r="AI10" s="21">
        <f t="shared" si="7"/>
        <v>339.78699999999998</v>
      </c>
      <c r="AJ10" s="212">
        <f t="shared" si="15"/>
        <v>81.38708090899172</v>
      </c>
      <c r="AK10" s="61">
        <f t="shared" si="8"/>
        <v>141.04020090073263</v>
      </c>
    </row>
    <row r="11" spans="1:37" x14ac:dyDescent="0.2">
      <c r="A11" s="279" t="s">
        <v>30</v>
      </c>
      <c r="B11" s="197" t="s">
        <v>12</v>
      </c>
      <c r="C11" s="208">
        <v>158.62799999999999</v>
      </c>
      <c r="D11" s="48">
        <v>143.124</v>
      </c>
      <c r="E11" s="48">
        <v>142.74299999999999</v>
      </c>
      <c r="F11" s="243">
        <f t="shared" si="9"/>
        <v>89.986004992813378</v>
      </c>
      <c r="G11" s="242">
        <f t="shared" si="0"/>
        <v>99.733797266705793</v>
      </c>
      <c r="H11" s="208">
        <v>225.77099999999999</v>
      </c>
      <c r="I11" s="48">
        <v>217.84100000000001</v>
      </c>
      <c r="J11" s="48">
        <v>218.05799999999999</v>
      </c>
      <c r="K11" s="243">
        <f t="shared" si="10"/>
        <v>96.583706499063211</v>
      </c>
      <c r="L11" s="245">
        <f t="shared" si="1"/>
        <v>100.09961393860661</v>
      </c>
      <c r="M11" s="221">
        <v>185.29599999999999</v>
      </c>
      <c r="N11" s="48">
        <v>173.04300000000001</v>
      </c>
      <c r="O11" s="48">
        <v>180.791</v>
      </c>
      <c r="P11" s="243">
        <f t="shared" si="11"/>
        <v>97.568754857093523</v>
      </c>
      <c r="Q11" s="245">
        <f t="shared" si="2"/>
        <v>104.47749981218541</v>
      </c>
      <c r="R11" s="208">
        <v>503.95699999999999</v>
      </c>
      <c r="S11" s="48">
        <v>467.517</v>
      </c>
      <c r="T11" s="48">
        <v>472.09800000000001</v>
      </c>
      <c r="U11" s="243">
        <f t="shared" si="12"/>
        <v>93.678230483950017</v>
      </c>
      <c r="V11" s="245">
        <f t="shared" si="3"/>
        <v>100.97985741694954</v>
      </c>
      <c r="W11" s="221">
        <v>102.74</v>
      </c>
      <c r="X11" s="48">
        <v>95.613</v>
      </c>
      <c r="Y11" s="48">
        <v>100.212</v>
      </c>
      <c r="Z11" s="243">
        <f t="shared" si="13"/>
        <v>97.539419894880282</v>
      </c>
      <c r="AA11" s="245">
        <f t="shared" si="4"/>
        <v>104.81001537447835</v>
      </c>
      <c r="AB11" s="48">
        <v>232.35900000000001</v>
      </c>
      <c r="AC11" s="48">
        <v>195.75399999999999</v>
      </c>
      <c r="AD11" s="48">
        <v>202.2</v>
      </c>
      <c r="AE11" s="243">
        <f t="shared" si="14"/>
        <v>87.02051566756613</v>
      </c>
      <c r="AF11" s="243">
        <f t="shared" si="5"/>
        <v>103.29290844631527</v>
      </c>
      <c r="AG11" s="208">
        <f t="shared" si="16"/>
        <v>1292.0038574169496</v>
      </c>
      <c r="AH11" s="221">
        <f t="shared" si="6"/>
        <v>1292.8920000000001</v>
      </c>
      <c r="AI11" s="48">
        <f t="shared" si="7"/>
        <v>1316.1020000000001</v>
      </c>
      <c r="AJ11" s="243">
        <f t="shared" si="15"/>
        <v>101.86517574577749</v>
      </c>
      <c r="AK11" s="245">
        <f t="shared" si="8"/>
        <v>101.79520021780628</v>
      </c>
    </row>
    <row r="12" spans="1:37" ht="24.6" customHeight="1" x14ac:dyDescent="0.2">
      <c r="A12" s="246" t="s">
        <v>16</v>
      </c>
      <c r="B12" s="240" t="s">
        <v>26</v>
      </c>
      <c r="C12" s="208">
        <f>SUM(C14,C15,C16)</f>
        <v>4956.9690000000001</v>
      </c>
      <c r="D12" s="48">
        <f>SUM(D14,D15,D16)</f>
        <v>4421.6350000000002</v>
      </c>
      <c r="E12" s="48">
        <f>E13+E16</f>
        <v>4601.8789999999999</v>
      </c>
      <c r="F12" s="243">
        <f t="shared" si="9"/>
        <v>92.836549915886096</v>
      </c>
      <c r="G12" s="245">
        <f t="shared" si="0"/>
        <v>104.076410649002</v>
      </c>
      <c r="H12" s="208">
        <f>SUM(H14,H15,H16)</f>
        <v>6445.777</v>
      </c>
      <c r="I12" s="48">
        <f>SUM(I14,I15,I16)</f>
        <v>6001.1230000000005</v>
      </c>
      <c r="J12" s="48">
        <f>J13+J16</f>
        <v>6337.9110000000001</v>
      </c>
      <c r="K12" s="243">
        <f t="shared" si="10"/>
        <v>98.326563267702255</v>
      </c>
      <c r="L12" s="245">
        <f t="shared" si="1"/>
        <v>105.61208293847668</v>
      </c>
      <c r="M12" s="221">
        <f>SUM(M14,M15,M16)</f>
        <v>6362.2240000000002</v>
      </c>
      <c r="N12" s="48">
        <f>SUM(N14,N15,N16)</f>
        <v>5588.5630000000001</v>
      </c>
      <c r="O12" s="48">
        <f>O13+O16</f>
        <v>6144.6219999999994</v>
      </c>
      <c r="P12" s="243">
        <f t="shared" si="11"/>
        <v>96.579780906802398</v>
      </c>
      <c r="Q12" s="245">
        <f t="shared" si="2"/>
        <v>109.94994598790421</v>
      </c>
      <c r="R12" s="208">
        <f>SUM(R14,R15,R16)</f>
        <v>12487.715</v>
      </c>
      <c r="S12" s="48">
        <f>SUM(S14,S15,S16)</f>
        <v>10989.748</v>
      </c>
      <c r="T12" s="48">
        <f>T13+T16</f>
        <v>12157.466</v>
      </c>
      <c r="U12" s="243">
        <f t="shared" si="12"/>
        <v>97.355408895862865</v>
      </c>
      <c r="V12" s="245">
        <f t="shared" si="3"/>
        <v>110.62552116754634</v>
      </c>
      <c r="W12" s="221">
        <f>SUM(W14,W15,W16)</f>
        <v>3547.9929999999999</v>
      </c>
      <c r="X12" s="48">
        <f>SUM(X14,X15,X16)</f>
        <v>3056.817</v>
      </c>
      <c r="Y12" s="48">
        <f>Y13+Y16</f>
        <v>3595.0770000000002</v>
      </c>
      <c r="Z12" s="243">
        <f t="shared" si="13"/>
        <v>101.32706011539483</v>
      </c>
      <c r="AA12" s="245">
        <f t="shared" si="4"/>
        <v>117.60851238396019</v>
      </c>
      <c r="AB12" s="48">
        <f>SUM(AB14,AB15,AB16)</f>
        <v>5732.7219999999998</v>
      </c>
      <c r="AC12" s="48">
        <f>SUM(AC14,AC15,AC16)</f>
        <v>4899.4610000000002</v>
      </c>
      <c r="AD12" s="48">
        <f>AD13+AD16</f>
        <v>5599.768</v>
      </c>
      <c r="AE12" s="243">
        <f t="shared" si="14"/>
        <v>97.680787590955916</v>
      </c>
      <c r="AF12" s="243">
        <f t="shared" si="5"/>
        <v>114.29355188254382</v>
      </c>
      <c r="AG12" s="208">
        <f t="shared" si="16"/>
        <v>33019.352521167544</v>
      </c>
      <c r="AH12" s="221">
        <f t="shared" si="6"/>
        <v>34957.347000000002</v>
      </c>
      <c r="AI12" s="48">
        <f t="shared" si="7"/>
        <v>38436.722999999998</v>
      </c>
      <c r="AJ12" s="243">
        <f t="shared" si="15"/>
        <v>116.40665266031358</v>
      </c>
      <c r="AK12" s="245">
        <f t="shared" si="8"/>
        <v>109.9532038286544</v>
      </c>
    </row>
    <row r="13" spans="1:37" ht="18.75" customHeight="1" x14ac:dyDescent="0.2">
      <c r="A13" s="279" t="s">
        <v>29</v>
      </c>
      <c r="B13" s="240"/>
      <c r="C13" s="208">
        <f>C12-C16</f>
        <v>813.08299999999963</v>
      </c>
      <c r="D13" s="48">
        <f>D12-D16</f>
        <v>608.02600000000029</v>
      </c>
      <c r="E13" s="48">
        <f>E14+E15</f>
        <v>817</v>
      </c>
      <c r="F13" s="243">
        <f t="shared" si="9"/>
        <v>100.48174663595235</v>
      </c>
      <c r="G13" s="245">
        <f t="shared" si="0"/>
        <v>134.36925394637723</v>
      </c>
      <c r="H13" s="208">
        <f>H12-H16</f>
        <v>1261.2910000000002</v>
      </c>
      <c r="I13" s="48">
        <f>I12-I16</f>
        <v>967.14400000000023</v>
      </c>
      <c r="J13" s="48">
        <f>J14+J15</f>
        <v>1352.587</v>
      </c>
      <c r="K13" s="243">
        <f t="shared" si="10"/>
        <v>107.23829790270443</v>
      </c>
      <c r="L13" s="245">
        <f t="shared" si="1"/>
        <v>139.85373429396239</v>
      </c>
      <c r="M13" s="221">
        <f>M12-M16</f>
        <v>1515.6140000000005</v>
      </c>
      <c r="N13" s="48">
        <f>N12-N16</f>
        <v>1091.9930000000004</v>
      </c>
      <c r="O13" s="48">
        <f>O14+O15</f>
        <v>1470.44</v>
      </c>
      <c r="P13" s="243">
        <f t="shared" si="11"/>
        <v>97.019425790471686</v>
      </c>
      <c r="Q13" s="245">
        <f t="shared" si="2"/>
        <v>134.65654083863171</v>
      </c>
      <c r="R13" s="208">
        <f>R12-R16</f>
        <v>3202.7199999999993</v>
      </c>
      <c r="S13" s="48">
        <f>S12-S16</f>
        <v>2394.6859999999997</v>
      </c>
      <c r="T13" s="48">
        <f>T14+T15</f>
        <v>3443.1210000000001</v>
      </c>
      <c r="U13" s="243">
        <f t="shared" si="12"/>
        <v>107.50615102163164</v>
      </c>
      <c r="V13" s="245">
        <f t="shared" si="3"/>
        <v>143.78173171764485</v>
      </c>
      <c r="W13" s="221">
        <f>W12-W16</f>
        <v>1442.9749999999999</v>
      </c>
      <c r="X13" s="48">
        <f>X12-X16</f>
        <v>1058.43</v>
      </c>
      <c r="Y13" s="48">
        <f>Y14+Y15</f>
        <v>1506.979</v>
      </c>
      <c r="Z13" s="243">
        <f t="shared" si="13"/>
        <v>104.43555848160919</v>
      </c>
      <c r="AA13" s="245">
        <f t="shared" si="4"/>
        <v>142.37871186568785</v>
      </c>
      <c r="AB13" s="48">
        <f>AB12-AB16</f>
        <v>1133.2910000000002</v>
      </c>
      <c r="AC13" s="48">
        <f>AC12-AC16</f>
        <v>722.24099999999999</v>
      </c>
      <c r="AD13" s="48">
        <f>AD14+AD15</f>
        <v>1188.6030000000001</v>
      </c>
      <c r="AE13" s="243">
        <f t="shared" si="14"/>
        <v>104.88065289497577</v>
      </c>
      <c r="AF13" s="243">
        <f t="shared" si="5"/>
        <v>164.57152114045036</v>
      </c>
      <c r="AG13" s="208">
        <f>SUM(J13,N13,R13,V13,Y13,AC13)</f>
        <v>8020.3017317176445</v>
      </c>
      <c r="AH13" s="221">
        <f t="shared" si="6"/>
        <v>6842.52</v>
      </c>
      <c r="AI13" s="48">
        <f t="shared" si="7"/>
        <v>9778.73</v>
      </c>
      <c r="AJ13" s="243">
        <f t="shared" si="15"/>
        <v>121.9247146441929</v>
      </c>
      <c r="AK13" s="245">
        <f t="shared" si="8"/>
        <v>142.91123738038033</v>
      </c>
    </row>
    <row r="14" spans="1:37" x14ac:dyDescent="0.2">
      <c r="A14" s="248" t="s">
        <v>13</v>
      </c>
      <c r="B14" s="241" t="s">
        <v>12</v>
      </c>
      <c r="C14" s="185">
        <v>744.89099999999996</v>
      </c>
      <c r="D14" s="21">
        <v>555.92899999999997</v>
      </c>
      <c r="E14" s="21">
        <v>741.36699999999996</v>
      </c>
      <c r="F14" s="243">
        <f t="shared" si="9"/>
        <v>99.526910648672086</v>
      </c>
      <c r="G14" s="61">
        <f t="shared" si="0"/>
        <v>133.35641781594413</v>
      </c>
      <c r="H14" s="185">
        <v>1112.184</v>
      </c>
      <c r="I14" s="21">
        <v>852.61800000000005</v>
      </c>
      <c r="J14" s="21">
        <v>1197.826</v>
      </c>
      <c r="K14" s="212">
        <f t="shared" si="10"/>
        <v>107.70034454730512</v>
      </c>
      <c r="L14" s="61">
        <f t="shared" si="1"/>
        <v>140.48800283362536</v>
      </c>
      <c r="M14" s="200">
        <v>1331.4670000000001</v>
      </c>
      <c r="N14" s="21">
        <v>958.73500000000001</v>
      </c>
      <c r="O14" s="21">
        <v>1293.6890000000001</v>
      </c>
      <c r="P14" s="212">
        <f t="shared" si="11"/>
        <v>97.162678459173222</v>
      </c>
      <c r="Q14" s="61">
        <f t="shared" si="2"/>
        <v>134.93707854620934</v>
      </c>
      <c r="R14" s="185">
        <v>2512.567</v>
      </c>
      <c r="S14" s="21">
        <v>1747.2719999999999</v>
      </c>
      <c r="T14" s="21">
        <v>2539.3270000000002</v>
      </c>
      <c r="U14" s="212">
        <f t="shared" si="12"/>
        <v>101.065046225633</v>
      </c>
      <c r="V14" s="61">
        <f t="shared" si="3"/>
        <v>145.33095018978156</v>
      </c>
      <c r="W14" s="200">
        <v>1257.924</v>
      </c>
      <c r="X14" s="21">
        <v>917.44799999999998</v>
      </c>
      <c r="Y14" s="21">
        <v>1314.021</v>
      </c>
      <c r="Z14" s="212">
        <f t="shared" si="13"/>
        <v>104.45949039846604</v>
      </c>
      <c r="AA14" s="61">
        <f t="shared" si="4"/>
        <v>143.22566510581527</v>
      </c>
      <c r="AB14" s="21">
        <v>863.03</v>
      </c>
      <c r="AC14" s="21">
        <v>559.86099999999999</v>
      </c>
      <c r="AD14" s="21">
        <v>908.55399999999997</v>
      </c>
      <c r="AE14" s="212">
        <f t="shared" si="14"/>
        <v>105.27490353753635</v>
      </c>
      <c r="AF14" s="212">
        <f t="shared" si="5"/>
        <v>162.28206644149174</v>
      </c>
      <c r="AG14" s="185">
        <f t="shared" si="16"/>
        <v>6688.3409501897822</v>
      </c>
      <c r="AH14" s="200">
        <f t="shared" si="6"/>
        <v>5591.8630000000003</v>
      </c>
      <c r="AI14" s="21">
        <f t="shared" si="7"/>
        <v>7994.7840000000006</v>
      </c>
      <c r="AJ14" s="212">
        <f t="shared" si="15"/>
        <v>119.53314072263537</v>
      </c>
      <c r="AK14" s="61">
        <f t="shared" si="8"/>
        <v>142.97174304878357</v>
      </c>
    </row>
    <row r="15" spans="1:37" x14ac:dyDescent="0.2">
      <c r="A15" s="248" t="s">
        <v>14</v>
      </c>
      <c r="B15" s="241" t="s">
        <v>12</v>
      </c>
      <c r="C15" s="185">
        <v>68.191999999999993</v>
      </c>
      <c r="D15" s="21">
        <v>52.097000000000001</v>
      </c>
      <c r="E15" s="21">
        <v>75.632999999999996</v>
      </c>
      <c r="F15" s="243">
        <f t="shared" si="9"/>
        <v>110.91183716564994</v>
      </c>
      <c r="G15" s="61">
        <f t="shared" si="0"/>
        <v>145.17726548553657</v>
      </c>
      <c r="H15" s="185">
        <v>149.107</v>
      </c>
      <c r="I15" s="21">
        <v>114.526</v>
      </c>
      <c r="J15" s="21">
        <v>154.761</v>
      </c>
      <c r="K15" s="212">
        <f t="shared" si="10"/>
        <v>103.79190782458234</v>
      </c>
      <c r="L15" s="61">
        <f t="shared" si="1"/>
        <v>135.13176047360423</v>
      </c>
      <c r="M15" s="200">
        <v>184.14699999999999</v>
      </c>
      <c r="N15" s="21">
        <v>133.25800000000001</v>
      </c>
      <c r="O15" s="21">
        <v>176.751</v>
      </c>
      <c r="P15" s="212">
        <f t="shared" si="11"/>
        <v>95.983643502202057</v>
      </c>
      <c r="Q15" s="61">
        <f t="shared" si="2"/>
        <v>132.6381905776764</v>
      </c>
      <c r="R15" s="185">
        <v>690.15300000000002</v>
      </c>
      <c r="S15" s="21">
        <v>647.41399999999999</v>
      </c>
      <c r="T15" s="21">
        <v>903.79399999999998</v>
      </c>
      <c r="U15" s="212">
        <f t="shared" si="12"/>
        <v>130.95559970035629</v>
      </c>
      <c r="V15" s="61">
        <f t="shared" si="3"/>
        <v>139.60062649247621</v>
      </c>
      <c r="W15" s="200">
        <v>185.05099999999999</v>
      </c>
      <c r="X15" s="21">
        <v>140.982</v>
      </c>
      <c r="Y15" s="21">
        <v>192.958</v>
      </c>
      <c r="Z15" s="212">
        <f t="shared" si="13"/>
        <v>104.27287612604093</v>
      </c>
      <c r="AA15" s="61">
        <f t="shared" si="4"/>
        <v>136.86711778808643</v>
      </c>
      <c r="AB15" s="21">
        <v>270.26100000000002</v>
      </c>
      <c r="AC15" s="21">
        <v>162.38</v>
      </c>
      <c r="AD15" s="21">
        <v>280.04899999999998</v>
      </c>
      <c r="AE15" s="212">
        <f t="shared" si="14"/>
        <v>103.62168422376885</v>
      </c>
      <c r="AF15" s="212">
        <f t="shared" si="5"/>
        <v>172.46520507451655</v>
      </c>
      <c r="AG15" s="185">
        <f t="shared" si="16"/>
        <v>1473.1106264924765</v>
      </c>
      <c r="AH15" s="200">
        <f t="shared" si="6"/>
        <v>1250.6570000000002</v>
      </c>
      <c r="AI15" s="21">
        <f t="shared" si="7"/>
        <v>1783.9459999999999</v>
      </c>
      <c r="AJ15" s="212">
        <f t="shared" si="15"/>
        <v>121.10061307803015</v>
      </c>
      <c r="AK15" s="61">
        <f t="shared" si="8"/>
        <v>142.64070804385213</v>
      </c>
    </row>
    <row r="16" spans="1:37" x14ac:dyDescent="0.2">
      <c r="A16" s="248" t="s">
        <v>15</v>
      </c>
      <c r="B16" s="241" t="s">
        <v>12</v>
      </c>
      <c r="C16" s="185">
        <v>4143.8860000000004</v>
      </c>
      <c r="D16" s="21">
        <v>3813.6089999999999</v>
      </c>
      <c r="E16" s="21">
        <v>3784.8789999999999</v>
      </c>
      <c r="F16" s="243">
        <f t="shared" si="9"/>
        <v>91.336465337125574</v>
      </c>
      <c r="G16" s="67">
        <f t="shared" si="0"/>
        <v>99.246645369255219</v>
      </c>
      <c r="H16" s="185">
        <v>5184.4859999999999</v>
      </c>
      <c r="I16" s="21">
        <v>5033.9790000000003</v>
      </c>
      <c r="J16" s="21">
        <v>4985.3239999999996</v>
      </c>
      <c r="K16" s="212">
        <f t="shared" si="10"/>
        <v>96.158500572670064</v>
      </c>
      <c r="L16" s="67">
        <f t="shared" si="1"/>
        <v>99.033468355747999</v>
      </c>
      <c r="M16" s="200">
        <v>4846.6099999999997</v>
      </c>
      <c r="N16" s="21">
        <v>4496.57</v>
      </c>
      <c r="O16" s="21">
        <v>4674.1819999999998</v>
      </c>
      <c r="P16" s="212">
        <f t="shared" si="11"/>
        <v>96.442296780636354</v>
      </c>
      <c r="Q16" s="61">
        <f t="shared" si="2"/>
        <v>103.94994406847886</v>
      </c>
      <c r="R16" s="185">
        <v>9284.9950000000008</v>
      </c>
      <c r="S16" s="21">
        <v>8595.0619999999999</v>
      </c>
      <c r="T16" s="21">
        <v>8714.3449999999993</v>
      </c>
      <c r="U16" s="212">
        <f t="shared" si="12"/>
        <v>93.854062387755704</v>
      </c>
      <c r="V16" s="61">
        <f t="shared" si="3"/>
        <v>101.38780848817611</v>
      </c>
      <c r="W16" s="200">
        <v>2105.018</v>
      </c>
      <c r="X16" s="21">
        <v>1998.3869999999999</v>
      </c>
      <c r="Y16" s="21">
        <v>2088.098</v>
      </c>
      <c r="Z16" s="212">
        <f t="shared" si="13"/>
        <v>99.196206398235077</v>
      </c>
      <c r="AA16" s="61">
        <f t="shared" si="4"/>
        <v>104.48917051602118</v>
      </c>
      <c r="AB16" s="21">
        <v>4599.4309999999996</v>
      </c>
      <c r="AC16" s="21">
        <v>4177.22</v>
      </c>
      <c r="AD16" s="21">
        <v>4411.165</v>
      </c>
      <c r="AE16" s="212">
        <f t="shared" si="14"/>
        <v>95.906754552900139</v>
      </c>
      <c r="AF16" s="212">
        <f t="shared" si="5"/>
        <v>105.60049506609658</v>
      </c>
      <c r="AG16" s="185">
        <f t="shared" si="16"/>
        <v>25133.594808488182</v>
      </c>
      <c r="AH16" s="200">
        <f t="shared" si="6"/>
        <v>28114.827000000001</v>
      </c>
      <c r="AI16" s="21">
        <f t="shared" si="7"/>
        <v>28657.992999999995</v>
      </c>
      <c r="AJ16" s="212">
        <f t="shared" si="15"/>
        <v>114.02265859049156</v>
      </c>
      <c r="AK16" s="61">
        <f t="shared" si="8"/>
        <v>101.93195569014168</v>
      </c>
    </row>
    <row r="17" spans="1:40" ht="24.6" customHeight="1" x14ac:dyDescent="0.2">
      <c r="A17" s="246" t="s">
        <v>17</v>
      </c>
      <c r="B17" s="240" t="s">
        <v>26</v>
      </c>
      <c r="C17" s="208">
        <f>SUM(C19:C21)</f>
        <v>4526.5559999999996</v>
      </c>
      <c r="D17" s="208">
        <f>SUM(D19:D21)</f>
        <v>4112.4980000000005</v>
      </c>
      <c r="E17" s="208">
        <f>E18+E21</f>
        <v>4170</v>
      </c>
      <c r="F17" s="243">
        <f t="shared" si="9"/>
        <v>92.123018029601326</v>
      </c>
      <c r="G17" s="245">
        <f t="shared" si="0"/>
        <v>101.39822560400029</v>
      </c>
      <c r="H17" s="208">
        <f>SUM(H19:H21)</f>
        <v>5791.8130000000001</v>
      </c>
      <c r="I17" s="221">
        <f>SUM(I19:I21)</f>
        <v>5498.46</v>
      </c>
      <c r="J17" s="208">
        <f>J18+J21</f>
        <v>5622</v>
      </c>
      <c r="K17" s="440">
        <f t="shared" si="10"/>
        <v>97.068051057587667</v>
      </c>
      <c r="L17" s="245">
        <f t="shared" si="1"/>
        <v>102.24681092524088</v>
      </c>
      <c r="M17" s="221">
        <f>SUM(M19:M21)</f>
        <v>5448.4650000000001</v>
      </c>
      <c r="N17" s="208">
        <f>SUM(N19:N21)</f>
        <v>4927.6590000000006</v>
      </c>
      <c r="O17" s="208">
        <f>O18+O21</f>
        <v>5045</v>
      </c>
      <c r="P17" s="440">
        <f t="shared" si="11"/>
        <v>92.594886816745642</v>
      </c>
      <c r="Q17" s="245">
        <f t="shared" si="2"/>
        <v>102.38127273011382</v>
      </c>
      <c r="R17" s="208">
        <f>SUM(R19:R21)</f>
        <v>10898.155000000001</v>
      </c>
      <c r="S17" s="221">
        <f>SUM(S19:S21)</f>
        <v>9870.777</v>
      </c>
      <c r="T17" s="208">
        <f>T18+T21</f>
        <v>10425</v>
      </c>
      <c r="U17" s="440">
        <f t="shared" si="12"/>
        <v>95.658393553771248</v>
      </c>
      <c r="V17" s="245">
        <f t="shared" si="3"/>
        <v>105.61478594846182</v>
      </c>
      <c r="W17" s="221">
        <f>SUM(W19:W21)</f>
        <v>2631.37</v>
      </c>
      <c r="X17" s="208">
        <f>SUM(X19:X21)</f>
        <v>2386.8710000000001</v>
      </c>
      <c r="Y17" s="208">
        <f>Y18+Y21</f>
        <v>2475</v>
      </c>
      <c r="Z17" s="440">
        <f t="shared" si="13"/>
        <v>94.057468162972143</v>
      </c>
      <c r="AA17" s="61">
        <f t="shared" si="4"/>
        <v>103.69223975656831</v>
      </c>
      <c r="AB17" s="221">
        <f>SUM(AB19:AB21)</f>
        <v>5277.8339999999998</v>
      </c>
      <c r="AC17" s="221">
        <f>SUM(AC19:AC21)</f>
        <v>4595.8449999999993</v>
      </c>
      <c r="AD17" s="208">
        <f>AD18+AD21</f>
        <v>5090</v>
      </c>
      <c r="AE17" s="440">
        <f t="shared" si="14"/>
        <v>96.441077911885827</v>
      </c>
      <c r="AF17" s="243">
        <f t="shared" si="5"/>
        <v>110.75221205240821</v>
      </c>
      <c r="AG17" s="208">
        <f t="shared" si="16"/>
        <v>28624.273785948462</v>
      </c>
      <c r="AH17" s="221">
        <f t="shared" si="6"/>
        <v>31392.11</v>
      </c>
      <c r="AI17" s="48">
        <f t="shared" si="7"/>
        <v>32827</v>
      </c>
      <c r="AJ17" s="243">
        <f t="shared" si="15"/>
        <v>114.68238546584418</v>
      </c>
      <c r="AK17" s="245">
        <f t="shared" si="8"/>
        <v>104.57086191402871</v>
      </c>
    </row>
    <row r="18" spans="1:40" ht="18.75" customHeight="1" x14ac:dyDescent="0.2">
      <c r="A18" s="279" t="s">
        <v>29</v>
      </c>
      <c r="B18" s="240"/>
      <c r="C18" s="208">
        <f>C19+C20</f>
        <v>391.15100000000001</v>
      </c>
      <c r="D18" s="221">
        <f>D19+D20</f>
        <v>304.185</v>
      </c>
      <c r="E18" s="221">
        <v>365</v>
      </c>
      <c r="F18" s="243">
        <f t="shared" si="9"/>
        <v>93.314346633397321</v>
      </c>
      <c r="G18" s="245">
        <f t="shared" si="0"/>
        <v>119.99276755921562</v>
      </c>
      <c r="H18" s="208">
        <f>H19+H20</f>
        <v>615.21399999999994</v>
      </c>
      <c r="I18" s="221">
        <f>I19+I20</f>
        <v>471.83299999999997</v>
      </c>
      <c r="J18" s="221">
        <v>576</v>
      </c>
      <c r="K18" s="440">
        <f t="shared" si="10"/>
        <v>93.62595779679917</v>
      </c>
      <c r="L18" s="245">
        <f t="shared" si="1"/>
        <v>122.07709083510481</v>
      </c>
      <c r="M18" s="221">
        <f>M19+M20</f>
        <v>608.26400000000001</v>
      </c>
      <c r="N18" s="221">
        <f>N19+N20</f>
        <v>436.66600000000005</v>
      </c>
      <c r="O18" s="221">
        <v>480</v>
      </c>
      <c r="P18" s="440">
        <f t="shared" si="11"/>
        <v>78.913103520839627</v>
      </c>
      <c r="Q18" s="245">
        <f t="shared" si="2"/>
        <v>109.9238319447816</v>
      </c>
      <c r="R18" s="208">
        <f>R19+R20</f>
        <v>1640.1279999999999</v>
      </c>
      <c r="S18" s="221">
        <f>S19+S20</f>
        <v>1293.1669999999999</v>
      </c>
      <c r="T18" s="221">
        <v>1725</v>
      </c>
      <c r="U18" s="440">
        <f t="shared" si="12"/>
        <v>105.17471807078473</v>
      </c>
      <c r="V18" s="245">
        <f t="shared" si="3"/>
        <v>133.39344415686452</v>
      </c>
      <c r="W18" s="221">
        <f>W19+W20</f>
        <v>530.49299999999994</v>
      </c>
      <c r="X18" s="221">
        <f>X19+X20</f>
        <v>391.68400000000003</v>
      </c>
      <c r="Y18" s="221">
        <v>430</v>
      </c>
      <c r="Z18" s="440">
        <f t="shared" si="13"/>
        <v>81.056677467940204</v>
      </c>
      <c r="AA18" s="245">
        <f t="shared" si="4"/>
        <v>109.78237558848458</v>
      </c>
      <c r="AB18" s="221">
        <f>AB19+AB20</f>
        <v>680.93600000000004</v>
      </c>
      <c r="AC18" s="221">
        <f>AC19+AC20</f>
        <v>427.096</v>
      </c>
      <c r="AD18" s="221">
        <v>590</v>
      </c>
      <c r="AE18" s="440">
        <f t="shared" si="14"/>
        <v>86.645440981237584</v>
      </c>
      <c r="AF18" s="245">
        <f t="shared" si="5"/>
        <v>138.14224436660609</v>
      </c>
      <c r="AG18" s="208">
        <f>AG19+AG20</f>
        <v>3567.4070000000002</v>
      </c>
      <c r="AH18" s="221">
        <f>AH19+AH20</f>
        <v>3324.6309999999999</v>
      </c>
      <c r="AI18" s="48">
        <f>SUM(E18,J18,O18,T18,Y18,AD18)</f>
        <v>4166</v>
      </c>
      <c r="AJ18" s="243">
        <f t="shared" si="15"/>
        <v>116.77949838636297</v>
      </c>
      <c r="AK18" s="245">
        <f t="shared" si="8"/>
        <v>125.30713934869766</v>
      </c>
    </row>
    <row r="19" spans="1:40" hidden="1" x14ac:dyDescent="0.2">
      <c r="A19" s="248" t="s">
        <v>13</v>
      </c>
      <c r="B19" s="241" t="s">
        <v>12</v>
      </c>
      <c r="C19" s="185">
        <v>322.959</v>
      </c>
      <c r="D19" s="21">
        <v>252.08799999999999</v>
      </c>
      <c r="E19" s="21">
        <v>252.08799999999999</v>
      </c>
      <c r="F19" s="243">
        <f t="shared" si="9"/>
        <v>78.055728436117278</v>
      </c>
      <c r="G19" s="67">
        <f t="shared" si="0"/>
        <v>100</v>
      </c>
      <c r="H19" s="185">
        <v>466.084</v>
      </c>
      <c r="I19" s="21">
        <v>357.303</v>
      </c>
      <c r="J19" s="21">
        <v>357.303</v>
      </c>
      <c r="K19" s="212">
        <f t="shared" si="10"/>
        <v>76.660644862299492</v>
      </c>
      <c r="L19" s="61">
        <f t="shared" si="1"/>
        <v>100</v>
      </c>
      <c r="M19" s="200">
        <v>424.11700000000002</v>
      </c>
      <c r="N19" s="21">
        <v>303.40800000000002</v>
      </c>
      <c r="O19" s="21">
        <v>303.40800000000002</v>
      </c>
      <c r="P19" s="212">
        <f t="shared" si="11"/>
        <v>71.538749920422902</v>
      </c>
      <c r="Q19" s="61">
        <f t="shared" si="2"/>
        <v>100</v>
      </c>
      <c r="R19" s="185">
        <v>949.97199999999998</v>
      </c>
      <c r="S19" s="21">
        <v>645.73599999999999</v>
      </c>
      <c r="T19" s="21">
        <v>645.73599999999999</v>
      </c>
      <c r="U19" s="212">
        <f t="shared" si="12"/>
        <v>67.974213976832999</v>
      </c>
      <c r="V19" s="67">
        <f t="shared" si="3"/>
        <v>100</v>
      </c>
      <c r="W19" s="200">
        <v>344.09</v>
      </c>
      <c r="X19" s="21">
        <v>249.69900000000001</v>
      </c>
      <c r="Y19" s="21">
        <v>249.69900000000001</v>
      </c>
      <c r="Z19" s="212">
        <f t="shared" si="13"/>
        <v>72.567932808276908</v>
      </c>
      <c r="AA19" s="67">
        <f t="shared" si="4"/>
        <v>100</v>
      </c>
      <c r="AB19" s="21">
        <v>410.67500000000001</v>
      </c>
      <c r="AC19" s="21">
        <v>264.71600000000001</v>
      </c>
      <c r="AD19" s="21">
        <v>264.71600000000001</v>
      </c>
      <c r="AE19" s="212">
        <f t="shared" si="14"/>
        <v>64.458756924575383</v>
      </c>
      <c r="AF19" s="215">
        <f t="shared" si="5"/>
        <v>100</v>
      </c>
      <c r="AG19" s="277">
        <f t="shared" si="16"/>
        <v>2225.098</v>
      </c>
      <c r="AH19" s="466">
        <f>SUM(D19,I19,N19,S19,X19,AC19)</f>
        <v>2072.9499999999998</v>
      </c>
      <c r="AI19" s="21">
        <f>SUM(E19,J19,O19,T19,Y19,AD19)</f>
        <v>2072.9499999999998</v>
      </c>
      <c r="AJ19" s="212">
        <f t="shared" si="15"/>
        <v>93.162188811459075</v>
      </c>
      <c r="AK19" s="61">
        <f t="shared" si="8"/>
        <v>100</v>
      </c>
    </row>
    <row r="20" spans="1:40" hidden="1" x14ac:dyDescent="0.2">
      <c r="A20" s="248" t="s">
        <v>14</v>
      </c>
      <c r="B20" s="241" t="s">
        <v>12</v>
      </c>
      <c r="C20" s="185">
        <v>68.191999999999993</v>
      </c>
      <c r="D20" s="21">
        <v>52.097000000000001</v>
      </c>
      <c r="E20" s="21">
        <v>52.097000000000001</v>
      </c>
      <c r="F20" s="243">
        <f t="shared" si="9"/>
        <v>76.397524636320995</v>
      </c>
      <c r="G20" s="67">
        <f t="shared" si="0"/>
        <v>100</v>
      </c>
      <c r="H20" s="185">
        <v>149.13</v>
      </c>
      <c r="I20" s="21">
        <v>114.53</v>
      </c>
      <c r="J20" s="21">
        <v>114.53</v>
      </c>
      <c r="K20" s="212">
        <f t="shared" si="10"/>
        <v>76.798766177160871</v>
      </c>
      <c r="L20" s="61">
        <f t="shared" si="1"/>
        <v>100</v>
      </c>
      <c r="M20" s="200">
        <v>184.14699999999999</v>
      </c>
      <c r="N20" s="21">
        <v>133.25800000000001</v>
      </c>
      <c r="O20" s="21">
        <v>133.25800000000001</v>
      </c>
      <c r="P20" s="212">
        <f t="shared" si="11"/>
        <v>72.365012734391556</v>
      </c>
      <c r="Q20" s="61">
        <f t="shared" si="2"/>
        <v>100</v>
      </c>
      <c r="R20" s="185">
        <v>690.15599999999995</v>
      </c>
      <c r="S20" s="21">
        <v>647.43100000000004</v>
      </c>
      <c r="T20" s="21">
        <v>647.43100000000004</v>
      </c>
      <c r="U20" s="212">
        <f t="shared" si="12"/>
        <v>93.809370635044843</v>
      </c>
      <c r="V20" s="61">
        <f t="shared" si="3"/>
        <v>100</v>
      </c>
      <c r="W20" s="200">
        <v>186.40299999999999</v>
      </c>
      <c r="X20" s="21">
        <v>141.98500000000001</v>
      </c>
      <c r="Y20" s="21">
        <v>141.98500000000001</v>
      </c>
      <c r="Z20" s="212">
        <f t="shared" si="13"/>
        <v>76.170984372569123</v>
      </c>
      <c r="AA20" s="61">
        <f t="shared" si="4"/>
        <v>100</v>
      </c>
      <c r="AB20" s="21">
        <v>270.26100000000002</v>
      </c>
      <c r="AC20" s="21">
        <v>162.38</v>
      </c>
      <c r="AD20" s="21">
        <v>162.38</v>
      </c>
      <c r="AE20" s="212">
        <f t="shared" si="14"/>
        <v>60.082660835266644</v>
      </c>
      <c r="AF20" s="212">
        <f t="shared" si="5"/>
        <v>100</v>
      </c>
      <c r="AG20" s="185">
        <f t="shared" si="16"/>
        <v>1342.3090000000002</v>
      </c>
      <c r="AH20" s="200">
        <f>SUM(D20,I20,N20,S20,X20,AC20)</f>
        <v>1251.681</v>
      </c>
      <c r="AI20" s="21">
        <f>SUM(E20,J20,O20,T20,Y20,AD20)</f>
        <v>1251.681</v>
      </c>
      <c r="AJ20" s="212">
        <f t="shared" si="15"/>
        <v>93.24835041707982</v>
      </c>
      <c r="AK20" s="61">
        <f t="shared" si="8"/>
        <v>100</v>
      </c>
    </row>
    <row r="21" spans="1:40" x14ac:dyDescent="0.2">
      <c r="A21" s="248" t="s">
        <v>15</v>
      </c>
      <c r="B21" s="241" t="s">
        <v>12</v>
      </c>
      <c r="C21" s="185">
        <v>4135.4049999999997</v>
      </c>
      <c r="D21" s="21">
        <v>3808.3130000000001</v>
      </c>
      <c r="E21" s="21">
        <v>3805</v>
      </c>
      <c r="F21" s="243">
        <f t="shared" si="9"/>
        <v>92.010335142507202</v>
      </c>
      <c r="G21" s="67">
        <f t="shared" si="0"/>
        <v>99.913006100076331</v>
      </c>
      <c r="H21" s="185">
        <v>5176.5990000000002</v>
      </c>
      <c r="I21" s="21">
        <v>5026.6270000000004</v>
      </c>
      <c r="J21" s="21">
        <v>5046</v>
      </c>
      <c r="K21" s="212">
        <f t="shared" si="10"/>
        <v>97.477127357170218</v>
      </c>
      <c r="L21" s="61">
        <f t="shared" si="1"/>
        <v>100.38540755062985</v>
      </c>
      <c r="M21" s="200">
        <v>4840.201</v>
      </c>
      <c r="N21" s="21">
        <v>4490.9930000000004</v>
      </c>
      <c r="O21" s="21">
        <v>4565</v>
      </c>
      <c r="P21" s="212">
        <f t="shared" si="11"/>
        <v>94.31426504808374</v>
      </c>
      <c r="Q21" s="61">
        <f t="shared" si="2"/>
        <v>101.64789836011767</v>
      </c>
      <c r="R21" s="185">
        <v>9258.027</v>
      </c>
      <c r="S21" s="21">
        <v>8577.61</v>
      </c>
      <c r="T21" s="21">
        <v>8700</v>
      </c>
      <c r="U21" s="212">
        <f t="shared" si="12"/>
        <v>93.972506237020042</v>
      </c>
      <c r="V21" s="61">
        <f t="shared" si="3"/>
        <v>101.42685433354978</v>
      </c>
      <c r="W21" s="200">
        <v>2100.877</v>
      </c>
      <c r="X21" s="21">
        <v>1995.1869999999999</v>
      </c>
      <c r="Y21" s="21">
        <v>2045</v>
      </c>
      <c r="Z21" s="212">
        <f t="shared" si="13"/>
        <v>97.340301217063157</v>
      </c>
      <c r="AA21" s="61">
        <f t="shared" si="4"/>
        <v>102.4966582079775</v>
      </c>
      <c r="AB21" s="21">
        <v>4596.8980000000001</v>
      </c>
      <c r="AC21" s="21">
        <v>4168.7489999999998</v>
      </c>
      <c r="AD21" s="21">
        <v>4500</v>
      </c>
      <c r="AE21" s="212">
        <f t="shared" si="14"/>
        <v>97.89210028153768</v>
      </c>
      <c r="AF21" s="212">
        <f t="shared" si="5"/>
        <v>107.94605288061238</v>
      </c>
      <c r="AG21" s="185">
        <f t="shared" si="16"/>
        <v>25110.19585433355</v>
      </c>
      <c r="AH21" s="200">
        <f>SUM(D21,I21,N21,S21,X21,AC21)</f>
        <v>28067.479000000003</v>
      </c>
      <c r="AI21" s="21">
        <f>SUM(E21,J21,O21,T21,Y21,AD21)</f>
        <v>28661</v>
      </c>
      <c r="AJ21" s="212">
        <f t="shared" si="15"/>
        <v>114.14088590254323</v>
      </c>
      <c r="AK21" s="61">
        <f t="shared" si="8"/>
        <v>102.1146216943816</v>
      </c>
    </row>
    <row r="22" spans="1:40" ht="24.6" customHeight="1" x14ac:dyDescent="0.2">
      <c r="A22" s="246" t="s">
        <v>18</v>
      </c>
      <c r="B22" s="240" t="s">
        <v>27</v>
      </c>
      <c r="C22" s="174">
        <f>C7/C12*1000</f>
        <v>60.077640186977163</v>
      </c>
      <c r="D22" s="15">
        <f>D7/D12*1000</f>
        <v>55.559312335821474</v>
      </c>
      <c r="E22" s="15">
        <f>E7/E12*1000</f>
        <v>60.977483328005796</v>
      </c>
      <c r="F22" s="272">
        <f>E22-C22</f>
        <v>0.89984314102863294</v>
      </c>
      <c r="G22" s="268">
        <f t="shared" ref="G22:G43" si="17">E22-D22</f>
        <v>5.4181709921843222</v>
      </c>
      <c r="H22" s="174">
        <f>H7/H12*1000</f>
        <v>87.462380408133896</v>
      </c>
      <c r="I22" s="15">
        <f>I7/I12*1000</f>
        <v>78.911063812556421</v>
      </c>
      <c r="J22" s="15">
        <f>J7/J12*1000</f>
        <v>91.044509776170727</v>
      </c>
      <c r="K22" s="272">
        <f>J22-H22</f>
        <v>3.5821293680368314</v>
      </c>
      <c r="L22" s="268">
        <f t="shared" ref="L22:L43" si="18">J22-I22</f>
        <v>12.133445963614307</v>
      </c>
      <c r="M22" s="206">
        <f>M7/M12*1000</f>
        <v>77.393534084936334</v>
      </c>
      <c r="N22" s="15">
        <f>N7/N12*1000</f>
        <v>70.850413603640149</v>
      </c>
      <c r="O22" s="15">
        <f>O7/O12*1000</f>
        <v>78.907050751047024</v>
      </c>
      <c r="P22" s="272">
        <f>O22-M22</f>
        <v>1.5135166661106894</v>
      </c>
      <c r="Q22" s="268">
        <f t="shared" ref="Q22:Q43" si="19">O22-N22</f>
        <v>8.0566371474068745</v>
      </c>
      <c r="R22" s="174">
        <f>R7/R12*1000</f>
        <v>113.47023855044736</v>
      </c>
      <c r="S22" s="15">
        <f>S7/S12*1000</f>
        <v>101.26665324809996</v>
      </c>
      <c r="T22" s="15">
        <f>T7/T12*1000</f>
        <v>113.83375450114357</v>
      </c>
      <c r="U22" s="272">
        <f>T22-R22</f>
        <v>0.36351595069621112</v>
      </c>
      <c r="V22" s="268">
        <f t="shared" ref="V22:V43" si="20">T22-S22</f>
        <v>12.567101253043617</v>
      </c>
      <c r="W22" s="206">
        <f>W7/W12*1000</f>
        <v>148.65925609210618</v>
      </c>
      <c r="X22" s="15">
        <f>X7/X12*1000</f>
        <v>136.47529439937034</v>
      </c>
      <c r="Y22" s="15">
        <f>Y7/Y12*1000</f>
        <v>153.64121547327079</v>
      </c>
      <c r="Z22" s="272">
        <f>Y22-W22</f>
        <v>4.9819593811646143</v>
      </c>
      <c r="AA22" s="268">
        <f t="shared" ref="AA22:AA43" si="21">Y22-X22</f>
        <v>17.165921073900449</v>
      </c>
      <c r="AB22" s="15">
        <f>AB7/AB12*1000</f>
        <v>83.277891375161758</v>
      </c>
      <c r="AC22" s="15">
        <f>AC7/AC12*1000</f>
        <v>71.364176590037133</v>
      </c>
      <c r="AD22" s="15">
        <f>AD7/AD12*1000</f>
        <v>80.985140812976525</v>
      </c>
      <c r="AE22" s="272">
        <f>AD22-AB22</f>
        <v>-2.2927505621852333</v>
      </c>
      <c r="AF22" s="272">
        <f t="shared" ref="AF22:AF43" si="22">AD22-AC22</f>
        <v>9.6209642229393921</v>
      </c>
      <c r="AG22" s="174">
        <f>AG7/AG12*1000</f>
        <v>103.46417445294627</v>
      </c>
      <c r="AH22" s="206">
        <f>AH7/AH12*1000</f>
        <v>85.672719957838879</v>
      </c>
      <c r="AI22" s="15">
        <f>AI7/AI12*1000</f>
        <v>97.101852309313671</v>
      </c>
      <c r="AJ22" s="272">
        <f>AI22-AG22</f>
        <v>-6.3623221436325963</v>
      </c>
      <c r="AK22" s="268">
        <f t="shared" ref="AK22:AK43" si="23">AI22-AH22</f>
        <v>11.429132351474792</v>
      </c>
    </row>
    <row r="23" spans="1:40" x14ac:dyDescent="0.2">
      <c r="A23" s="248" t="s">
        <v>13</v>
      </c>
      <c r="B23" s="241" t="s">
        <v>12</v>
      </c>
      <c r="C23" s="177">
        <f>C9/C14*1000</f>
        <v>177.42327400921749</v>
      </c>
      <c r="D23" s="19">
        <f t="shared" ref="D23:E25" si="24">D9/D14*1000</f>
        <v>175.01155723122915</v>
      </c>
      <c r="E23" s="19">
        <f t="shared" si="24"/>
        <v>175.57970613744612</v>
      </c>
      <c r="F23" s="272">
        <f t="shared" ref="F23:F34" si="25">E23-C23</f>
        <v>-1.8435678717713699</v>
      </c>
      <c r="G23" s="269">
        <f t="shared" si="17"/>
        <v>0.568148906216976</v>
      </c>
      <c r="H23" s="177">
        <f>H9/H14*1000</f>
        <v>266.8038741790927</v>
      </c>
      <c r="I23" s="19">
        <f t="shared" ref="I23:J25" si="26">I9/I14*1000</f>
        <v>261.3866936893192</v>
      </c>
      <c r="J23" s="19">
        <f t="shared" si="26"/>
        <v>262.33025497860291</v>
      </c>
      <c r="K23" s="272">
        <f t="shared" ref="K23:K34" si="27">J23-H23</f>
        <v>-4.473619200489793</v>
      </c>
      <c r="L23" s="269">
        <f t="shared" si="18"/>
        <v>0.94356128928370708</v>
      </c>
      <c r="M23" s="205">
        <f>M9/M14*1000</f>
        <v>210.2695748373786</v>
      </c>
      <c r="N23" s="19">
        <f t="shared" ref="N23:O25" si="28">N9/N14*1000</f>
        <v>212.43513588217809</v>
      </c>
      <c r="O23" s="19">
        <f t="shared" si="28"/>
        <v>214.76027082243104</v>
      </c>
      <c r="P23" s="272">
        <f t="shared" ref="P23:P34" si="29">O23-M23</f>
        <v>4.4906959850524402</v>
      </c>
      <c r="Q23" s="269">
        <f t="shared" si="19"/>
        <v>2.3251349402529513</v>
      </c>
      <c r="R23" s="177">
        <f>R9/R14*1000</f>
        <v>304.44919478764149</v>
      </c>
      <c r="S23" s="19">
        <f t="shared" ref="S23:T25" si="30">S9/S14*1000</f>
        <v>297.92098768823627</v>
      </c>
      <c r="T23" s="19">
        <f t="shared" si="30"/>
        <v>292.53065871390334</v>
      </c>
      <c r="U23" s="272">
        <f t="shared" ref="U23:U34" si="31">T23-R23</f>
        <v>-11.918536073738153</v>
      </c>
      <c r="V23" s="269">
        <f t="shared" si="20"/>
        <v>-5.390328974332931</v>
      </c>
      <c r="W23" s="205">
        <f>W9/W14*1000</f>
        <v>307.57422546990119</v>
      </c>
      <c r="X23" s="19">
        <f t="shared" ref="X23:Y25" si="32">X9/X14*1000</f>
        <v>319.76417192037042</v>
      </c>
      <c r="Y23" s="19">
        <f t="shared" si="32"/>
        <v>314.0337939804615</v>
      </c>
      <c r="Z23" s="272">
        <f t="shared" ref="Z23:Z34" si="33">Y23-W23</f>
        <v>6.4595685105603025</v>
      </c>
      <c r="AA23" s="269">
        <f t="shared" si="21"/>
        <v>-5.7303779399089194</v>
      </c>
      <c r="AB23" s="19">
        <f>AB9/AB14*1000</f>
        <v>224.06984693463727</v>
      </c>
      <c r="AC23" s="19">
        <f t="shared" ref="AC23:AD25" si="34">AC9/AC14*1000</f>
        <v>220.30825508474425</v>
      </c>
      <c r="AD23" s="19">
        <f t="shared" si="34"/>
        <v>218.67935202530614</v>
      </c>
      <c r="AE23" s="272">
        <f t="shared" ref="AE23:AE34" si="35">AD23-AB23</f>
        <v>-5.3904949093311245</v>
      </c>
      <c r="AF23" s="273">
        <f t="shared" si="22"/>
        <v>-1.6289030594381018</v>
      </c>
      <c r="AG23" s="177">
        <f>AG9/AG14*1000</f>
        <v>293.27668403671481</v>
      </c>
      <c r="AH23" s="205">
        <f t="shared" ref="AH23:AI25" si="36">AH9/AH14*1000</f>
        <v>261.28751723709968</v>
      </c>
      <c r="AI23" s="19">
        <f t="shared" si="36"/>
        <v>259.7178360290909</v>
      </c>
      <c r="AJ23" s="272">
        <f t="shared" ref="AJ23:AJ34" si="37">AI23-AG23</f>
        <v>-33.558848007623908</v>
      </c>
      <c r="AK23" s="269">
        <f t="shared" si="23"/>
        <v>-1.5696812080087739</v>
      </c>
    </row>
    <row r="24" spans="1:40" x14ac:dyDescent="0.2">
      <c r="A24" s="248" t="s">
        <v>14</v>
      </c>
      <c r="B24" s="241" t="s">
        <v>12</v>
      </c>
      <c r="C24" s="177">
        <f>C10/C15*1000</f>
        <v>102.85664007508214</v>
      </c>
      <c r="D24" s="19">
        <f t="shared" si="24"/>
        <v>100.67758220243009</v>
      </c>
      <c r="E24" s="19">
        <f t="shared" si="24"/>
        <v>101.7941903666389</v>
      </c>
      <c r="F24" s="272">
        <f t="shared" si="25"/>
        <v>-1.0624497084432392</v>
      </c>
      <c r="G24" s="269">
        <f t="shared" si="17"/>
        <v>1.116608164208813</v>
      </c>
      <c r="H24" s="177">
        <f>H10/H15*1000</f>
        <v>276.69391779057992</v>
      </c>
      <c r="I24" s="19">
        <f t="shared" si="26"/>
        <v>286.84316225136655</v>
      </c>
      <c r="J24" s="19">
        <f t="shared" si="26"/>
        <v>289.14261344912478</v>
      </c>
      <c r="K24" s="272">
        <f t="shared" si="27"/>
        <v>12.448695658544864</v>
      </c>
      <c r="L24" s="269">
        <f t="shared" si="18"/>
        <v>2.2994511977582306</v>
      </c>
      <c r="M24" s="205">
        <f>M10/M15*1000</f>
        <v>147.33881084133873</v>
      </c>
      <c r="N24" s="19">
        <f t="shared" si="28"/>
        <v>144.38157559020846</v>
      </c>
      <c r="O24" s="19">
        <f t="shared" si="28"/>
        <v>148.40085770377536</v>
      </c>
      <c r="P24" s="272">
        <f t="shared" si="29"/>
        <v>1.062046862436631</v>
      </c>
      <c r="Q24" s="269">
        <f t="shared" si="19"/>
        <v>4.0192821135669021</v>
      </c>
      <c r="R24" s="177">
        <f>R10/R15*1000</f>
        <v>214.55822114806426</v>
      </c>
      <c r="S24" s="19">
        <f t="shared" si="30"/>
        <v>192.81170935444709</v>
      </c>
      <c r="T24" s="19">
        <f t="shared" si="30"/>
        <v>186.9906195438341</v>
      </c>
      <c r="U24" s="272">
        <f t="shared" si="31"/>
        <v>-27.567601604230163</v>
      </c>
      <c r="V24" s="269">
        <f t="shared" si="20"/>
        <v>-5.8210898106129889</v>
      </c>
      <c r="W24" s="205">
        <f>W10/W15*1000</f>
        <v>204.25180085489947</v>
      </c>
      <c r="X24" s="19">
        <f t="shared" si="32"/>
        <v>200.02553517470315</v>
      </c>
      <c r="Y24" s="19">
        <f t="shared" si="32"/>
        <v>204.67148291338015</v>
      </c>
      <c r="Z24" s="272">
        <f t="shared" si="33"/>
        <v>0.41968205848067441</v>
      </c>
      <c r="AA24" s="269">
        <f t="shared" si="21"/>
        <v>4.6459477386769947</v>
      </c>
      <c r="AB24" s="19">
        <f>AB10/AB15*1000</f>
        <v>191.18925779154222</v>
      </c>
      <c r="AC24" s="19">
        <f t="shared" si="34"/>
        <v>188.13893336617812</v>
      </c>
      <c r="AD24" s="19">
        <f t="shared" si="34"/>
        <v>187.88140646815378</v>
      </c>
      <c r="AE24" s="272">
        <f t="shared" si="35"/>
        <v>-3.3078513233884337</v>
      </c>
      <c r="AF24" s="273">
        <f t="shared" si="22"/>
        <v>-0.25752689802433792</v>
      </c>
      <c r="AG24" s="177">
        <f>AG10/AG15*1000</f>
        <v>283.41049243062872</v>
      </c>
      <c r="AH24" s="205">
        <f t="shared" si="36"/>
        <v>192.63075327607805</v>
      </c>
      <c r="AI24" s="19">
        <f t="shared" si="36"/>
        <v>190.46933034968546</v>
      </c>
      <c r="AJ24" s="272">
        <f t="shared" si="37"/>
        <v>-92.941162080943258</v>
      </c>
      <c r="AK24" s="269">
        <f t="shared" si="23"/>
        <v>-2.1614229263925893</v>
      </c>
      <c r="AN24" s="78" t="s">
        <v>34</v>
      </c>
    </row>
    <row r="25" spans="1:40" x14ac:dyDescent="0.2">
      <c r="A25" s="248" t="s">
        <v>15</v>
      </c>
      <c r="B25" s="241" t="s">
        <v>12</v>
      </c>
      <c r="C25" s="177">
        <f>C11/C16*1000</f>
        <v>38.280010598747161</v>
      </c>
      <c r="D25" s="19">
        <f t="shared" si="24"/>
        <v>37.529804445080764</v>
      </c>
      <c r="E25" s="19">
        <f t="shared" si="24"/>
        <v>37.714019391372879</v>
      </c>
      <c r="F25" s="272">
        <f t="shared" si="25"/>
        <v>-0.56599120737428166</v>
      </c>
      <c r="G25" s="269">
        <f t="shared" si="17"/>
        <v>0.18421494629211566</v>
      </c>
      <c r="H25" s="177">
        <f>H11/H16*1000</f>
        <v>43.54742205881162</v>
      </c>
      <c r="I25" s="19">
        <f t="shared" si="26"/>
        <v>43.274117750590534</v>
      </c>
      <c r="J25" s="19">
        <f t="shared" si="26"/>
        <v>43.73998560575</v>
      </c>
      <c r="K25" s="272">
        <f t="shared" si="27"/>
        <v>0.19256354693838063</v>
      </c>
      <c r="L25" s="269">
        <f t="shared" si="18"/>
        <v>0.46586785515946616</v>
      </c>
      <c r="M25" s="205">
        <f>M11/M16*1000</f>
        <v>38.232083868931063</v>
      </c>
      <c r="N25" s="19">
        <f t="shared" si="28"/>
        <v>38.483332851484576</v>
      </c>
      <c r="O25" s="19">
        <f t="shared" si="28"/>
        <v>38.678639385458247</v>
      </c>
      <c r="P25" s="272">
        <f t="shared" si="29"/>
        <v>0.44655551652718373</v>
      </c>
      <c r="Q25" s="269">
        <f t="shared" si="19"/>
        <v>0.19530653397367104</v>
      </c>
      <c r="R25" s="177">
        <f>R11/R16*1000</f>
        <v>54.276496648625006</v>
      </c>
      <c r="S25" s="19">
        <f t="shared" si="30"/>
        <v>54.393673949065168</v>
      </c>
      <c r="T25" s="19">
        <f t="shared" si="30"/>
        <v>54.174811761526549</v>
      </c>
      <c r="U25" s="272">
        <f t="shared" si="31"/>
        <v>-0.10168488709845747</v>
      </c>
      <c r="V25" s="269">
        <f t="shared" si="20"/>
        <v>-0.21886218753861897</v>
      </c>
      <c r="W25" s="205">
        <f>W11/W16*1000</f>
        <v>48.807183596529818</v>
      </c>
      <c r="X25" s="19">
        <f t="shared" si="32"/>
        <v>47.845087062716082</v>
      </c>
      <c r="Y25" s="19">
        <f t="shared" si="32"/>
        <v>47.992000375461309</v>
      </c>
      <c r="Z25" s="272">
        <f t="shared" si="33"/>
        <v>-0.8151832210685086</v>
      </c>
      <c r="AA25" s="269">
        <f t="shared" si="21"/>
        <v>0.14691331274522668</v>
      </c>
      <c r="AB25" s="19">
        <f>AB11/AB16*1000</f>
        <v>50.51907507689539</v>
      </c>
      <c r="AC25" s="19">
        <f t="shared" si="34"/>
        <v>46.862267249510431</v>
      </c>
      <c r="AD25" s="19">
        <f t="shared" si="34"/>
        <v>45.838230943526256</v>
      </c>
      <c r="AE25" s="272">
        <f t="shared" si="35"/>
        <v>-4.6808441333691349</v>
      </c>
      <c r="AF25" s="273">
        <f t="shared" si="22"/>
        <v>-1.0240363059841755</v>
      </c>
      <c r="AG25" s="177">
        <f>AG11/AG16*1000</f>
        <v>51.405454224184858</v>
      </c>
      <c r="AH25" s="205">
        <f t="shared" si="36"/>
        <v>45.98612682197902</v>
      </c>
      <c r="AI25" s="19">
        <f t="shared" si="36"/>
        <v>45.924430227894895</v>
      </c>
      <c r="AJ25" s="272">
        <f t="shared" si="37"/>
        <v>-5.481023996289963</v>
      </c>
      <c r="AK25" s="269">
        <f t="shared" si="23"/>
        <v>-6.1696594084125422E-2</v>
      </c>
    </row>
    <row r="26" spans="1:40" ht="24.6" customHeight="1" x14ac:dyDescent="0.2">
      <c r="A26" s="280" t="s">
        <v>19</v>
      </c>
      <c r="B26" s="240" t="s">
        <v>28</v>
      </c>
      <c r="C26" s="168">
        <f t="shared" ref="C26:E27" si="38">C7/C29*1000</f>
        <v>32.160151187904965</v>
      </c>
      <c r="D26" s="38">
        <f t="shared" si="38"/>
        <v>30.93992443324937</v>
      </c>
      <c r="E26" s="38">
        <f t="shared" si="38"/>
        <v>32.595074921593678</v>
      </c>
      <c r="F26" s="272">
        <f t="shared" si="25"/>
        <v>0.43492373368871284</v>
      </c>
      <c r="G26" s="270">
        <f t="shared" si="17"/>
        <v>1.655150488344308</v>
      </c>
      <c r="H26" s="168">
        <f t="shared" ref="H26:J27" si="39">H7/H29*1000</f>
        <v>31.197111393946106</v>
      </c>
      <c r="I26" s="38">
        <f t="shared" si="39"/>
        <v>29.063152080520435</v>
      </c>
      <c r="J26" s="38">
        <f t="shared" si="39"/>
        <v>31.628590221442661</v>
      </c>
      <c r="K26" s="272">
        <f t="shared" si="27"/>
        <v>0.43147882749655508</v>
      </c>
      <c r="L26" s="270">
        <f t="shared" si="18"/>
        <v>2.5654381409222253</v>
      </c>
      <c r="M26" s="239">
        <f t="shared" ref="M26:O27" si="40">M7/M29*1000</f>
        <v>30.262122795157026</v>
      </c>
      <c r="N26" s="38">
        <f t="shared" si="40"/>
        <v>27.395834774787243</v>
      </c>
      <c r="O26" s="38">
        <f t="shared" si="40"/>
        <v>32.164919729335281</v>
      </c>
      <c r="P26" s="272">
        <f t="shared" si="29"/>
        <v>1.9027969341782551</v>
      </c>
      <c r="Q26" s="270">
        <f t="shared" si="19"/>
        <v>4.7690849545480383</v>
      </c>
      <c r="R26" s="168">
        <f t="shared" ref="R26:T27" si="41">R7/R29*1000</f>
        <v>37.390400295537901</v>
      </c>
      <c r="S26" s="38">
        <f t="shared" si="41"/>
        <v>34.017881705639617</v>
      </c>
      <c r="T26" s="38">
        <f t="shared" si="41"/>
        <v>39.853995680345577</v>
      </c>
      <c r="U26" s="272">
        <f t="shared" si="31"/>
        <v>2.4635953848076753</v>
      </c>
      <c r="V26" s="270">
        <f t="shared" si="20"/>
        <v>5.8361139747059596</v>
      </c>
      <c r="W26" s="239">
        <f t="shared" ref="W26:Y27" si="42">W7/W29*1000</f>
        <v>31.483435802542829</v>
      </c>
      <c r="X26" s="38">
        <f t="shared" si="42"/>
        <v>28.75715171985938</v>
      </c>
      <c r="Y26" s="38">
        <f t="shared" si="42"/>
        <v>33.268204541347949</v>
      </c>
      <c r="Z26" s="272">
        <f t="shared" si="33"/>
        <v>1.7847687388051199</v>
      </c>
      <c r="AA26" s="270">
        <f t="shared" si="21"/>
        <v>4.511052821488569</v>
      </c>
      <c r="AB26" s="38">
        <f t="shared" ref="AB26:AD27" si="43">AB7/AB29*1000</f>
        <v>28.695618200396705</v>
      </c>
      <c r="AC26" s="38">
        <f t="shared" si="43"/>
        <v>23.783824229644239</v>
      </c>
      <c r="AD26" s="38">
        <f t="shared" si="43"/>
        <v>28.302939524433629</v>
      </c>
      <c r="AE26" s="272">
        <f t="shared" si="35"/>
        <v>-0.39267867596307582</v>
      </c>
      <c r="AF26" s="274">
        <f t="shared" si="22"/>
        <v>4.5191152947893904</v>
      </c>
      <c r="AG26" s="168">
        <f t="shared" ref="AG26:AI27" si="44">AG7/AG29*1000</f>
        <v>32.878315909972379</v>
      </c>
      <c r="AH26" s="239">
        <f t="shared" si="44"/>
        <v>29.767329291322927</v>
      </c>
      <c r="AI26" s="38">
        <f t="shared" si="44"/>
        <v>34.153965116491882</v>
      </c>
      <c r="AJ26" s="272">
        <f t="shared" si="37"/>
        <v>1.2756492065195033</v>
      </c>
      <c r="AK26" s="270">
        <f t="shared" si="23"/>
        <v>4.3866358251689554</v>
      </c>
    </row>
    <row r="27" spans="1:40" x14ac:dyDescent="0.2">
      <c r="A27" s="248" t="s">
        <v>22</v>
      </c>
      <c r="B27" s="241" t="s">
        <v>12</v>
      </c>
      <c r="C27" s="184">
        <f t="shared" si="38"/>
        <v>24.624026893135174</v>
      </c>
      <c r="D27" s="26">
        <f t="shared" si="38"/>
        <v>21.623576549978914</v>
      </c>
      <c r="E27" s="26">
        <f t="shared" si="38"/>
        <v>25.769719626168225</v>
      </c>
      <c r="F27" s="272">
        <f t="shared" si="25"/>
        <v>1.1456927330330515</v>
      </c>
      <c r="G27" s="271">
        <f t="shared" si="17"/>
        <v>4.1461430761893112</v>
      </c>
      <c r="H27" s="184">
        <f t="shared" si="39"/>
        <v>27.071846215458557</v>
      </c>
      <c r="I27" s="26">
        <f t="shared" si="39"/>
        <v>23.696969696969695</v>
      </c>
      <c r="J27" s="26">
        <f t="shared" si="39"/>
        <v>28.352736750651605</v>
      </c>
      <c r="K27" s="272">
        <f t="shared" si="27"/>
        <v>1.2808905351930484</v>
      </c>
      <c r="L27" s="271">
        <f t="shared" si="18"/>
        <v>4.6557670536819096</v>
      </c>
      <c r="M27" s="267">
        <f t="shared" si="40"/>
        <v>30.429944510503368</v>
      </c>
      <c r="N27" s="26">
        <f t="shared" si="40"/>
        <v>25.713346406736648</v>
      </c>
      <c r="O27" s="26">
        <f t="shared" si="40"/>
        <v>31.311193491916391</v>
      </c>
      <c r="P27" s="272">
        <f t="shared" si="29"/>
        <v>0.8812489814130231</v>
      </c>
      <c r="Q27" s="271">
        <f t="shared" si="19"/>
        <v>5.5978470851797439</v>
      </c>
      <c r="R27" s="184">
        <f t="shared" si="41"/>
        <v>31.757460869565215</v>
      </c>
      <c r="S27" s="26">
        <f t="shared" si="41"/>
        <v>26.154076835791862</v>
      </c>
      <c r="T27" s="26">
        <f t="shared" si="41"/>
        <v>32.627187175725481</v>
      </c>
      <c r="U27" s="272">
        <f t="shared" si="31"/>
        <v>0.86972630616026692</v>
      </c>
      <c r="V27" s="271">
        <f t="shared" si="20"/>
        <v>6.4731103399336192</v>
      </c>
      <c r="W27" s="267">
        <f t="shared" si="42"/>
        <v>28.84811846216547</v>
      </c>
      <c r="X27" s="26">
        <f t="shared" si="42"/>
        <v>25.674011976047908</v>
      </c>
      <c r="Y27" s="26">
        <f t="shared" si="42"/>
        <v>30.930359830346148</v>
      </c>
      <c r="Z27" s="272">
        <f t="shared" si="33"/>
        <v>2.0822413681806786</v>
      </c>
      <c r="AA27" s="271">
        <f t="shared" si="21"/>
        <v>5.2563478542982409</v>
      </c>
      <c r="AB27" s="26">
        <f t="shared" si="43"/>
        <v>22.968413159621331</v>
      </c>
      <c r="AC27" s="26">
        <f t="shared" si="43"/>
        <v>16.922366395425552</v>
      </c>
      <c r="AD27" s="26">
        <f t="shared" si="43"/>
        <v>24.284692694240434</v>
      </c>
      <c r="AE27" s="272">
        <f t="shared" si="35"/>
        <v>1.3162795346191025</v>
      </c>
      <c r="AF27" s="275">
        <f t="shared" si="22"/>
        <v>7.3623262988148817</v>
      </c>
      <c r="AG27" s="184">
        <f t="shared" si="44"/>
        <v>29.096044818707078</v>
      </c>
      <c r="AH27" s="267">
        <f t="shared" si="44"/>
        <v>24.142857142857142</v>
      </c>
      <c r="AI27" s="26">
        <f t="shared" si="44"/>
        <v>29.964345507533952</v>
      </c>
      <c r="AJ27" s="272">
        <f t="shared" si="37"/>
        <v>0.86830068882687428</v>
      </c>
      <c r="AK27" s="271">
        <f t="shared" si="23"/>
        <v>5.8214883646768101</v>
      </c>
    </row>
    <row r="28" spans="1:40" x14ac:dyDescent="0.2">
      <c r="A28" s="248" t="s">
        <v>15</v>
      </c>
      <c r="B28" s="241" t="s">
        <v>12</v>
      </c>
      <c r="C28" s="184">
        <f>C11/C31*1000</f>
        <v>43.965631929046559</v>
      </c>
      <c r="D28" s="26">
        <f>D11/D31*1000</f>
        <v>44.754221388367732</v>
      </c>
      <c r="E28" s="26">
        <f>E11/E31*1000</f>
        <v>43.799631788892299</v>
      </c>
      <c r="F28" s="272">
        <f t="shared" si="25"/>
        <v>-0.16600014015426012</v>
      </c>
      <c r="G28" s="271">
        <f t="shared" si="17"/>
        <v>-0.9545895994754332</v>
      </c>
      <c r="H28" s="184">
        <f>H11/H31*1000</f>
        <v>40.417293233082702</v>
      </c>
      <c r="I28" s="26">
        <f>I11/I31*1000</f>
        <v>39.585862256950762</v>
      </c>
      <c r="J28" s="26">
        <f>J11/J31*1000</f>
        <v>39.057495969908651</v>
      </c>
      <c r="K28" s="272">
        <f t="shared" si="27"/>
        <v>-1.3597972631740518</v>
      </c>
      <c r="L28" s="271">
        <f t="shared" si="18"/>
        <v>-0.52836628704211108</v>
      </c>
      <c r="M28" s="267">
        <f>M11/M31*1000</f>
        <v>29.988023952095809</v>
      </c>
      <c r="N28" s="26">
        <f>N11/N31*1000</f>
        <v>29.917531120331951</v>
      </c>
      <c r="O28" s="26">
        <f>O11/O31*1000</f>
        <v>33.710796196158867</v>
      </c>
      <c r="P28" s="272">
        <f t="shared" si="29"/>
        <v>3.7227722440630586</v>
      </c>
      <c r="Q28" s="271">
        <f t="shared" si="19"/>
        <v>3.7932650758269162</v>
      </c>
      <c r="R28" s="184">
        <f>R11/R31*1000</f>
        <v>55.095331802776862</v>
      </c>
      <c r="S28" s="26">
        <f>S11/S31*1000</f>
        <v>58.156113944520463</v>
      </c>
      <c r="T28" s="26">
        <f>T11/T31*1000</f>
        <v>69.651519622307461</v>
      </c>
      <c r="U28" s="272">
        <f t="shared" si="31"/>
        <v>14.556187819530599</v>
      </c>
      <c r="V28" s="271">
        <f t="shared" si="20"/>
        <v>11.495405677786998</v>
      </c>
      <c r="W28" s="267">
        <f>W11/W31*1000</f>
        <v>50.585918266863608</v>
      </c>
      <c r="X28" s="26">
        <f>X11/X31*1000</f>
        <v>48.240665993945512</v>
      </c>
      <c r="Y28" s="26">
        <f>Y11/Y31*1000</f>
        <v>50.484634760705291</v>
      </c>
      <c r="Z28" s="272">
        <f t="shared" si="33"/>
        <v>-0.10128350615831749</v>
      </c>
      <c r="AA28" s="271">
        <f t="shared" si="21"/>
        <v>2.2439687667597781</v>
      </c>
      <c r="AB28" s="26">
        <f>AB11/AB31*1000</f>
        <v>38.93414879356569</v>
      </c>
      <c r="AC28" s="26">
        <f>AC11/AC31*1000</f>
        <v>34.912430889958976</v>
      </c>
      <c r="AD28" s="26">
        <f>AD11/AD31*1000</f>
        <v>35.629955947136558</v>
      </c>
      <c r="AE28" s="272">
        <f t="shared" si="35"/>
        <v>-3.3041928464291317</v>
      </c>
      <c r="AF28" s="275">
        <f t="shared" si="22"/>
        <v>0.71752505717758197</v>
      </c>
      <c r="AG28" s="184">
        <f>AG11/AG31*1000</f>
        <v>48.128286735591345</v>
      </c>
      <c r="AH28" s="267">
        <f>AH11/AH31*1000</f>
        <v>42.934679374356591</v>
      </c>
      <c r="AI28" s="26">
        <f>AI11/AI31*1000</f>
        <v>45.948469084942225</v>
      </c>
      <c r="AJ28" s="272">
        <f t="shared" si="37"/>
        <v>-2.1798176506491203</v>
      </c>
      <c r="AK28" s="271">
        <f t="shared" si="23"/>
        <v>3.0137897105856339</v>
      </c>
    </row>
    <row r="29" spans="1:40" ht="24.6" customHeight="1" x14ac:dyDescent="0.2">
      <c r="A29" s="280" t="s">
        <v>20</v>
      </c>
      <c r="B29" s="240" t="s">
        <v>23</v>
      </c>
      <c r="C29" s="174">
        <v>9260</v>
      </c>
      <c r="D29" s="15">
        <v>7940</v>
      </c>
      <c r="E29" s="15">
        <v>8609</v>
      </c>
      <c r="F29" s="272">
        <f t="shared" si="25"/>
        <v>-651</v>
      </c>
      <c r="G29" s="268">
        <f t="shared" si="17"/>
        <v>669</v>
      </c>
      <c r="H29" s="174">
        <v>18071</v>
      </c>
      <c r="I29" s="15">
        <v>16294</v>
      </c>
      <c r="J29" s="15">
        <v>18244</v>
      </c>
      <c r="K29" s="272">
        <f t="shared" si="27"/>
        <v>173</v>
      </c>
      <c r="L29" s="268">
        <f t="shared" si="18"/>
        <v>1950</v>
      </c>
      <c r="M29" s="206">
        <v>16271</v>
      </c>
      <c r="N29" s="15">
        <v>14453</v>
      </c>
      <c r="O29" s="15">
        <v>15074</v>
      </c>
      <c r="P29" s="272">
        <f t="shared" si="29"/>
        <v>-1197</v>
      </c>
      <c r="Q29" s="268">
        <f t="shared" si="19"/>
        <v>621</v>
      </c>
      <c r="R29" s="174">
        <v>37897</v>
      </c>
      <c r="S29" s="15">
        <v>32715</v>
      </c>
      <c r="T29" s="15">
        <v>34725</v>
      </c>
      <c r="U29" s="272">
        <f t="shared" si="31"/>
        <v>-3172</v>
      </c>
      <c r="V29" s="268">
        <f t="shared" si="20"/>
        <v>2010</v>
      </c>
      <c r="W29" s="206">
        <v>16753</v>
      </c>
      <c r="X29" s="15">
        <v>14507</v>
      </c>
      <c r="Y29" s="15">
        <v>16603</v>
      </c>
      <c r="Z29" s="272">
        <f t="shared" si="33"/>
        <v>-150</v>
      </c>
      <c r="AA29" s="268">
        <f t="shared" si="21"/>
        <v>2096</v>
      </c>
      <c r="AB29" s="15">
        <v>16637</v>
      </c>
      <c r="AC29" s="15">
        <v>14701</v>
      </c>
      <c r="AD29" s="15">
        <v>16023</v>
      </c>
      <c r="AE29" s="272">
        <f t="shared" si="35"/>
        <v>-614</v>
      </c>
      <c r="AF29" s="272">
        <f t="shared" si="22"/>
        <v>1322</v>
      </c>
      <c r="AG29" s="174">
        <f>SUM(J29,N29,R29,V29,Y29,AC29)</f>
        <v>103908</v>
      </c>
      <c r="AH29" s="206">
        <f>SUM(D29,I29,N29,S29,X29,AC29)</f>
        <v>100610</v>
      </c>
      <c r="AI29" s="15">
        <f>SUM(E29,J29,O29,T29,Y29,AD29)</f>
        <v>109278</v>
      </c>
      <c r="AJ29" s="272">
        <f t="shared" si="37"/>
        <v>5370</v>
      </c>
      <c r="AK29" s="268">
        <f t="shared" si="23"/>
        <v>8668</v>
      </c>
    </row>
    <row r="30" spans="1:40" x14ac:dyDescent="0.2">
      <c r="A30" s="248" t="s">
        <v>22</v>
      </c>
      <c r="B30" s="241" t="s">
        <v>12</v>
      </c>
      <c r="C30" s="177">
        <f>C29-C31</f>
        <v>5652</v>
      </c>
      <c r="D30" s="19">
        <f>D29-D31</f>
        <v>4742</v>
      </c>
      <c r="E30" s="19">
        <f>E29-E31</f>
        <v>5350</v>
      </c>
      <c r="F30" s="272">
        <f t="shared" si="25"/>
        <v>-302</v>
      </c>
      <c r="G30" s="269">
        <f t="shared" si="17"/>
        <v>608</v>
      </c>
      <c r="H30" s="177">
        <f>H29-H31</f>
        <v>12485</v>
      </c>
      <c r="I30" s="19">
        <f>I29-I31</f>
        <v>10791</v>
      </c>
      <c r="J30" s="19">
        <f>J29-J31</f>
        <v>12661</v>
      </c>
      <c r="K30" s="272">
        <f t="shared" si="27"/>
        <v>176</v>
      </c>
      <c r="L30" s="269">
        <f t="shared" si="18"/>
        <v>1870</v>
      </c>
      <c r="M30" s="205">
        <f>M29-M31</f>
        <v>10092</v>
      </c>
      <c r="N30" s="19">
        <f>N29-N31</f>
        <v>8669</v>
      </c>
      <c r="O30" s="19">
        <f>O29-O31</f>
        <v>9711</v>
      </c>
      <c r="P30" s="272">
        <f t="shared" si="29"/>
        <v>-381</v>
      </c>
      <c r="Q30" s="269">
        <f t="shared" si="19"/>
        <v>1042</v>
      </c>
      <c r="R30" s="177">
        <f>R29-R31</f>
        <v>28750</v>
      </c>
      <c r="S30" s="19">
        <f>S29-S31</f>
        <v>24676</v>
      </c>
      <c r="T30" s="19">
        <f>T29-T31</f>
        <v>27947</v>
      </c>
      <c r="U30" s="272">
        <f t="shared" si="31"/>
        <v>-803</v>
      </c>
      <c r="V30" s="269">
        <f t="shared" si="20"/>
        <v>3271</v>
      </c>
      <c r="W30" s="205">
        <f>W29-W31</f>
        <v>14722</v>
      </c>
      <c r="X30" s="19">
        <f>X29-X31</f>
        <v>12525</v>
      </c>
      <c r="Y30" s="19">
        <f>Y29-Y31</f>
        <v>14618</v>
      </c>
      <c r="Z30" s="272">
        <f t="shared" si="33"/>
        <v>-104</v>
      </c>
      <c r="AA30" s="269">
        <f t="shared" si="21"/>
        <v>2093</v>
      </c>
      <c r="AB30" s="19">
        <f>AB29-AB31</f>
        <v>10669</v>
      </c>
      <c r="AC30" s="19">
        <f>AC29-AC31</f>
        <v>9094</v>
      </c>
      <c r="AD30" s="19">
        <f>AD29-AD31</f>
        <v>10348</v>
      </c>
      <c r="AE30" s="272">
        <f t="shared" si="35"/>
        <v>-321</v>
      </c>
      <c r="AF30" s="273">
        <f t="shared" si="22"/>
        <v>1254</v>
      </c>
      <c r="AG30" s="177">
        <f>AG29-AG31</f>
        <v>77063</v>
      </c>
      <c r="AH30" s="205">
        <f>AH29-AH31</f>
        <v>70497</v>
      </c>
      <c r="AI30" s="19">
        <f>AI29-AI31</f>
        <v>80635</v>
      </c>
      <c r="AJ30" s="272">
        <f t="shared" si="37"/>
        <v>3572</v>
      </c>
      <c r="AK30" s="269">
        <f t="shared" si="23"/>
        <v>10138</v>
      </c>
    </row>
    <row r="31" spans="1:40" x14ac:dyDescent="0.2">
      <c r="A31" s="248" t="s">
        <v>15</v>
      </c>
      <c r="B31" s="241" t="s">
        <v>12</v>
      </c>
      <c r="C31" s="177">
        <v>3608</v>
      </c>
      <c r="D31" s="19">
        <v>3198</v>
      </c>
      <c r="E31" s="19">
        <v>3259</v>
      </c>
      <c r="F31" s="272">
        <f t="shared" si="25"/>
        <v>-349</v>
      </c>
      <c r="G31" s="269">
        <f t="shared" si="17"/>
        <v>61</v>
      </c>
      <c r="H31" s="177">
        <v>5586</v>
      </c>
      <c r="I31" s="19">
        <v>5503</v>
      </c>
      <c r="J31" s="19">
        <v>5583</v>
      </c>
      <c r="K31" s="272">
        <f t="shared" si="27"/>
        <v>-3</v>
      </c>
      <c r="L31" s="269">
        <f t="shared" si="18"/>
        <v>80</v>
      </c>
      <c r="M31" s="205">
        <v>6179</v>
      </c>
      <c r="N31" s="19">
        <v>5784</v>
      </c>
      <c r="O31" s="19">
        <v>5363</v>
      </c>
      <c r="P31" s="272">
        <f t="shared" si="29"/>
        <v>-816</v>
      </c>
      <c r="Q31" s="269">
        <f t="shared" si="19"/>
        <v>-421</v>
      </c>
      <c r="R31" s="177">
        <v>9147</v>
      </c>
      <c r="S31" s="19">
        <v>8039</v>
      </c>
      <c r="T31" s="19">
        <v>6778</v>
      </c>
      <c r="U31" s="272">
        <f t="shared" si="31"/>
        <v>-2369</v>
      </c>
      <c r="V31" s="269">
        <f t="shared" si="20"/>
        <v>-1261</v>
      </c>
      <c r="W31" s="205">
        <v>2031</v>
      </c>
      <c r="X31" s="19">
        <v>1982</v>
      </c>
      <c r="Y31" s="19">
        <v>1985</v>
      </c>
      <c r="Z31" s="272">
        <f t="shared" si="33"/>
        <v>-46</v>
      </c>
      <c r="AA31" s="269">
        <f t="shared" si="21"/>
        <v>3</v>
      </c>
      <c r="AB31" s="19">
        <v>5968</v>
      </c>
      <c r="AC31" s="19">
        <v>5607</v>
      </c>
      <c r="AD31" s="19">
        <v>5675</v>
      </c>
      <c r="AE31" s="272">
        <f t="shared" si="35"/>
        <v>-293</v>
      </c>
      <c r="AF31" s="273">
        <f t="shared" si="22"/>
        <v>68</v>
      </c>
      <c r="AG31" s="177">
        <f>SUM(J31,N31,R31,V31,Y31,AC31)</f>
        <v>26845</v>
      </c>
      <c r="AH31" s="205">
        <f>SUM(D31,I31,N31,S31,X31,AC31)</f>
        <v>30113</v>
      </c>
      <c r="AI31" s="19">
        <f>SUM(E31,J31,O31,T31,Y31,AD31)</f>
        <v>28643</v>
      </c>
      <c r="AJ31" s="272">
        <f t="shared" si="37"/>
        <v>1798</v>
      </c>
      <c r="AK31" s="269">
        <f t="shared" si="23"/>
        <v>-1470</v>
      </c>
    </row>
    <row r="32" spans="1:40" ht="25.15" customHeight="1" x14ac:dyDescent="0.2">
      <c r="A32" s="280" t="s">
        <v>21</v>
      </c>
      <c r="B32" s="194"/>
      <c r="C32" s="174">
        <f>SUM(C33,C34)</f>
        <v>8102</v>
      </c>
      <c r="D32" s="174">
        <f>SUM(D33,D34)</f>
        <v>7476</v>
      </c>
      <c r="E32" s="174">
        <f>SUM(E33,E34)</f>
        <v>7268</v>
      </c>
      <c r="F32" s="272">
        <f t="shared" si="25"/>
        <v>-834</v>
      </c>
      <c r="G32" s="268">
        <f t="shared" si="17"/>
        <v>-208</v>
      </c>
      <c r="H32" s="174">
        <f>SUM(H33,H34)</f>
        <v>11015</v>
      </c>
      <c r="I32" s="15">
        <f>SUM(I33,I34)</f>
        <v>10611</v>
      </c>
      <c r="J32" s="15">
        <f>SUM(J33,J34)</f>
        <v>10790</v>
      </c>
      <c r="K32" s="272">
        <f t="shared" si="27"/>
        <v>-225</v>
      </c>
      <c r="L32" s="268">
        <f t="shared" si="18"/>
        <v>179</v>
      </c>
      <c r="M32" s="206">
        <f>SUM(M33,M34)</f>
        <v>13077</v>
      </c>
      <c r="N32" s="15">
        <f>SUM(N33,N34)</f>
        <v>13619</v>
      </c>
      <c r="O32" s="15">
        <f>SUM(O33,O34)</f>
        <v>13267</v>
      </c>
      <c r="P32" s="272">
        <f t="shared" si="29"/>
        <v>190</v>
      </c>
      <c r="Q32" s="268">
        <f t="shared" si="19"/>
        <v>-352</v>
      </c>
      <c r="R32" s="174">
        <f>SUM(R33,R34)</f>
        <v>15449</v>
      </c>
      <c r="S32" s="15">
        <f>SUM(S33,S34)</f>
        <v>14221</v>
      </c>
      <c r="T32" s="15">
        <f>SUM(T33,T34)</f>
        <v>14019</v>
      </c>
      <c r="U32" s="272">
        <f t="shared" si="31"/>
        <v>-1430</v>
      </c>
      <c r="V32" s="268">
        <f t="shared" si="20"/>
        <v>-202</v>
      </c>
      <c r="W32" s="206">
        <f>SUM(W33,W34)</f>
        <v>5238</v>
      </c>
      <c r="X32" s="15">
        <f>SUM(X33,X34)</f>
        <v>4775</v>
      </c>
      <c r="Y32" s="15">
        <f>SUM(Y33,Y34)</f>
        <v>4807</v>
      </c>
      <c r="Z32" s="272">
        <f t="shared" si="33"/>
        <v>-431</v>
      </c>
      <c r="AA32" s="268">
        <f t="shared" si="21"/>
        <v>32</v>
      </c>
      <c r="AB32" s="15">
        <f>SUM(AB33,AB34)</f>
        <v>12688</v>
      </c>
      <c r="AC32" s="15">
        <f>SUM(AC33,AC34)</f>
        <v>12526</v>
      </c>
      <c r="AD32" s="15">
        <f>SUM(AD33,AD34)</f>
        <v>12174</v>
      </c>
      <c r="AE32" s="272">
        <f t="shared" si="35"/>
        <v>-514</v>
      </c>
      <c r="AF32" s="272">
        <f t="shared" si="22"/>
        <v>-352</v>
      </c>
      <c r="AG32" s="174">
        <f>SUM(AG33,AG34)</f>
        <v>56989</v>
      </c>
      <c r="AH32" s="206">
        <f>SUM(AH33,AH34)</f>
        <v>63228</v>
      </c>
      <c r="AI32" s="15">
        <f>SUM(AI33,AI34)</f>
        <v>62325</v>
      </c>
      <c r="AJ32" s="272">
        <f t="shared" si="37"/>
        <v>5336</v>
      </c>
      <c r="AK32" s="268">
        <f t="shared" si="23"/>
        <v>-903</v>
      </c>
    </row>
    <row r="33" spans="1:37" x14ac:dyDescent="0.2">
      <c r="A33" s="248" t="s">
        <v>22</v>
      </c>
      <c r="B33" s="241"/>
      <c r="C33" s="177">
        <v>1088</v>
      </c>
      <c r="D33" s="19">
        <v>875</v>
      </c>
      <c r="E33" s="19">
        <v>865</v>
      </c>
      <c r="F33" s="272">
        <f t="shared" si="25"/>
        <v>-223</v>
      </c>
      <c r="G33" s="269">
        <f t="shared" si="17"/>
        <v>-10</v>
      </c>
      <c r="H33" s="177">
        <v>1604</v>
      </c>
      <c r="I33" s="19">
        <v>1508</v>
      </c>
      <c r="J33" s="19">
        <v>1536</v>
      </c>
      <c r="K33" s="272">
        <f t="shared" si="27"/>
        <v>-68</v>
      </c>
      <c r="L33" s="269">
        <f t="shared" si="18"/>
        <v>28</v>
      </c>
      <c r="M33" s="205">
        <v>2060</v>
      </c>
      <c r="N33" s="19">
        <v>2188</v>
      </c>
      <c r="O33" s="19">
        <v>2110</v>
      </c>
      <c r="P33" s="272">
        <f t="shared" si="29"/>
        <v>50</v>
      </c>
      <c r="Q33" s="269">
        <f t="shared" si="19"/>
        <v>-78</v>
      </c>
      <c r="R33" s="177">
        <v>3774</v>
      </c>
      <c r="S33" s="19">
        <v>3428</v>
      </c>
      <c r="T33" s="19">
        <v>3597</v>
      </c>
      <c r="U33" s="272">
        <f t="shared" si="31"/>
        <v>-177</v>
      </c>
      <c r="V33" s="269">
        <f t="shared" si="20"/>
        <v>169</v>
      </c>
      <c r="W33" s="205">
        <v>1819</v>
      </c>
      <c r="X33" s="19">
        <v>1702</v>
      </c>
      <c r="Y33" s="19">
        <v>1736</v>
      </c>
      <c r="Z33" s="272">
        <f t="shared" si="33"/>
        <v>-83</v>
      </c>
      <c r="AA33" s="269">
        <f t="shared" si="21"/>
        <v>34</v>
      </c>
      <c r="AB33" s="19">
        <v>2953</v>
      </c>
      <c r="AC33" s="19">
        <v>2794</v>
      </c>
      <c r="AD33" s="19">
        <v>2633</v>
      </c>
      <c r="AE33" s="272">
        <f t="shared" si="35"/>
        <v>-320</v>
      </c>
      <c r="AF33" s="273">
        <f t="shared" si="22"/>
        <v>-161</v>
      </c>
      <c r="AG33" s="177">
        <f>SUM(J33,N33,R33,V33,Y33,AC33)</f>
        <v>12197</v>
      </c>
      <c r="AH33" s="205">
        <f t="shared" ref="AH33:AI36" si="45">SUM(D33,I33,N33,S33,X33,AC33)</f>
        <v>12495</v>
      </c>
      <c r="AI33" s="19">
        <f t="shared" si="45"/>
        <v>12477</v>
      </c>
      <c r="AJ33" s="272">
        <f t="shared" si="37"/>
        <v>280</v>
      </c>
      <c r="AK33" s="269">
        <f t="shared" si="23"/>
        <v>-18</v>
      </c>
    </row>
    <row r="34" spans="1:37" ht="13.5" thickBot="1" x14ac:dyDescent="0.25">
      <c r="A34" s="463" t="s">
        <v>15</v>
      </c>
      <c r="B34" s="464"/>
      <c r="C34" s="179">
        <v>7014</v>
      </c>
      <c r="D34" s="180">
        <v>6601</v>
      </c>
      <c r="E34" s="180">
        <v>6403</v>
      </c>
      <c r="F34" s="458">
        <f t="shared" si="25"/>
        <v>-611</v>
      </c>
      <c r="G34" s="459">
        <f t="shared" si="17"/>
        <v>-198</v>
      </c>
      <c r="H34" s="179">
        <v>9411</v>
      </c>
      <c r="I34" s="180">
        <v>9103</v>
      </c>
      <c r="J34" s="180">
        <v>9254</v>
      </c>
      <c r="K34" s="458">
        <f t="shared" si="27"/>
        <v>-157</v>
      </c>
      <c r="L34" s="459">
        <f t="shared" si="18"/>
        <v>151</v>
      </c>
      <c r="M34" s="237">
        <v>11017</v>
      </c>
      <c r="N34" s="180">
        <v>11431</v>
      </c>
      <c r="O34" s="180">
        <v>11157</v>
      </c>
      <c r="P34" s="458">
        <f t="shared" si="29"/>
        <v>140</v>
      </c>
      <c r="Q34" s="459">
        <f t="shared" si="19"/>
        <v>-274</v>
      </c>
      <c r="R34" s="179">
        <v>11675</v>
      </c>
      <c r="S34" s="180">
        <v>10793</v>
      </c>
      <c r="T34" s="180">
        <v>10422</v>
      </c>
      <c r="U34" s="458">
        <f t="shared" si="31"/>
        <v>-1253</v>
      </c>
      <c r="V34" s="459">
        <f t="shared" si="20"/>
        <v>-371</v>
      </c>
      <c r="W34" s="237">
        <v>3419</v>
      </c>
      <c r="X34" s="180">
        <v>3073</v>
      </c>
      <c r="Y34" s="180">
        <v>3071</v>
      </c>
      <c r="Z34" s="458">
        <f t="shared" si="33"/>
        <v>-348</v>
      </c>
      <c r="AA34" s="459">
        <f t="shared" si="21"/>
        <v>-2</v>
      </c>
      <c r="AB34" s="180">
        <v>9735</v>
      </c>
      <c r="AC34" s="180">
        <v>9732</v>
      </c>
      <c r="AD34" s="180">
        <v>9541</v>
      </c>
      <c r="AE34" s="458">
        <f t="shared" si="35"/>
        <v>-194</v>
      </c>
      <c r="AF34" s="465">
        <f t="shared" si="22"/>
        <v>-191</v>
      </c>
      <c r="AG34" s="179">
        <f>SUM(J34,N34,R34,V34,Y34,AC34)</f>
        <v>44792</v>
      </c>
      <c r="AH34" s="237">
        <f t="shared" si="45"/>
        <v>50733</v>
      </c>
      <c r="AI34" s="180">
        <f t="shared" si="45"/>
        <v>49848</v>
      </c>
      <c r="AJ34" s="458">
        <f t="shared" si="37"/>
        <v>5056</v>
      </c>
      <c r="AK34" s="459">
        <f t="shared" si="23"/>
        <v>-885</v>
      </c>
    </row>
    <row r="35" spans="1:37" ht="24.6" customHeight="1" x14ac:dyDescent="0.2">
      <c r="A35" s="461" t="s">
        <v>35</v>
      </c>
      <c r="B35" s="462" t="s">
        <v>51</v>
      </c>
      <c r="C35" s="56">
        <v>7961</v>
      </c>
      <c r="D35" s="56">
        <v>7476</v>
      </c>
      <c r="E35" s="56">
        <v>7476</v>
      </c>
      <c r="F35" s="457"/>
      <c r="G35" s="460">
        <f t="shared" si="17"/>
        <v>0</v>
      </c>
      <c r="H35" s="56">
        <v>13190</v>
      </c>
      <c r="I35" s="56">
        <v>12478</v>
      </c>
      <c r="J35" s="56">
        <v>12478</v>
      </c>
      <c r="K35" s="457"/>
      <c r="L35" s="457">
        <f t="shared" si="18"/>
        <v>0</v>
      </c>
      <c r="M35" s="56">
        <v>8519</v>
      </c>
      <c r="N35" s="56">
        <v>7782</v>
      </c>
      <c r="O35" s="56">
        <v>7782</v>
      </c>
      <c r="P35" s="457"/>
      <c r="Q35" s="460">
        <f t="shared" si="19"/>
        <v>0</v>
      </c>
      <c r="R35" s="56">
        <v>13825</v>
      </c>
      <c r="S35" s="56">
        <v>12515</v>
      </c>
      <c r="T35" s="56">
        <v>12515</v>
      </c>
      <c r="U35" s="457"/>
      <c r="V35" s="457">
        <f t="shared" si="20"/>
        <v>0</v>
      </c>
      <c r="W35" s="56">
        <v>7474</v>
      </c>
      <c r="X35" s="56">
        <v>6946</v>
      </c>
      <c r="Y35" s="56">
        <v>6946</v>
      </c>
      <c r="Z35" s="457"/>
      <c r="AA35" s="460">
        <f t="shared" si="21"/>
        <v>0</v>
      </c>
      <c r="AB35" s="56">
        <v>10664</v>
      </c>
      <c r="AC35" s="56">
        <v>10371</v>
      </c>
      <c r="AD35" s="56">
        <v>10371</v>
      </c>
      <c r="AE35" s="457"/>
      <c r="AF35" s="457">
        <f t="shared" si="22"/>
        <v>0</v>
      </c>
      <c r="AG35" s="367">
        <f>SUM(J35,N35,R35,V35,Y35,AC35)</f>
        <v>51402</v>
      </c>
      <c r="AH35" s="367">
        <f t="shared" si="45"/>
        <v>57568</v>
      </c>
      <c r="AI35" s="56">
        <f t="shared" si="45"/>
        <v>57568</v>
      </c>
      <c r="AJ35" s="457"/>
      <c r="AK35" s="460">
        <f t="shared" si="23"/>
        <v>0</v>
      </c>
    </row>
    <row r="36" spans="1:37" x14ac:dyDescent="0.2">
      <c r="A36" s="161" t="s">
        <v>24</v>
      </c>
      <c r="B36" s="241" t="s">
        <v>12</v>
      </c>
      <c r="C36" s="14">
        <v>6303</v>
      </c>
      <c r="D36" s="14">
        <v>5832</v>
      </c>
      <c r="E36" s="14">
        <v>5832</v>
      </c>
      <c r="F36" s="444"/>
      <c r="G36" s="269">
        <f t="shared" si="17"/>
        <v>0</v>
      </c>
      <c r="H36" s="14">
        <v>10365</v>
      </c>
      <c r="I36" s="14">
        <v>9769</v>
      </c>
      <c r="J36" s="14">
        <v>9769</v>
      </c>
      <c r="K36" s="444"/>
      <c r="L36" s="273">
        <f t="shared" si="18"/>
        <v>0</v>
      </c>
      <c r="M36" s="14">
        <v>6680</v>
      </c>
      <c r="N36" s="14">
        <v>6032</v>
      </c>
      <c r="O36" s="14">
        <v>6032</v>
      </c>
      <c r="P36" s="444"/>
      <c r="Q36" s="269">
        <f t="shared" si="19"/>
        <v>0</v>
      </c>
      <c r="R36" s="14">
        <v>10871</v>
      </c>
      <c r="S36" s="14">
        <v>10310</v>
      </c>
      <c r="T36" s="14">
        <v>10310</v>
      </c>
      <c r="U36" s="444"/>
      <c r="V36" s="273">
        <f t="shared" si="20"/>
        <v>0</v>
      </c>
      <c r="W36" s="14">
        <v>5876</v>
      </c>
      <c r="X36" s="14">
        <v>5610</v>
      </c>
      <c r="Y36" s="14">
        <v>5610</v>
      </c>
      <c r="Z36" s="444"/>
      <c r="AA36" s="269">
        <f t="shared" si="21"/>
        <v>0</v>
      </c>
      <c r="AB36" s="14">
        <v>7769</v>
      </c>
      <c r="AC36" s="14">
        <v>7957</v>
      </c>
      <c r="AD36" s="14">
        <v>7957</v>
      </c>
      <c r="AE36" s="444"/>
      <c r="AF36" s="273">
        <f t="shared" si="22"/>
        <v>0</v>
      </c>
      <c r="AG36" s="177">
        <f>SUM(J36,N36,R36,V36,Y36,AC36)</f>
        <v>40239</v>
      </c>
      <c r="AH36" s="177">
        <f t="shared" si="45"/>
        <v>45510</v>
      </c>
      <c r="AI36" s="19">
        <f t="shared" si="45"/>
        <v>45510</v>
      </c>
      <c r="AJ36" s="273"/>
      <c r="AK36" s="269">
        <f t="shared" si="23"/>
        <v>0</v>
      </c>
    </row>
    <row r="37" spans="1:37" x14ac:dyDescent="0.2">
      <c r="A37" s="161" t="s">
        <v>25</v>
      </c>
      <c r="B37" s="241" t="s">
        <v>12</v>
      </c>
      <c r="C37" s="19">
        <f>C35-C36</f>
        <v>1658</v>
      </c>
      <c r="D37" s="19">
        <f>D35-D36</f>
        <v>1644</v>
      </c>
      <c r="E37" s="19">
        <f>E35-E36</f>
        <v>1644</v>
      </c>
      <c r="F37" s="273"/>
      <c r="G37" s="269">
        <f t="shared" si="17"/>
        <v>0</v>
      </c>
      <c r="H37" s="19">
        <f>H35-H36</f>
        <v>2825</v>
      </c>
      <c r="I37" s="19">
        <f>I35-I36</f>
        <v>2709</v>
      </c>
      <c r="J37" s="19">
        <f>J35-J36</f>
        <v>2709</v>
      </c>
      <c r="K37" s="273"/>
      <c r="L37" s="273">
        <f t="shared" si="18"/>
        <v>0</v>
      </c>
      <c r="M37" s="19">
        <f>M35-M36</f>
        <v>1839</v>
      </c>
      <c r="N37" s="19">
        <f>N35-N36</f>
        <v>1750</v>
      </c>
      <c r="O37" s="19">
        <f>O35-O36</f>
        <v>1750</v>
      </c>
      <c r="P37" s="273"/>
      <c r="Q37" s="269">
        <f t="shared" si="19"/>
        <v>0</v>
      </c>
      <c r="R37" s="19">
        <f>R35-R36</f>
        <v>2954</v>
      </c>
      <c r="S37" s="19">
        <f>S35-S36</f>
        <v>2205</v>
      </c>
      <c r="T37" s="19">
        <f>T35-T36</f>
        <v>2205</v>
      </c>
      <c r="U37" s="273"/>
      <c r="V37" s="273">
        <f t="shared" si="20"/>
        <v>0</v>
      </c>
      <c r="W37" s="19">
        <f>W35-W36</f>
        <v>1598</v>
      </c>
      <c r="X37" s="19">
        <f>X35-X36</f>
        <v>1336</v>
      </c>
      <c r="Y37" s="19">
        <f>Y35-Y36</f>
        <v>1336</v>
      </c>
      <c r="Z37" s="273"/>
      <c r="AA37" s="269">
        <f t="shared" si="21"/>
        <v>0</v>
      </c>
      <c r="AB37" s="19">
        <f>AB35-AB36</f>
        <v>2895</v>
      </c>
      <c r="AC37" s="19">
        <f>AC35-AC36</f>
        <v>2414</v>
      </c>
      <c r="AD37" s="19">
        <f>AD35-AD36</f>
        <v>2414</v>
      </c>
      <c r="AE37" s="273"/>
      <c r="AF37" s="273">
        <f t="shared" si="22"/>
        <v>0</v>
      </c>
      <c r="AG37" s="249">
        <f>AG35-AG36</f>
        <v>11163</v>
      </c>
      <c r="AH37" s="249">
        <f>AH35-AH36</f>
        <v>12058</v>
      </c>
      <c r="AI37" s="50">
        <f>AI35-AI36</f>
        <v>12058</v>
      </c>
      <c r="AJ37" s="452"/>
      <c r="AK37" s="269">
        <f t="shared" si="23"/>
        <v>0</v>
      </c>
    </row>
    <row r="38" spans="1:37" ht="22.5" customHeight="1" x14ac:dyDescent="0.2">
      <c r="A38" s="160" t="s">
        <v>54</v>
      </c>
      <c r="B38" s="192" t="s">
        <v>55</v>
      </c>
      <c r="C38" s="19">
        <v>54</v>
      </c>
      <c r="D38" s="19">
        <v>43</v>
      </c>
      <c r="E38" s="19">
        <v>43</v>
      </c>
      <c r="F38" s="273"/>
      <c r="G38" s="63">
        <f t="shared" si="17"/>
        <v>0</v>
      </c>
      <c r="H38" s="19">
        <v>96</v>
      </c>
      <c r="I38" s="19">
        <v>73</v>
      </c>
      <c r="J38" s="19">
        <v>73</v>
      </c>
      <c r="K38" s="273"/>
      <c r="L38" s="217">
        <f t="shared" si="18"/>
        <v>0</v>
      </c>
      <c r="M38" s="19">
        <v>112</v>
      </c>
      <c r="N38" s="19">
        <v>79</v>
      </c>
      <c r="O38" s="19">
        <v>79</v>
      </c>
      <c r="P38" s="273"/>
      <c r="Q38" s="63">
        <f t="shared" si="19"/>
        <v>0</v>
      </c>
      <c r="R38" s="19">
        <v>213</v>
      </c>
      <c r="S38" s="19">
        <v>159</v>
      </c>
      <c r="T38" s="19">
        <v>159</v>
      </c>
      <c r="U38" s="273"/>
      <c r="V38" s="217">
        <f t="shared" si="20"/>
        <v>0</v>
      </c>
      <c r="W38" s="19">
        <v>115</v>
      </c>
      <c r="X38" s="19">
        <v>76</v>
      </c>
      <c r="Y38" s="19">
        <v>76</v>
      </c>
      <c r="Z38" s="273"/>
      <c r="AA38" s="63">
        <f t="shared" si="21"/>
        <v>0</v>
      </c>
      <c r="AB38" s="19">
        <v>82</v>
      </c>
      <c r="AC38" s="19">
        <v>51</v>
      </c>
      <c r="AD38" s="19">
        <v>51</v>
      </c>
      <c r="AE38" s="273"/>
      <c r="AF38" s="217">
        <f t="shared" si="22"/>
        <v>0</v>
      </c>
      <c r="AG38" s="172">
        <f>SUM(J38,N38,R38,V38,Y38,AC38)</f>
        <v>492</v>
      </c>
      <c r="AH38" s="172">
        <f>SUM(D38,I38,N38,S38,X38,AC38)</f>
        <v>481</v>
      </c>
      <c r="AI38" s="5">
        <f>SUM(E38,J38,O38,T38,Y38,AD38)</f>
        <v>481</v>
      </c>
      <c r="AJ38" s="217"/>
      <c r="AK38" s="63">
        <f t="shared" si="23"/>
        <v>0</v>
      </c>
    </row>
    <row r="39" spans="1:37" x14ac:dyDescent="0.2">
      <c r="A39" s="160" t="s">
        <v>56</v>
      </c>
      <c r="B39" s="198" t="s">
        <v>12</v>
      </c>
      <c r="C39" s="19">
        <v>171</v>
      </c>
      <c r="D39" s="19">
        <v>90</v>
      </c>
      <c r="E39" s="19">
        <v>90</v>
      </c>
      <c r="F39" s="273"/>
      <c r="G39" s="63">
        <f t="shared" si="17"/>
        <v>0</v>
      </c>
      <c r="H39" s="19">
        <v>913</v>
      </c>
      <c r="I39" s="19">
        <v>493</v>
      </c>
      <c r="J39" s="19">
        <v>493</v>
      </c>
      <c r="K39" s="273"/>
      <c r="L39" s="217">
        <f t="shared" si="18"/>
        <v>0</v>
      </c>
      <c r="M39" s="19">
        <v>306</v>
      </c>
      <c r="N39" s="19">
        <v>304</v>
      </c>
      <c r="O39" s="19">
        <v>304</v>
      </c>
      <c r="P39" s="273"/>
      <c r="Q39" s="63">
        <f t="shared" si="19"/>
        <v>0</v>
      </c>
      <c r="R39" s="19">
        <v>1461</v>
      </c>
      <c r="S39" s="19">
        <v>908</v>
      </c>
      <c r="T39" s="19">
        <v>908</v>
      </c>
      <c r="U39" s="273"/>
      <c r="V39" s="217">
        <f t="shared" si="20"/>
        <v>0</v>
      </c>
      <c r="W39" s="19">
        <v>859</v>
      </c>
      <c r="X39" s="19">
        <v>388</v>
      </c>
      <c r="Y39" s="19">
        <v>388</v>
      </c>
      <c r="Z39" s="273"/>
      <c r="AA39" s="63">
        <f t="shared" si="21"/>
        <v>0</v>
      </c>
      <c r="AB39" s="19">
        <v>391</v>
      </c>
      <c r="AC39" s="19">
        <v>224</v>
      </c>
      <c r="AD39" s="19">
        <v>224</v>
      </c>
      <c r="AE39" s="273"/>
      <c r="AF39" s="217">
        <f t="shared" si="22"/>
        <v>0</v>
      </c>
      <c r="AG39" s="172">
        <f>SUM(J39,N39,R39,V39,Y39,AC39)</f>
        <v>2870</v>
      </c>
      <c r="AH39" s="172">
        <f>SUM(D39,I39,N39,S39,X39,AC39)</f>
        <v>2407</v>
      </c>
      <c r="AI39" s="5">
        <f>SUM(E39,J39,O39,T39,Y39,AD39)</f>
        <v>2407</v>
      </c>
      <c r="AJ39" s="217"/>
      <c r="AK39" s="63">
        <f t="shared" si="23"/>
        <v>0</v>
      </c>
    </row>
    <row r="40" spans="1:37" x14ac:dyDescent="0.2">
      <c r="A40" s="161" t="s">
        <v>58</v>
      </c>
      <c r="B40" s="198" t="s">
        <v>12</v>
      </c>
      <c r="C40" s="31">
        <f>C38+C39</f>
        <v>225</v>
      </c>
      <c r="D40" s="31">
        <f>D38+D39</f>
        <v>133</v>
      </c>
      <c r="E40" s="31">
        <f>E38+E39</f>
        <v>133</v>
      </c>
      <c r="F40" s="192"/>
      <c r="G40" s="63">
        <f t="shared" si="17"/>
        <v>0</v>
      </c>
      <c r="H40" s="31">
        <f>H38+H39</f>
        <v>1009</v>
      </c>
      <c r="I40" s="31">
        <f>I38+I39</f>
        <v>566</v>
      </c>
      <c r="J40" s="31">
        <f>J38+J39</f>
        <v>566</v>
      </c>
      <c r="K40" s="192"/>
      <c r="L40" s="217">
        <f t="shared" si="18"/>
        <v>0</v>
      </c>
      <c r="M40" s="31">
        <f>M38+M39</f>
        <v>418</v>
      </c>
      <c r="N40" s="31">
        <f>N38+N39</f>
        <v>383</v>
      </c>
      <c r="O40" s="31">
        <f>O38+O39</f>
        <v>383</v>
      </c>
      <c r="P40" s="192"/>
      <c r="Q40" s="63">
        <f t="shared" si="19"/>
        <v>0</v>
      </c>
      <c r="R40" s="31">
        <f>R38+R39</f>
        <v>1674</v>
      </c>
      <c r="S40" s="31">
        <f>S38+S39</f>
        <v>1067</v>
      </c>
      <c r="T40" s="31">
        <f>T38+T39</f>
        <v>1067</v>
      </c>
      <c r="U40" s="192"/>
      <c r="V40" s="217">
        <f t="shared" si="20"/>
        <v>0</v>
      </c>
      <c r="W40" s="31">
        <f>W38+W39</f>
        <v>974</v>
      </c>
      <c r="X40" s="31">
        <f>X38+X39</f>
        <v>464</v>
      </c>
      <c r="Y40" s="31">
        <f>Y38+Y39</f>
        <v>464</v>
      </c>
      <c r="Z40" s="192"/>
      <c r="AA40" s="63">
        <f t="shared" si="21"/>
        <v>0</v>
      </c>
      <c r="AB40" s="31">
        <f>AB38+AB39</f>
        <v>473</v>
      </c>
      <c r="AC40" s="31">
        <f>AC38+AC39</f>
        <v>275</v>
      </c>
      <c r="AD40" s="31">
        <f>AD38+AD39</f>
        <v>275</v>
      </c>
      <c r="AE40" s="192"/>
      <c r="AF40" s="217">
        <f t="shared" si="22"/>
        <v>0</v>
      </c>
      <c r="AG40" s="172">
        <f>AG39+AG38</f>
        <v>3362</v>
      </c>
      <c r="AH40" s="172">
        <f>AH39+AH38</f>
        <v>2888</v>
      </c>
      <c r="AI40" s="5">
        <f t="shared" ref="AI40:AI51" si="46">SUM(E40,J40,O40,T40,Y40,AD40)</f>
        <v>2888</v>
      </c>
      <c r="AJ40" s="217"/>
      <c r="AK40" s="63">
        <f t="shared" si="23"/>
        <v>0</v>
      </c>
    </row>
    <row r="41" spans="1:37" ht="21.75" customHeight="1" x14ac:dyDescent="0.2">
      <c r="A41" s="160" t="s">
        <v>54</v>
      </c>
      <c r="B41" s="233" t="s">
        <v>57</v>
      </c>
      <c r="C41" s="19">
        <v>9</v>
      </c>
      <c r="D41" s="19">
        <v>7</v>
      </c>
      <c r="E41" s="19">
        <v>7</v>
      </c>
      <c r="F41" s="273"/>
      <c r="G41" s="63">
        <f t="shared" si="17"/>
        <v>0</v>
      </c>
      <c r="H41" s="19">
        <v>28</v>
      </c>
      <c r="I41" s="19">
        <v>21</v>
      </c>
      <c r="J41" s="19">
        <v>21</v>
      </c>
      <c r="K41" s="273"/>
      <c r="L41" s="217">
        <f t="shared" si="18"/>
        <v>0</v>
      </c>
      <c r="M41" s="19">
        <v>25</v>
      </c>
      <c r="N41" s="19">
        <v>18</v>
      </c>
      <c r="O41" s="19">
        <v>18</v>
      </c>
      <c r="P41" s="273"/>
      <c r="Q41" s="63">
        <f t="shared" si="19"/>
        <v>0</v>
      </c>
      <c r="R41" s="19">
        <v>66</v>
      </c>
      <c r="S41" s="19">
        <v>44</v>
      </c>
      <c r="T41" s="19">
        <v>44</v>
      </c>
      <c r="U41" s="273"/>
      <c r="V41" s="217">
        <f t="shared" si="20"/>
        <v>0</v>
      </c>
      <c r="W41" s="19">
        <v>36</v>
      </c>
      <c r="X41" s="19">
        <v>25</v>
      </c>
      <c r="Y41" s="19">
        <v>25</v>
      </c>
      <c r="Z41" s="273"/>
      <c r="AA41" s="63">
        <f t="shared" si="21"/>
        <v>0</v>
      </c>
      <c r="AB41" s="19">
        <v>19</v>
      </c>
      <c r="AC41" s="19">
        <v>13</v>
      </c>
      <c r="AD41" s="19">
        <v>13</v>
      </c>
      <c r="AE41" s="273"/>
      <c r="AF41" s="217">
        <f t="shared" si="22"/>
        <v>0</v>
      </c>
      <c r="AG41" s="172">
        <f>SUM(J41,N41,R41,V41,Y41,AC41)</f>
        <v>143</v>
      </c>
      <c r="AH41" s="172">
        <f>SUM(D41,I41,N41,S41,X41,AC41)</f>
        <v>128</v>
      </c>
      <c r="AI41" s="5">
        <f t="shared" si="46"/>
        <v>128</v>
      </c>
      <c r="AJ41" s="217"/>
      <c r="AK41" s="63">
        <f t="shared" si="23"/>
        <v>0</v>
      </c>
    </row>
    <row r="42" spans="1:37" x14ac:dyDescent="0.2">
      <c r="A42" s="160" t="s">
        <v>56</v>
      </c>
      <c r="B42" s="198" t="s">
        <v>12</v>
      </c>
      <c r="C42" s="19">
        <v>33</v>
      </c>
      <c r="D42" s="19">
        <v>20</v>
      </c>
      <c r="E42" s="19">
        <v>20</v>
      </c>
      <c r="F42" s="273"/>
      <c r="G42" s="63">
        <f t="shared" si="17"/>
        <v>0</v>
      </c>
      <c r="H42" s="19">
        <v>275</v>
      </c>
      <c r="I42" s="19">
        <v>144</v>
      </c>
      <c r="J42" s="19">
        <v>144</v>
      </c>
      <c r="K42" s="273"/>
      <c r="L42" s="217">
        <f t="shared" si="18"/>
        <v>0</v>
      </c>
      <c r="M42" s="19">
        <v>77</v>
      </c>
      <c r="N42" s="19">
        <v>68</v>
      </c>
      <c r="O42" s="19">
        <v>68</v>
      </c>
      <c r="P42" s="273"/>
      <c r="Q42" s="63">
        <f t="shared" si="19"/>
        <v>0</v>
      </c>
      <c r="R42" s="19">
        <v>376</v>
      </c>
      <c r="S42" s="19">
        <v>229</v>
      </c>
      <c r="T42" s="19">
        <v>229</v>
      </c>
      <c r="U42" s="273"/>
      <c r="V42" s="217">
        <f t="shared" si="20"/>
        <v>0</v>
      </c>
      <c r="W42" s="19">
        <v>271</v>
      </c>
      <c r="X42" s="19">
        <v>123</v>
      </c>
      <c r="Y42" s="19">
        <v>123</v>
      </c>
      <c r="Z42" s="273"/>
      <c r="AA42" s="63">
        <f t="shared" si="21"/>
        <v>0</v>
      </c>
      <c r="AB42" s="19">
        <v>95</v>
      </c>
      <c r="AC42" s="19">
        <v>59</v>
      </c>
      <c r="AD42" s="19">
        <v>59</v>
      </c>
      <c r="AE42" s="273"/>
      <c r="AF42" s="217">
        <f t="shared" si="22"/>
        <v>0</v>
      </c>
      <c r="AG42" s="172">
        <f>SUM(J42,N42,R42,V42,Y42,AC42)</f>
        <v>770</v>
      </c>
      <c r="AH42" s="172">
        <f>SUM(D42,I42,N42,S42,X42,AC42)</f>
        <v>643</v>
      </c>
      <c r="AI42" s="5">
        <f t="shared" si="46"/>
        <v>643</v>
      </c>
      <c r="AJ42" s="217"/>
      <c r="AK42" s="63">
        <f t="shared" si="23"/>
        <v>0</v>
      </c>
    </row>
    <row r="43" spans="1:37" ht="13.5" thickBot="1" x14ac:dyDescent="0.25">
      <c r="A43" s="163" t="s">
        <v>58</v>
      </c>
      <c r="B43" s="251" t="s">
        <v>12</v>
      </c>
      <c r="C43" s="182">
        <f>C41+C42</f>
        <v>42</v>
      </c>
      <c r="D43" s="182">
        <f>D41+D42</f>
        <v>27</v>
      </c>
      <c r="E43" s="182">
        <f>E41+E42</f>
        <v>27</v>
      </c>
      <c r="F43" s="445"/>
      <c r="G43" s="66">
        <f t="shared" si="17"/>
        <v>0</v>
      </c>
      <c r="H43" s="182">
        <f>H41+H42</f>
        <v>303</v>
      </c>
      <c r="I43" s="182">
        <f>I41+I42</f>
        <v>165</v>
      </c>
      <c r="J43" s="182">
        <f>J41+J42</f>
        <v>165</v>
      </c>
      <c r="K43" s="445"/>
      <c r="L43" s="238">
        <f t="shared" si="18"/>
        <v>0</v>
      </c>
      <c r="M43" s="182">
        <f>M41+M42</f>
        <v>102</v>
      </c>
      <c r="N43" s="182">
        <f>N41+N42</f>
        <v>86</v>
      </c>
      <c r="O43" s="182">
        <f>O41+O42</f>
        <v>86</v>
      </c>
      <c r="P43" s="445"/>
      <c r="Q43" s="66">
        <f t="shared" si="19"/>
        <v>0</v>
      </c>
      <c r="R43" s="182">
        <f>R41+R42</f>
        <v>442</v>
      </c>
      <c r="S43" s="182">
        <f>S41+S42</f>
        <v>273</v>
      </c>
      <c r="T43" s="182">
        <f>T41+T42</f>
        <v>273</v>
      </c>
      <c r="U43" s="445"/>
      <c r="V43" s="238">
        <f t="shared" si="20"/>
        <v>0</v>
      </c>
      <c r="W43" s="182">
        <f>W41+W42</f>
        <v>307</v>
      </c>
      <c r="X43" s="182">
        <f>X41+X42</f>
        <v>148</v>
      </c>
      <c r="Y43" s="182">
        <f>Y41+Y42</f>
        <v>148</v>
      </c>
      <c r="Z43" s="445"/>
      <c r="AA43" s="66">
        <f t="shared" si="21"/>
        <v>0</v>
      </c>
      <c r="AB43" s="182">
        <f>AB41+AB42</f>
        <v>114</v>
      </c>
      <c r="AC43" s="182">
        <f>AC41+AC42</f>
        <v>72</v>
      </c>
      <c r="AD43" s="182">
        <f>AD41+AD42</f>
        <v>72</v>
      </c>
      <c r="AE43" s="445"/>
      <c r="AF43" s="238">
        <f t="shared" si="22"/>
        <v>0</v>
      </c>
      <c r="AG43" s="188">
        <f>AG42+AG41</f>
        <v>913</v>
      </c>
      <c r="AH43" s="188">
        <f>AH42+AH41</f>
        <v>771</v>
      </c>
      <c r="AI43" s="68">
        <f t="shared" si="46"/>
        <v>771</v>
      </c>
      <c r="AJ43" s="238"/>
      <c r="AK43" s="66">
        <f t="shared" si="23"/>
        <v>0</v>
      </c>
    </row>
    <row r="44" spans="1:37" customFormat="1" ht="25.5" x14ac:dyDescent="0.2">
      <c r="A44" s="331" t="s">
        <v>95</v>
      </c>
      <c r="B44" s="351"/>
      <c r="C44" s="350">
        <f>C46+C47+C48+C51+C50</f>
        <v>139.17500000000001</v>
      </c>
      <c r="D44" s="340">
        <f>D46+D47+D48+D51+D50</f>
        <v>102.53900000000002</v>
      </c>
      <c r="E44" s="340">
        <f>E46+E47+E48+E51+E50</f>
        <v>102.53900000000002</v>
      </c>
      <c r="F44" s="446"/>
      <c r="G44" s="347">
        <f t="shared" ref="G44:G51" si="47">E44/D44*100</f>
        <v>100</v>
      </c>
      <c r="H44" s="340">
        <f>H46+H47+H48+H51+H50</f>
        <v>337.98599999999999</v>
      </c>
      <c r="I44" s="340">
        <f>I46+I47+I48+I51+I50</f>
        <v>255.714</v>
      </c>
      <c r="J44" s="340">
        <f>J46+J47+J48+J51+J50</f>
        <v>255.714</v>
      </c>
      <c r="K44" s="446"/>
      <c r="L44" s="347">
        <f t="shared" ref="L44:L51" si="48">J44/I44*100</f>
        <v>100</v>
      </c>
      <c r="M44" s="340">
        <f>M46+M47+M48+M51+M50</f>
        <v>307.09900000000005</v>
      </c>
      <c r="N44" s="340">
        <f>N46+N47+N48+N51+N50</f>
        <v>222.90700000000001</v>
      </c>
      <c r="O44" s="340">
        <f>O46+O47+O48+O51+O50</f>
        <v>222.90700000000001</v>
      </c>
      <c r="P44" s="446"/>
      <c r="Q44" s="347">
        <f t="shared" ref="Q44:Q51" si="49">O44/N44*100</f>
        <v>100</v>
      </c>
      <c r="R44" s="340">
        <f>R46+R47+R48+R51+R50</f>
        <v>913.01900000000001</v>
      </c>
      <c r="S44" s="340">
        <f>S46+S47+S48+S51+S50</f>
        <v>645.37499999999989</v>
      </c>
      <c r="T44" s="340">
        <f>T46+T47+T48+T51+T50</f>
        <v>645.37499999999989</v>
      </c>
      <c r="U44" s="446"/>
      <c r="V44" s="347">
        <f t="shared" ref="V44:V51" si="50">T44/S44*100</f>
        <v>100</v>
      </c>
      <c r="W44" s="340">
        <f>W46+W47+W48+W51+W50</f>
        <v>424.65999999999997</v>
      </c>
      <c r="X44" s="340">
        <f>X46+X47+X48+X51+X50</f>
        <v>321.56099999999992</v>
      </c>
      <c r="Y44" s="340">
        <f>Y46+Y47+Y48+Y51+Y50</f>
        <v>321.56099999999992</v>
      </c>
      <c r="Z44" s="446"/>
      <c r="AA44" s="347">
        <f t="shared" ref="AA44:AA51" si="51">Y44/X44*100</f>
        <v>100</v>
      </c>
      <c r="AB44" s="340">
        <f>AB46+AB47+AB48+AB51+AB50</f>
        <v>245.04500000000002</v>
      </c>
      <c r="AC44" s="340">
        <f>AC46+AC47+AC48+AC51+AC50</f>
        <v>153.89278899999999</v>
      </c>
      <c r="AD44" s="340">
        <f>AD46+AD47+AD48+AD51+AD50</f>
        <v>153.89278899999999</v>
      </c>
      <c r="AE44" s="446"/>
      <c r="AF44" s="347">
        <f t="shared" ref="AF44:AF51" si="52">AD44/AC44*100</f>
        <v>100</v>
      </c>
      <c r="AG44" s="348">
        <f t="shared" ref="AG44:AG58" si="53">SUM(J44,N44,R44,V44,Y44,AC44)</f>
        <v>1967.0937889999998</v>
      </c>
      <c r="AH44" s="348">
        <f t="shared" ref="AH44:AH51" si="54">SUM(D44,I44,N44,S44,X44,AC44)</f>
        <v>1701.9887889999998</v>
      </c>
      <c r="AI44" s="348">
        <f t="shared" si="46"/>
        <v>1701.9887889999998</v>
      </c>
      <c r="AJ44" s="453"/>
      <c r="AK44" s="347">
        <f t="shared" ref="AK44:AK51" si="55">AI44/AH44*100</f>
        <v>100</v>
      </c>
    </row>
    <row r="45" spans="1:37" customFormat="1" ht="13.5" customHeight="1" x14ac:dyDescent="0.2">
      <c r="A45" s="335" t="s">
        <v>102</v>
      </c>
      <c r="B45" s="336"/>
      <c r="C45" s="361">
        <f>C46+C47+C48+C51</f>
        <v>132.161</v>
      </c>
      <c r="D45" s="361">
        <f>D46+D47+D48+D51</f>
        <v>97.294000000000011</v>
      </c>
      <c r="E45" s="361">
        <f>E46+E47+E48+E51</f>
        <v>97.294000000000011</v>
      </c>
      <c r="F45" s="447"/>
      <c r="G45" s="339">
        <f t="shared" si="47"/>
        <v>100</v>
      </c>
      <c r="H45" s="361">
        <f>H46+H47+H48+H51</f>
        <v>296.72899999999998</v>
      </c>
      <c r="I45" s="361">
        <f>I46+I47+I48+I51</f>
        <v>222.863</v>
      </c>
      <c r="J45" s="361">
        <f>J46+J47+J48+J51</f>
        <v>222.863</v>
      </c>
      <c r="K45" s="447"/>
      <c r="L45" s="339">
        <f t="shared" si="48"/>
        <v>100</v>
      </c>
      <c r="M45" s="361">
        <f>M46+M47+M48+M51</f>
        <v>279.96700000000004</v>
      </c>
      <c r="N45" s="361">
        <f>N46+N47+N48+N51</f>
        <v>203.667</v>
      </c>
      <c r="O45" s="361">
        <f>O46+O47+O48+O51</f>
        <v>203.667</v>
      </c>
      <c r="P45" s="447"/>
      <c r="Q45" s="339">
        <f t="shared" si="49"/>
        <v>100</v>
      </c>
      <c r="R45" s="361">
        <f>R46+R47+R48+R51</f>
        <v>764.94100000000003</v>
      </c>
      <c r="S45" s="361">
        <f>S46+S47+S48+S51</f>
        <v>520.54599999999994</v>
      </c>
      <c r="T45" s="361">
        <f>T46+T47+T48+T51</f>
        <v>520.54599999999994</v>
      </c>
      <c r="U45" s="447"/>
      <c r="V45" s="339">
        <f t="shared" si="50"/>
        <v>100</v>
      </c>
      <c r="W45" s="361">
        <f>W46+W47+W48+W51</f>
        <v>386.863</v>
      </c>
      <c r="X45" s="361">
        <f>X46+X47+X48+X51</f>
        <v>293.36099999999993</v>
      </c>
      <c r="Y45" s="361">
        <f>Y46+Y47+Y48+Y51</f>
        <v>293.36099999999993</v>
      </c>
      <c r="Z45" s="447"/>
      <c r="AA45" s="339">
        <f t="shared" si="51"/>
        <v>100</v>
      </c>
      <c r="AB45" s="361">
        <f>AB46+AB47+AB48+AB51</f>
        <v>193.37400000000002</v>
      </c>
      <c r="AC45" s="361">
        <f>AC46+AC47+AC48+AC51</f>
        <v>123.342789</v>
      </c>
      <c r="AD45" s="361">
        <f>AD46+AD47+AD48+AD51</f>
        <v>123.342789</v>
      </c>
      <c r="AE45" s="447"/>
      <c r="AF45" s="339">
        <f t="shared" si="52"/>
        <v>100</v>
      </c>
      <c r="AG45" s="338">
        <f t="shared" si="53"/>
        <v>1708.1747889999999</v>
      </c>
      <c r="AH45" s="338">
        <f t="shared" si="54"/>
        <v>1461.0737889999998</v>
      </c>
      <c r="AI45" s="338">
        <f t="shared" si="46"/>
        <v>1461.0737889999998</v>
      </c>
      <c r="AJ45" s="454"/>
      <c r="AK45" s="339">
        <f t="shared" si="55"/>
        <v>100</v>
      </c>
    </row>
    <row r="46" spans="1:37" customFormat="1" x14ac:dyDescent="0.2">
      <c r="A46" s="161" t="s">
        <v>92</v>
      </c>
      <c r="B46" s="332"/>
      <c r="C46" s="345">
        <v>53.512</v>
      </c>
      <c r="D46" s="342">
        <v>41.878</v>
      </c>
      <c r="E46" s="342">
        <v>41.878</v>
      </c>
      <c r="F46" s="448"/>
      <c r="G46" s="242">
        <f t="shared" si="47"/>
        <v>100</v>
      </c>
      <c r="H46" s="341">
        <v>127.60599999999999</v>
      </c>
      <c r="I46" s="342">
        <v>95.992000000000004</v>
      </c>
      <c r="J46" s="342">
        <v>95.992000000000004</v>
      </c>
      <c r="K46" s="448"/>
      <c r="L46" s="242">
        <f t="shared" si="48"/>
        <v>100</v>
      </c>
      <c r="M46" s="345">
        <v>77.905000000000001</v>
      </c>
      <c r="N46" s="342">
        <v>55.49</v>
      </c>
      <c r="O46" s="342">
        <v>55.49</v>
      </c>
      <c r="P46" s="448"/>
      <c r="Q46" s="242">
        <f t="shared" si="49"/>
        <v>100</v>
      </c>
      <c r="R46" s="341">
        <v>226.48599999999999</v>
      </c>
      <c r="S46" s="342">
        <v>148.476</v>
      </c>
      <c r="T46" s="342">
        <v>148.476</v>
      </c>
      <c r="U46" s="448"/>
      <c r="V46" s="242">
        <f t="shared" si="50"/>
        <v>100</v>
      </c>
      <c r="W46" s="341">
        <v>99.403999999999996</v>
      </c>
      <c r="X46" s="342">
        <v>72.608000000000004</v>
      </c>
      <c r="Y46" s="342">
        <v>72.608000000000004</v>
      </c>
      <c r="Z46" s="448"/>
      <c r="AA46" s="242">
        <f t="shared" si="51"/>
        <v>100</v>
      </c>
      <c r="AB46" s="341">
        <v>89.293000000000006</v>
      </c>
      <c r="AC46" s="342">
        <v>57.631999999999998</v>
      </c>
      <c r="AD46" s="342">
        <v>57.631999999999998</v>
      </c>
      <c r="AE46" s="448"/>
      <c r="AF46" s="242">
        <f t="shared" si="52"/>
        <v>100</v>
      </c>
      <c r="AG46" s="21">
        <f t="shared" si="53"/>
        <v>608.20799999999997</v>
      </c>
      <c r="AH46" s="21">
        <f t="shared" si="54"/>
        <v>472.07600000000002</v>
      </c>
      <c r="AI46" s="21">
        <f t="shared" si="46"/>
        <v>472.07600000000002</v>
      </c>
      <c r="AJ46" s="212"/>
      <c r="AK46" s="242">
        <f t="shared" si="55"/>
        <v>100</v>
      </c>
    </row>
    <row r="47" spans="1:37" customFormat="1" x14ac:dyDescent="0.2">
      <c r="A47" s="161" t="s">
        <v>93</v>
      </c>
      <c r="B47" s="332"/>
      <c r="C47" s="345">
        <v>54.689</v>
      </c>
      <c r="D47" s="342">
        <v>41.137</v>
      </c>
      <c r="E47" s="342">
        <v>41.137</v>
      </c>
      <c r="F47" s="448"/>
      <c r="G47" s="67">
        <f t="shared" si="47"/>
        <v>100</v>
      </c>
      <c r="H47" s="341">
        <v>126.46299999999999</v>
      </c>
      <c r="I47" s="342">
        <v>94.097999999999999</v>
      </c>
      <c r="J47" s="342">
        <v>94.097999999999999</v>
      </c>
      <c r="K47" s="448"/>
      <c r="L47" s="67">
        <f t="shared" si="48"/>
        <v>100</v>
      </c>
      <c r="M47" s="345">
        <v>76.13</v>
      </c>
      <c r="N47" s="342">
        <v>57.256</v>
      </c>
      <c r="O47" s="342">
        <v>57.256</v>
      </c>
      <c r="P47" s="448"/>
      <c r="Q47" s="67">
        <f t="shared" si="49"/>
        <v>100</v>
      </c>
      <c r="R47" s="341">
        <v>227.78200000000001</v>
      </c>
      <c r="S47" s="342">
        <v>156.91499999999999</v>
      </c>
      <c r="T47" s="342">
        <v>156.91499999999999</v>
      </c>
      <c r="U47" s="448"/>
      <c r="V47" s="67">
        <f t="shared" si="50"/>
        <v>100</v>
      </c>
      <c r="W47" s="341">
        <v>100.63</v>
      </c>
      <c r="X47" s="342">
        <v>71.697999999999993</v>
      </c>
      <c r="Y47" s="342">
        <v>71.697999999999993</v>
      </c>
      <c r="Z47" s="448"/>
      <c r="AA47" s="67">
        <f t="shared" si="51"/>
        <v>100</v>
      </c>
      <c r="AB47" s="341">
        <v>99.784999999999997</v>
      </c>
      <c r="AC47" s="342">
        <v>62.372</v>
      </c>
      <c r="AD47" s="342">
        <v>62.372</v>
      </c>
      <c r="AE47" s="448"/>
      <c r="AF47" s="67">
        <f t="shared" si="52"/>
        <v>100</v>
      </c>
      <c r="AG47" s="21">
        <f t="shared" si="53"/>
        <v>613.2059999999999</v>
      </c>
      <c r="AH47" s="21">
        <f t="shared" si="54"/>
        <v>483.476</v>
      </c>
      <c r="AI47" s="21">
        <f t="shared" si="46"/>
        <v>483.476</v>
      </c>
      <c r="AJ47" s="212"/>
      <c r="AK47" s="67">
        <f t="shared" si="55"/>
        <v>100</v>
      </c>
    </row>
    <row r="48" spans="1:37" customFormat="1" x14ac:dyDescent="0.2">
      <c r="A48" s="161" t="s">
        <v>94</v>
      </c>
      <c r="B48" s="332"/>
      <c r="C48" s="345">
        <v>23.949000000000002</v>
      </c>
      <c r="D48" s="342">
        <v>14.26</v>
      </c>
      <c r="E48" s="342">
        <v>14.26</v>
      </c>
      <c r="F48" s="448"/>
      <c r="G48" s="67">
        <f t="shared" si="47"/>
        <v>100</v>
      </c>
      <c r="H48" s="341">
        <v>42.46</v>
      </c>
      <c r="I48" s="342">
        <v>32.661000000000001</v>
      </c>
      <c r="J48" s="342">
        <v>32.661000000000001</v>
      </c>
      <c r="K48" s="448"/>
      <c r="L48" s="67">
        <f t="shared" si="48"/>
        <v>100</v>
      </c>
      <c r="M48" s="345">
        <v>125.892</v>
      </c>
      <c r="N48" s="342">
        <v>90.891000000000005</v>
      </c>
      <c r="O48" s="342">
        <v>90.891000000000005</v>
      </c>
      <c r="P48" s="448"/>
      <c r="Q48" s="67">
        <f t="shared" si="49"/>
        <v>100</v>
      </c>
      <c r="R48" s="341">
        <v>308.07299999999998</v>
      </c>
      <c r="S48" s="342">
        <v>213.48500000000001</v>
      </c>
      <c r="T48" s="342">
        <v>213.48500000000001</v>
      </c>
      <c r="U48" s="448"/>
      <c r="V48" s="67">
        <f t="shared" si="50"/>
        <v>100</v>
      </c>
      <c r="W48" s="341">
        <v>186.529</v>
      </c>
      <c r="X48" s="342">
        <v>148.85499999999999</v>
      </c>
      <c r="Y48" s="342">
        <v>148.85499999999999</v>
      </c>
      <c r="Z48" s="448"/>
      <c r="AA48" s="67">
        <f t="shared" si="51"/>
        <v>100</v>
      </c>
      <c r="AB48" s="341">
        <v>1.996</v>
      </c>
      <c r="AC48" s="342">
        <v>1.8959999999999999</v>
      </c>
      <c r="AD48" s="342">
        <v>1.8959999999999999</v>
      </c>
      <c r="AE48" s="448"/>
      <c r="AF48" s="67">
        <f t="shared" si="52"/>
        <v>100</v>
      </c>
      <c r="AG48" s="21">
        <f t="shared" si="53"/>
        <v>682.37599999999998</v>
      </c>
      <c r="AH48" s="21">
        <f t="shared" si="54"/>
        <v>502.04800000000006</v>
      </c>
      <c r="AI48" s="21">
        <f t="shared" si="46"/>
        <v>502.04800000000006</v>
      </c>
      <c r="AJ48" s="212"/>
      <c r="AK48" s="67">
        <f t="shared" si="55"/>
        <v>100</v>
      </c>
    </row>
    <row r="49" spans="1:37" customFormat="1" x14ac:dyDescent="0.2">
      <c r="A49" s="161" t="s">
        <v>101</v>
      </c>
      <c r="B49" s="332"/>
      <c r="C49" s="345">
        <v>23.725999999999999</v>
      </c>
      <c r="D49" s="342">
        <v>14.101000000000001</v>
      </c>
      <c r="E49" s="342">
        <v>14.101000000000001</v>
      </c>
      <c r="F49" s="448"/>
      <c r="G49" s="67">
        <f t="shared" si="47"/>
        <v>100</v>
      </c>
      <c r="H49" s="341">
        <v>10.055999999999999</v>
      </c>
      <c r="I49" s="342">
        <v>6.367</v>
      </c>
      <c r="J49" s="342">
        <v>6.367</v>
      </c>
      <c r="K49" s="448"/>
      <c r="L49" s="67">
        <f t="shared" si="48"/>
        <v>100</v>
      </c>
      <c r="M49" s="345">
        <v>72.61</v>
      </c>
      <c r="N49" s="342">
        <v>49.048999999999999</v>
      </c>
      <c r="O49" s="342">
        <v>49.048999999999999</v>
      </c>
      <c r="P49" s="448"/>
      <c r="Q49" s="67">
        <f t="shared" si="49"/>
        <v>100</v>
      </c>
      <c r="R49" s="341">
        <v>202.154</v>
      </c>
      <c r="S49" s="342">
        <v>145.55699999999999</v>
      </c>
      <c r="T49" s="342">
        <v>145.55699999999999</v>
      </c>
      <c r="U49" s="448"/>
      <c r="V49" s="67">
        <f t="shared" si="50"/>
        <v>100</v>
      </c>
      <c r="W49" s="341">
        <v>15.420999999999999</v>
      </c>
      <c r="X49" s="342">
        <v>18.164000000000001</v>
      </c>
      <c r="Y49" s="342">
        <v>18.164000000000001</v>
      </c>
      <c r="Z49" s="448"/>
      <c r="AA49" s="67">
        <f t="shared" si="51"/>
        <v>100</v>
      </c>
      <c r="AB49" s="341">
        <v>2E-3</v>
      </c>
      <c r="AC49" s="342">
        <v>1.008</v>
      </c>
      <c r="AD49" s="342">
        <v>1.008</v>
      </c>
      <c r="AE49" s="448"/>
      <c r="AF49" s="67">
        <f t="shared" si="52"/>
        <v>100</v>
      </c>
      <c r="AG49" s="21">
        <f t="shared" si="53"/>
        <v>376.74199999999996</v>
      </c>
      <c r="AH49" s="21">
        <f t="shared" si="54"/>
        <v>234.24600000000001</v>
      </c>
      <c r="AI49" s="21">
        <f t="shared" si="46"/>
        <v>234.24600000000001</v>
      </c>
      <c r="AJ49" s="212"/>
      <c r="AK49" s="67">
        <f t="shared" si="55"/>
        <v>100</v>
      </c>
    </row>
    <row r="50" spans="1:37" customFormat="1" x14ac:dyDescent="0.2">
      <c r="A50" s="161" t="s">
        <v>97</v>
      </c>
      <c r="B50" s="332"/>
      <c r="C50" s="345">
        <v>7.0140000000000002</v>
      </c>
      <c r="D50" s="342">
        <v>5.2450000000000001</v>
      </c>
      <c r="E50" s="342">
        <v>5.2450000000000001</v>
      </c>
      <c r="F50" s="448"/>
      <c r="G50" s="67">
        <f t="shared" si="47"/>
        <v>100</v>
      </c>
      <c r="H50" s="341">
        <v>41.256999999999998</v>
      </c>
      <c r="I50" s="342">
        <v>32.850999999999999</v>
      </c>
      <c r="J50" s="342">
        <v>32.850999999999999</v>
      </c>
      <c r="K50" s="448"/>
      <c r="L50" s="67">
        <f t="shared" si="48"/>
        <v>100</v>
      </c>
      <c r="M50" s="345">
        <v>27.132000000000001</v>
      </c>
      <c r="N50" s="342">
        <v>19.239999999999998</v>
      </c>
      <c r="O50" s="342">
        <v>19.239999999999998</v>
      </c>
      <c r="P50" s="448"/>
      <c r="Q50" s="67">
        <f t="shared" si="49"/>
        <v>100</v>
      </c>
      <c r="R50" s="341">
        <v>148.078</v>
      </c>
      <c r="S50" s="342">
        <v>124.82899999999999</v>
      </c>
      <c r="T50" s="342">
        <v>124.82899999999999</v>
      </c>
      <c r="U50" s="448"/>
      <c r="V50" s="67">
        <f t="shared" si="50"/>
        <v>100</v>
      </c>
      <c r="W50" s="341">
        <v>37.796999999999997</v>
      </c>
      <c r="X50" s="342">
        <v>28.2</v>
      </c>
      <c r="Y50" s="342">
        <v>28.2</v>
      </c>
      <c r="Z50" s="448"/>
      <c r="AA50" s="67">
        <f t="shared" si="51"/>
        <v>100</v>
      </c>
      <c r="AB50" s="341">
        <v>51.670999999999999</v>
      </c>
      <c r="AC50" s="342">
        <v>30.55</v>
      </c>
      <c r="AD50" s="342">
        <v>30.55</v>
      </c>
      <c r="AE50" s="448"/>
      <c r="AF50" s="67">
        <f t="shared" si="52"/>
        <v>100</v>
      </c>
      <c r="AG50" s="21">
        <f>SUM(J50,N50,R50,V50,Y50,AC50)</f>
        <v>358.91899999999998</v>
      </c>
      <c r="AH50" s="21">
        <f t="shared" si="54"/>
        <v>240.91499999999999</v>
      </c>
      <c r="AI50" s="21">
        <f t="shared" si="46"/>
        <v>240.91499999999999</v>
      </c>
      <c r="AJ50" s="212"/>
      <c r="AK50" s="67">
        <f t="shared" si="55"/>
        <v>100</v>
      </c>
    </row>
    <row r="51" spans="1:37" customFormat="1" x14ac:dyDescent="0.2">
      <c r="A51" s="161" t="s">
        <v>98</v>
      </c>
      <c r="B51" s="332"/>
      <c r="C51" s="359">
        <v>1.0999999999999999E-2</v>
      </c>
      <c r="D51" s="358">
        <v>1.9E-2</v>
      </c>
      <c r="E51" s="358">
        <v>1.9E-2</v>
      </c>
      <c r="F51" s="456"/>
      <c r="G51" s="67">
        <f t="shared" si="47"/>
        <v>100</v>
      </c>
      <c r="H51" s="341">
        <v>0.2</v>
      </c>
      <c r="I51" s="342">
        <v>0.112</v>
      </c>
      <c r="J51" s="342">
        <v>0.112</v>
      </c>
      <c r="K51" s="448"/>
      <c r="L51" s="67">
        <f t="shared" si="48"/>
        <v>100</v>
      </c>
      <c r="M51" s="359">
        <v>0.04</v>
      </c>
      <c r="N51" s="358">
        <v>0.03</v>
      </c>
      <c r="O51" s="358">
        <v>0.03</v>
      </c>
      <c r="P51" s="456"/>
      <c r="Q51" s="67">
        <f t="shared" si="49"/>
        <v>100</v>
      </c>
      <c r="R51" s="341">
        <v>2.6</v>
      </c>
      <c r="S51" s="342">
        <v>1.67</v>
      </c>
      <c r="T51" s="342">
        <v>1.67</v>
      </c>
      <c r="U51" s="448"/>
      <c r="V51" s="67">
        <f t="shared" si="50"/>
        <v>100</v>
      </c>
      <c r="W51" s="341">
        <v>0.3</v>
      </c>
      <c r="X51" s="342">
        <v>0.2</v>
      </c>
      <c r="Y51" s="342">
        <v>0.2</v>
      </c>
      <c r="Z51" s="448"/>
      <c r="AA51" s="67">
        <f t="shared" si="51"/>
        <v>100</v>
      </c>
      <c r="AB51" s="341">
        <v>2.2999999999999998</v>
      </c>
      <c r="AC51" s="342">
        <v>1.4427890000000001</v>
      </c>
      <c r="AD51" s="342">
        <v>1.4427890000000001</v>
      </c>
      <c r="AE51" s="448"/>
      <c r="AF51" s="67">
        <f t="shared" si="52"/>
        <v>100</v>
      </c>
      <c r="AG51" s="21">
        <f t="shared" si="53"/>
        <v>104.38478900000001</v>
      </c>
      <c r="AH51" s="21">
        <f t="shared" si="54"/>
        <v>3.473789</v>
      </c>
      <c r="AI51" s="21">
        <f t="shared" si="46"/>
        <v>3.473789</v>
      </c>
      <c r="AJ51" s="212"/>
      <c r="AK51" s="67">
        <f t="shared" si="55"/>
        <v>100</v>
      </c>
    </row>
    <row r="52" spans="1:37" customFormat="1" ht="13.5" thickBot="1" x14ac:dyDescent="0.25">
      <c r="A52" s="337" t="s">
        <v>99</v>
      </c>
      <c r="B52" s="333"/>
      <c r="C52" s="346">
        <f>C48/C45*100</f>
        <v>18.121079592315432</v>
      </c>
      <c r="D52" s="346">
        <f>D48/D45*100</f>
        <v>14.656607807264576</v>
      </c>
      <c r="E52" s="346">
        <f>E48/E45*100</f>
        <v>14.656607807264576</v>
      </c>
      <c r="F52" s="449"/>
      <c r="G52" s="349"/>
      <c r="H52" s="346">
        <f>H48/H45*100</f>
        <v>14.309352978643814</v>
      </c>
      <c r="I52" s="346">
        <f>I48/I45*100</f>
        <v>14.65519175457568</v>
      </c>
      <c r="J52" s="346">
        <f>J48/J45*100</f>
        <v>14.65519175457568</v>
      </c>
      <c r="K52" s="449"/>
      <c r="L52" s="349"/>
      <c r="M52" s="346">
        <f>M48/M45*100</f>
        <v>44.966728221540386</v>
      </c>
      <c r="N52" s="346">
        <f>N48/N45*100</f>
        <v>44.62725920252177</v>
      </c>
      <c r="O52" s="346">
        <f>O48/O45*100</f>
        <v>44.62725920252177</v>
      </c>
      <c r="P52" s="449"/>
      <c r="Q52" s="349"/>
      <c r="R52" s="346">
        <f>R48/R45*100</f>
        <v>40.27408649817437</v>
      </c>
      <c r="S52" s="346">
        <f>S48/S45*100</f>
        <v>41.011745359680035</v>
      </c>
      <c r="T52" s="346">
        <f>T48/T45*100</f>
        <v>41.011745359680035</v>
      </c>
      <c r="U52" s="449"/>
      <c r="V52" s="349"/>
      <c r="W52" s="346">
        <f>W48/W45*100</f>
        <v>48.215776644445192</v>
      </c>
      <c r="X52" s="346">
        <f>X48/X45*100</f>
        <v>50.741236906064543</v>
      </c>
      <c r="Y52" s="346">
        <f>Y48/Y45*100</f>
        <v>50.741236906064543</v>
      </c>
      <c r="Z52" s="449"/>
      <c r="AA52" s="349"/>
      <c r="AB52" s="346">
        <f>AB48/AB45*100</f>
        <v>1.0321966758716268</v>
      </c>
      <c r="AC52" s="346">
        <f>AC48/AC45*100</f>
        <v>1.5371794454882968</v>
      </c>
      <c r="AD52" s="346">
        <f>AD48/AD45*100</f>
        <v>1.5371794454882968</v>
      </c>
      <c r="AE52" s="449"/>
      <c r="AF52" s="349"/>
      <c r="AG52" s="352">
        <f>AG48/AG45*100</f>
        <v>39.947668376459106</v>
      </c>
      <c r="AH52" s="352">
        <f>AH48/AH45*100</f>
        <v>34.361577339883418</v>
      </c>
      <c r="AI52" s="352">
        <f>AI48/AI45*100</f>
        <v>34.361577339883418</v>
      </c>
      <c r="AJ52" s="455"/>
      <c r="AK52" s="349"/>
    </row>
    <row r="53" spans="1:37" customFormat="1" ht="25.5" x14ac:dyDescent="0.2">
      <c r="A53" s="335" t="s">
        <v>96</v>
      </c>
      <c r="B53" s="336"/>
      <c r="C53" s="344">
        <f>C55+C56+C57+C58</f>
        <v>813.08299999999997</v>
      </c>
      <c r="D53" s="344">
        <f>D55+D56+D57+D58</f>
        <v>608.02599999999995</v>
      </c>
      <c r="E53" s="344">
        <f>E55+E56+E57+E58</f>
        <v>608.02599999999995</v>
      </c>
      <c r="F53" s="450"/>
      <c r="G53" s="339">
        <f t="shared" ref="G53:G58" si="56">E53/D53*100</f>
        <v>100</v>
      </c>
      <c r="H53" s="344">
        <f>H55+H56+H57+H58</f>
        <v>1261.2909999999999</v>
      </c>
      <c r="I53" s="344">
        <f>I55+I56+I57+I58</f>
        <v>967.14399999999989</v>
      </c>
      <c r="J53" s="344">
        <f>J55+J56+J57+J58</f>
        <v>967.14399999999989</v>
      </c>
      <c r="K53" s="450"/>
      <c r="L53" s="339">
        <f t="shared" ref="L53:L58" si="57">J53/I53*100</f>
        <v>100</v>
      </c>
      <c r="M53" s="344">
        <f>M55+M56+M57+M58</f>
        <v>1515.614</v>
      </c>
      <c r="N53" s="344">
        <f>N55+N56+N57+N58</f>
        <v>1091.9929999999999</v>
      </c>
      <c r="O53" s="344">
        <f>O55+O56+O57+O58</f>
        <v>1091.9929999999999</v>
      </c>
      <c r="P53" s="450"/>
      <c r="Q53" s="339">
        <f t="shared" ref="Q53:Q58" si="58">O53/N53*100</f>
        <v>100</v>
      </c>
      <c r="R53" s="344">
        <f>R55+R56+R57+R58</f>
        <v>3202.7200000000003</v>
      </c>
      <c r="S53" s="344">
        <f>S55+S56+S57+S58</f>
        <v>2394.6859999999997</v>
      </c>
      <c r="T53" s="344">
        <f>T55+T56+T57+T58</f>
        <v>2394.6859999999997</v>
      </c>
      <c r="U53" s="450"/>
      <c r="V53" s="339">
        <f t="shared" ref="V53:V58" si="59">T53/S53*100</f>
        <v>100</v>
      </c>
      <c r="W53" s="344">
        <f>W55+W56+W57+W58</f>
        <v>1442.9749999999999</v>
      </c>
      <c r="X53" s="344">
        <f>X55+X56+X57+X58</f>
        <v>1058.43</v>
      </c>
      <c r="Y53" s="344">
        <f>Y55+Y56+Y57+Y58</f>
        <v>1058.43</v>
      </c>
      <c r="Z53" s="450"/>
      <c r="AA53" s="339">
        <f t="shared" ref="AA53:AA58" si="60">Y53/X53*100</f>
        <v>100</v>
      </c>
      <c r="AB53" s="344">
        <f>AB55+AB56+AB57+AB58</f>
        <v>1133.2910000000002</v>
      </c>
      <c r="AC53" s="344">
        <f>AC55+AC56+AC57+AC58</f>
        <v>722.2410000000001</v>
      </c>
      <c r="AD53" s="344">
        <f>AD55+AD56+AD57+AD58</f>
        <v>722.2410000000001</v>
      </c>
      <c r="AE53" s="450"/>
      <c r="AF53" s="339">
        <f t="shared" ref="AF53:AF58" si="61">AD53/AC53*100</f>
        <v>100</v>
      </c>
      <c r="AG53" s="338">
        <f t="shared" si="53"/>
        <v>7142.5280000000002</v>
      </c>
      <c r="AH53" s="338">
        <f>SUM(D53,I53,N53,S53,X53,AC53)</f>
        <v>6842.5199999999995</v>
      </c>
      <c r="AI53" s="338">
        <f>SUM(E53,J53,O53,T53,Y53,AD53)</f>
        <v>6842.5199999999995</v>
      </c>
      <c r="AJ53" s="454"/>
      <c r="AK53" s="339">
        <f t="shared" ref="AK53:AK58" si="62">AI53/AH53*100</f>
        <v>100</v>
      </c>
    </row>
    <row r="54" spans="1:37" customFormat="1" x14ac:dyDescent="0.2">
      <c r="A54" s="335" t="s">
        <v>102</v>
      </c>
      <c r="B54" s="336"/>
      <c r="C54" s="361">
        <f>C55+C56+C57</f>
        <v>744.89099999999996</v>
      </c>
      <c r="D54" s="361">
        <f>D55+D56+D57</f>
        <v>555.92899999999997</v>
      </c>
      <c r="E54" s="361">
        <f>E55+E56+E57</f>
        <v>555.92899999999997</v>
      </c>
      <c r="F54" s="447"/>
      <c r="G54" s="339">
        <f t="shared" si="56"/>
        <v>100</v>
      </c>
      <c r="H54" s="361">
        <f>H55+H56+H57</f>
        <v>1112.184</v>
      </c>
      <c r="I54" s="361">
        <f>I55+I56+I57</f>
        <v>852.61799999999994</v>
      </c>
      <c r="J54" s="361">
        <f>J55+J56+J57</f>
        <v>852.61799999999994</v>
      </c>
      <c r="K54" s="447"/>
      <c r="L54" s="339">
        <f t="shared" si="57"/>
        <v>100</v>
      </c>
      <c r="M54" s="361">
        <f>M55+M56+M57</f>
        <v>1331.4670000000001</v>
      </c>
      <c r="N54" s="361">
        <f>N55+N56+N57</f>
        <v>958.73500000000001</v>
      </c>
      <c r="O54" s="361">
        <f>O55+O56+O57</f>
        <v>958.73500000000001</v>
      </c>
      <c r="P54" s="447"/>
      <c r="Q54" s="339">
        <f t="shared" si="58"/>
        <v>100</v>
      </c>
      <c r="R54" s="361">
        <f>R55+R56+R57</f>
        <v>2512.567</v>
      </c>
      <c r="S54" s="361">
        <f>S55+S56+S57</f>
        <v>1747.2719999999999</v>
      </c>
      <c r="T54" s="361">
        <f>T55+T56+T57</f>
        <v>1747.2719999999999</v>
      </c>
      <c r="U54" s="447"/>
      <c r="V54" s="339">
        <f t="shared" si="59"/>
        <v>100</v>
      </c>
      <c r="W54" s="361">
        <f>W55+W56+W57</f>
        <v>1257.924</v>
      </c>
      <c r="X54" s="361">
        <f>X55+X56+X57</f>
        <v>917.44799999999998</v>
      </c>
      <c r="Y54" s="361">
        <f>Y55+Y56+Y57</f>
        <v>917.44799999999998</v>
      </c>
      <c r="Z54" s="447"/>
      <c r="AA54" s="360">
        <f t="shared" si="60"/>
        <v>100</v>
      </c>
      <c r="AB54" s="364">
        <f>AB55+AB56+AB57</f>
        <v>863.03000000000009</v>
      </c>
      <c r="AC54" s="361">
        <f>AC55+AC56+AC57</f>
        <v>559.8610000000001</v>
      </c>
      <c r="AD54" s="361">
        <f>AD55+AD56+AD57</f>
        <v>559.8610000000001</v>
      </c>
      <c r="AE54" s="447"/>
      <c r="AF54" s="339">
        <f t="shared" si="61"/>
        <v>100</v>
      </c>
      <c r="AG54" s="361">
        <f>AG55+AG56+AG57</f>
        <v>6101.2289999999994</v>
      </c>
      <c r="AH54" s="361">
        <f>AH55+AH56+AH57</f>
        <v>5591.8630000000012</v>
      </c>
      <c r="AI54" s="361">
        <f>AI55+AI56+AI57</f>
        <v>5591.8630000000012</v>
      </c>
      <c r="AJ54" s="447"/>
      <c r="AK54" s="339">
        <f t="shared" si="62"/>
        <v>100</v>
      </c>
    </row>
    <row r="55" spans="1:37" customFormat="1" x14ac:dyDescent="0.2">
      <c r="A55" s="161" t="s">
        <v>92</v>
      </c>
      <c r="B55" s="332"/>
      <c r="C55" s="345">
        <v>322.959</v>
      </c>
      <c r="D55" s="342">
        <v>252.08799999999999</v>
      </c>
      <c r="E55" s="342">
        <v>252.08799999999999</v>
      </c>
      <c r="F55" s="448"/>
      <c r="G55" s="242">
        <f t="shared" si="56"/>
        <v>100</v>
      </c>
      <c r="H55" s="341">
        <v>465.74700000000001</v>
      </c>
      <c r="I55" s="342">
        <v>356.94799999999998</v>
      </c>
      <c r="J55" s="342">
        <v>356.94799999999998</v>
      </c>
      <c r="K55" s="448"/>
      <c r="L55" s="242">
        <f t="shared" si="57"/>
        <v>100</v>
      </c>
      <c r="M55" s="345">
        <v>424.11700000000002</v>
      </c>
      <c r="N55" s="342">
        <v>303.40699999999998</v>
      </c>
      <c r="O55" s="342">
        <v>303.40699999999998</v>
      </c>
      <c r="P55" s="448"/>
      <c r="Q55" s="242">
        <f t="shared" si="58"/>
        <v>100</v>
      </c>
      <c r="R55" s="341">
        <v>949.90499999999997</v>
      </c>
      <c r="S55" s="342">
        <v>645.82299999999998</v>
      </c>
      <c r="T55" s="342">
        <v>645.82299999999998</v>
      </c>
      <c r="U55" s="448"/>
      <c r="V55" s="242">
        <f t="shared" si="59"/>
        <v>100</v>
      </c>
      <c r="W55" s="345">
        <v>345.44200000000001</v>
      </c>
      <c r="X55" s="342">
        <v>250.702</v>
      </c>
      <c r="Y55" s="342">
        <v>250.702</v>
      </c>
      <c r="Z55" s="448"/>
      <c r="AA55" s="242">
        <f t="shared" si="60"/>
        <v>100</v>
      </c>
      <c r="AB55" s="341">
        <v>410.67500000000001</v>
      </c>
      <c r="AC55" s="342">
        <v>264.71600000000001</v>
      </c>
      <c r="AD55" s="342">
        <v>264.71600000000001</v>
      </c>
      <c r="AE55" s="448"/>
      <c r="AF55" s="242">
        <f t="shared" si="61"/>
        <v>100</v>
      </c>
      <c r="AG55" s="21">
        <f t="shared" si="53"/>
        <v>2225.6779999999999</v>
      </c>
      <c r="AH55" s="21">
        <f t="shared" ref="AH55:AI58" si="63">SUM(D55,I55,N55,S55,X55,AC55)</f>
        <v>2073.6840000000002</v>
      </c>
      <c r="AI55" s="21">
        <f t="shared" si="63"/>
        <v>2073.6840000000002</v>
      </c>
      <c r="AJ55" s="212"/>
      <c r="AK55" s="242">
        <f t="shared" si="62"/>
        <v>100</v>
      </c>
    </row>
    <row r="56" spans="1:37" customFormat="1" x14ac:dyDescent="0.2">
      <c r="A56" s="161" t="s">
        <v>93</v>
      </c>
      <c r="B56" s="332"/>
      <c r="C56" s="345">
        <v>332.00599999999997</v>
      </c>
      <c r="D56" s="342">
        <v>247.595</v>
      </c>
      <c r="E56" s="342">
        <v>247.595</v>
      </c>
      <c r="F56" s="448"/>
      <c r="G56" s="67">
        <f t="shared" si="56"/>
        <v>100</v>
      </c>
      <c r="H56" s="341">
        <v>468.70800000000003</v>
      </c>
      <c r="I56" s="342">
        <v>352.50400000000002</v>
      </c>
      <c r="J56" s="342">
        <v>352.50400000000002</v>
      </c>
      <c r="K56" s="448"/>
      <c r="L56" s="67">
        <f t="shared" si="57"/>
        <v>100</v>
      </c>
      <c r="M56" s="345">
        <v>421.39299999999997</v>
      </c>
      <c r="N56" s="342">
        <v>312.48200000000003</v>
      </c>
      <c r="O56" s="342">
        <v>312.48200000000003</v>
      </c>
      <c r="P56" s="448"/>
      <c r="Q56" s="67">
        <f t="shared" si="58"/>
        <v>100</v>
      </c>
      <c r="R56" s="341">
        <v>952.60500000000002</v>
      </c>
      <c r="S56" s="342">
        <v>677.96</v>
      </c>
      <c r="T56" s="342">
        <v>677.96</v>
      </c>
      <c r="U56" s="448"/>
      <c r="V56" s="67">
        <f t="shared" si="59"/>
        <v>100</v>
      </c>
      <c r="W56" s="345">
        <v>345.66399999999999</v>
      </c>
      <c r="X56" s="342">
        <v>241.01900000000001</v>
      </c>
      <c r="Y56" s="342">
        <v>241.01900000000001</v>
      </c>
      <c r="Z56" s="448"/>
      <c r="AA56" s="67">
        <f t="shared" si="60"/>
        <v>100</v>
      </c>
      <c r="AB56" s="341">
        <v>445.78500000000003</v>
      </c>
      <c r="AC56" s="342">
        <v>278.36799999999999</v>
      </c>
      <c r="AD56" s="342">
        <v>278.36799999999999</v>
      </c>
      <c r="AE56" s="448"/>
      <c r="AF56" s="67">
        <f t="shared" si="61"/>
        <v>100</v>
      </c>
      <c r="AG56" s="21">
        <f t="shared" si="53"/>
        <v>2236.9780000000001</v>
      </c>
      <c r="AH56" s="21">
        <f t="shared" si="63"/>
        <v>2109.9280000000003</v>
      </c>
      <c r="AI56" s="21">
        <f t="shared" si="63"/>
        <v>2109.9280000000003</v>
      </c>
      <c r="AJ56" s="212"/>
      <c r="AK56" s="67">
        <f t="shared" si="62"/>
        <v>100</v>
      </c>
    </row>
    <row r="57" spans="1:37" customFormat="1" x14ac:dyDescent="0.2">
      <c r="A57" s="161" t="s">
        <v>94</v>
      </c>
      <c r="B57" s="332"/>
      <c r="C57" s="345">
        <v>89.926000000000002</v>
      </c>
      <c r="D57" s="342">
        <v>56.246000000000002</v>
      </c>
      <c r="E57" s="342">
        <v>56.246000000000002</v>
      </c>
      <c r="F57" s="448"/>
      <c r="G57" s="67">
        <f t="shared" si="56"/>
        <v>100</v>
      </c>
      <c r="H57" s="341">
        <v>177.72900000000001</v>
      </c>
      <c r="I57" s="342">
        <v>143.166</v>
      </c>
      <c r="J57" s="342">
        <v>143.166</v>
      </c>
      <c r="K57" s="448"/>
      <c r="L57" s="67">
        <f t="shared" si="57"/>
        <v>100</v>
      </c>
      <c r="M57" s="345">
        <v>485.95699999999999</v>
      </c>
      <c r="N57" s="342">
        <v>342.846</v>
      </c>
      <c r="O57" s="342">
        <v>342.846</v>
      </c>
      <c r="P57" s="448"/>
      <c r="Q57" s="67">
        <f t="shared" si="58"/>
        <v>100</v>
      </c>
      <c r="R57" s="341">
        <v>610.05700000000002</v>
      </c>
      <c r="S57" s="342">
        <v>423.48899999999998</v>
      </c>
      <c r="T57" s="342">
        <v>423.48899999999998</v>
      </c>
      <c r="U57" s="448"/>
      <c r="V57" s="67">
        <f t="shared" si="59"/>
        <v>100</v>
      </c>
      <c r="W57" s="345">
        <v>566.81799999999998</v>
      </c>
      <c r="X57" s="342">
        <v>425.72699999999998</v>
      </c>
      <c r="Y57" s="342">
        <v>425.72699999999998</v>
      </c>
      <c r="Z57" s="448"/>
      <c r="AA57" s="67">
        <f t="shared" si="60"/>
        <v>100</v>
      </c>
      <c r="AB57" s="341">
        <v>6.57</v>
      </c>
      <c r="AC57" s="342">
        <v>16.777000000000001</v>
      </c>
      <c r="AD57" s="342">
        <v>16.777000000000001</v>
      </c>
      <c r="AE57" s="448"/>
      <c r="AF57" s="67">
        <f t="shared" si="61"/>
        <v>100</v>
      </c>
      <c r="AG57" s="21">
        <f t="shared" si="53"/>
        <v>1638.5729999999999</v>
      </c>
      <c r="AH57" s="21">
        <f t="shared" si="63"/>
        <v>1408.2510000000002</v>
      </c>
      <c r="AI57" s="21">
        <f t="shared" si="63"/>
        <v>1408.2510000000002</v>
      </c>
      <c r="AJ57" s="212"/>
      <c r="AK57" s="67">
        <f t="shared" si="62"/>
        <v>100</v>
      </c>
    </row>
    <row r="58" spans="1:37" customFormat="1" ht="13.5" customHeight="1" x14ac:dyDescent="0.2">
      <c r="A58" s="161" t="s">
        <v>97</v>
      </c>
      <c r="B58" s="332"/>
      <c r="C58" s="345">
        <v>68.191999999999993</v>
      </c>
      <c r="D58" s="342">
        <v>52.097000000000001</v>
      </c>
      <c r="E58" s="342">
        <v>52.097000000000001</v>
      </c>
      <c r="F58" s="448"/>
      <c r="G58" s="67">
        <f t="shared" si="56"/>
        <v>100</v>
      </c>
      <c r="H58" s="341">
        <v>149.107</v>
      </c>
      <c r="I58" s="342">
        <v>114.526</v>
      </c>
      <c r="J58" s="342">
        <v>114.526</v>
      </c>
      <c r="K58" s="448"/>
      <c r="L58" s="67">
        <f t="shared" si="57"/>
        <v>100</v>
      </c>
      <c r="M58" s="345">
        <v>184.14699999999999</v>
      </c>
      <c r="N58" s="342">
        <v>133.25800000000001</v>
      </c>
      <c r="O58" s="342">
        <v>133.25800000000001</v>
      </c>
      <c r="P58" s="448"/>
      <c r="Q58" s="67">
        <f t="shared" si="58"/>
        <v>100</v>
      </c>
      <c r="R58" s="341">
        <v>690.15300000000002</v>
      </c>
      <c r="S58" s="342">
        <v>647.41399999999999</v>
      </c>
      <c r="T58" s="342">
        <v>647.41399999999999</v>
      </c>
      <c r="U58" s="448"/>
      <c r="V58" s="61">
        <f t="shared" si="59"/>
        <v>100</v>
      </c>
      <c r="W58" s="345">
        <v>185.05099999999999</v>
      </c>
      <c r="X58" s="342">
        <v>140.982</v>
      </c>
      <c r="Y58" s="342">
        <v>140.982</v>
      </c>
      <c r="Z58" s="448"/>
      <c r="AA58" s="67">
        <f t="shared" si="60"/>
        <v>100</v>
      </c>
      <c r="AB58" s="341">
        <v>270.26100000000002</v>
      </c>
      <c r="AC58" s="342">
        <v>162.38</v>
      </c>
      <c r="AD58" s="342">
        <v>162.38</v>
      </c>
      <c r="AE58" s="448"/>
      <c r="AF58" s="67">
        <f t="shared" si="61"/>
        <v>100</v>
      </c>
      <c r="AG58" s="21">
        <f t="shared" si="53"/>
        <v>1341.299</v>
      </c>
      <c r="AH58" s="21">
        <f t="shared" si="63"/>
        <v>1250.6570000000002</v>
      </c>
      <c r="AI58" s="21">
        <f t="shared" si="63"/>
        <v>1250.6570000000002</v>
      </c>
      <c r="AJ58" s="212"/>
      <c r="AK58" s="67">
        <f t="shared" si="62"/>
        <v>100</v>
      </c>
    </row>
    <row r="59" spans="1:37" customFormat="1" ht="13.5" thickBot="1" x14ac:dyDescent="0.25">
      <c r="A59" s="337" t="s">
        <v>99</v>
      </c>
      <c r="B59" s="333"/>
      <c r="C59" s="354">
        <f>C57/C54*100</f>
        <v>12.072370319952853</v>
      </c>
      <c r="D59" s="354">
        <f>D57/D54*100</f>
        <v>10.117479030595634</v>
      </c>
      <c r="E59" s="354">
        <f>E57/E54*100</f>
        <v>10.117479030595634</v>
      </c>
      <c r="F59" s="451"/>
      <c r="G59" s="334"/>
      <c r="H59" s="354">
        <f>H57/H54*100</f>
        <v>15.980179538637493</v>
      </c>
      <c r="I59" s="354">
        <f>I57/I54*100</f>
        <v>16.791341491734869</v>
      </c>
      <c r="J59" s="354">
        <f>J57/J54*100</f>
        <v>16.791341491734869</v>
      </c>
      <c r="K59" s="451"/>
      <c r="L59" s="333"/>
      <c r="M59" s="354">
        <f>M57/M54*100</f>
        <v>36.497862883571273</v>
      </c>
      <c r="N59" s="354">
        <f>N57/N54*100</f>
        <v>35.760246574913815</v>
      </c>
      <c r="O59" s="354">
        <f>O57/O54*100</f>
        <v>35.760246574913815</v>
      </c>
      <c r="P59" s="451"/>
      <c r="Q59" s="334"/>
      <c r="R59" s="354">
        <f>R57/R54*100</f>
        <v>24.280228149139905</v>
      </c>
      <c r="S59" s="354">
        <f>S57/S54*100</f>
        <v>24.237153688721619</v>
      </c>
      <c r="T59" s="354">
        <f>T57/T54*100</f>
        <v>24.237153688721619</v>
      </c>
      <c r="U59" s="451"/>
      <c r="V59" s="333"/>
      <c r="W59" s="354">
        <f>W57/W54*100</f>
        <v>45.059796935267947</v>
      </c>
      <c r="X59" s="354">
        <f>X57/X54*100</f>
        <v>46.403392889842252</v>
      </c>
      <c r="Y59" s="354">
        <f>Y57/Y54*100</f>
        <v>46.403392889842252</v>
      </c>
      <c r="Z59" s="451"/>
      <c r="AA59" s="334"/>
      <c r="AB59" s="354">
        <f>AB57/AB54*100</f>
        <v>0.76127133471605846</v>
      </c>
      <c r="AC59" s="354">
        <f>AC57/AC54*100</f>
        <v>2.9966366651722476</v>
      </c>
      <c r="AD59" s="354">
        <f>AD57/AD54*100</f>
        <v>2.9966366651722476</v>
      </c>
      <c r="AE59" s="451"/>
      <c r="AF59" s="333"/>
      <c r="AG59" s="354">
        <f>AG57/AG54*100</f>
        <v>26.856441546449084</v>
      </c>
      <c r="AH59" s="354">
        <f>AH57/AH54*100</f>
        <v>25.183932438974271</v>
      </c>
      <c r="AI59" s="354">
        <f>AI57/AI54*100</f>
        <v>25.183932438974271</v>
      </c>
      <c r="AJ59" s="451"/>
      <c r="AK59" s="333"/>
    </row>
  </sheetData>
  <mergeCells count="17">
    <mergeCell ref="W5:AA5"/>
    <mergeCell ref="S4:V4"/>
    <mergeCell ref="W4:AA4"/>
    <mergeCell ref="AG4:AK4"/>
    <mergeCell ref="AG5:AK5"/>
    <mergeCell ref="A3:D3"/>
    <mergeCell ref="A4:A5"/>
    <mergeCell ref="B4:B5"/>
    <mergeCell ref="C4:G4"/>
    <mergeCell ref="C5:G5"/>
    <mergeCell ref="H4:L4"/>
    <mergeCell ref="H5:L5"/>
    <mergeCell ref="M4:Q4"/>
    <mergeCell ref="M5:Q5"/>
    <mergeCell ref="AB5:AF5"/>
    <mergeCell ref="AB4:AF4"/>
    <mergeCell ref="S5:V5"/>
  </mergeCells>
  <phoneticPr fontId="0" type="noConversion"/>
  <printOptions horizontalCentered="1" verticalCentered="1"/>
  <pageMargins left="0" right="0" top="0" bottom="0" header="0.51181102362204722" footer="0.51181102362204722"/>
  <pageSetup paperSize="8" scale="62" orientation="landscape" horizontalDpi="4294967292" verticalDpi="4294967292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pageSetUpPr fitToPage="1"/>
  </sheetPr>
  <dimension ref="A1:AD72"/>
  <sheetViews>
    <sheetView zoomScale="75" zoomScaleNormal="75" workbookViewId="0">
      <pane xSplit="2" ySplit="6" topLeftCell="C7" activePane="bottomRight" state="frozen"/>
      <selection activeCell="A36" sqref="A36"/>
      <selection pane="topRight" activeCell="A36" sqref="A36"/>
      <selection pane="bottomLeft" activeCell="A36" sqref="A36"/>
      <selection pane="bottomRight" activeCell="K77" sqref="K77"/>
    </sheetView>
  </sheetViews>
  <sheetFormatPr defaultColWidth="9.140625" defaultRowHeight="12.75" x14ac:dyDescent="0.2"/>
  <cols>
    <col min="1" max="1" width="22.42578125" customWidth="1"/>
    <col min="2" max="2" width="11.28515625" customWidth="1"/>
    <col min="3" max="3" width="9.7109375" customWidth="1"/>
    <col min="4" max="4" width="8.7109375" customWidth="1"/>
    <col min="6" max="6" width="10.7109375" customWidth="1"/>
    <col min="7" max="7" width="10.28515625" customWidth="1"/>
    <col min="9" max="9" width="8.42578125" customWidth="1"/>
    <col min="10" max="10" width="8.5703125" customWidth="1"/>
    <col min="11" max="11" width="9.28515625" customWidth="1"/>
    <col min="12" max="12" width="10.28515625" customWidth="1"/>
    <col min="13" max="13" width="9.85546875" customWidth="1"/>
    <col min="14" max="14" width="9" customWidth="1"/>
    <col min="15" max="16" width="9.7109375" customWidth="1"/>
    <col min="18" max="18" width="8.28515625" customWidth="1"/>
    <col min="19" max="19" width="8.42578125" customWidth="1"/>
    <col min="20" max="20" width="9.5703125" customWidth="1"/>
    <col min="21" max="21" width="10.7109375" customWidth="1"/>
    <col min="22" max="22" width="10.85546875" customWidth="1"/>
    <col min="23" max="26" width="9.85546875" bestFit="1" customWidth="1"/>
  </cols>
  <sheetData>
    <row r="1" spans="1:28" ht="18" x14ac:dyDescent="0.25">
      <c r="A1" s="1"/>
      <c r="J1" s="28" t="s">
        <v>53</v>
      </c>
      <c r="L1" s="1"/>
    </row>
    <row r="2" spans="1:28" ht="18" x14ac:dyDescent="0.25">
      <c r="A2" s="1"/>
      <c r="J2" s="28" t="s">
        <v>119</v>
      </c>
      <c r="L2" s="1"/>
    </row>
    <row r="3" spans="1:28" ht="13.5" thickBot="1" x14ac:dyDescent="0.25">
      <c r="A3" s="1219"/>
      <c r="B3" s="1219"/>
      <c r="C3" s="1219"/>
      <c r="I3" s="122"/>
      <c r="L3" s="2"/>
      <c r="M3" s="2"/>
      <c r="N3" s="2"/>
      <c r="O3" s="2"/>
      <c r="P3" s="2"/>
      <c r="Q3" s="6"/>
      <c r="R3" s="2"/>
      <c r="S3" s="2"/>
      <c r="T3" s="2"/>
      <c r="U3" s="2"/>
      <c r="V3" s="2"/>
      <c r="W3" s="2"/>
    </row>
    <row r="4" spans="1:28" x14ac:dyDescent="0.2">
      <c r="A4" s="1236" t="s">
        <v>7</v>
      </c>
      <c r="B4" s="1238" t="s">
        <v>8</v>
      </c>
      <c r="C4" s="1216" t="s">
        <v>0</v>
      </c>
      <c r="D4" s="1217"/>
      <c r="E4" s="1218"/>
      <c r="F4" s="1216" t="s">
        <v>1</v>
      </c>
      <c r="G4" s="1217"/>
      <c r="H4" s="1218"/>
      <c r="I4" s="1216" t="s">
        <v>2</v>
      </c>
      <c r="J4" s="1217"/>
      <c r="K4" s="1218"/>
      <c r="L4" s="1216" t="s">
        <v>3</v>
      </c>
      <c r="M4" s="1217"/>
      <c r="N4" s="1218"/>
      <c r="O4" s="1216" t="s">
        <v>4</v>
      </c>
      <c r="P4" s="1217"/>
      <c r="Q4" s="1218"/>
      <c r="R4" s="1216" t="s">
        <v>5</v>
      </c>
      <c r="S4" s="1217"/>
      <c r="T4" s="1218"/>
      <c r="U4" s="1216" t="s">
        <v>6</v>
      </c>
      <c r="V4" s="1217"/>
      <c r="W4" s="1218"/>
    </row>
    <row r="5" spans="1:28" ht="13.5" customHeight="1" thickBot="1" x14ac:dyDescent="0.25">
      <c r="A5" s="1237"/>
      <c r="B5" s="1239"/>
      <c r="C5" s="1213" t="s">
        <v>50</v>
      </c>
      <c r="D5" s="1214"/>
      <c r="E5" s="1215"/>
      <c r="F5" s="1213" t="s">
        <v>50</v>
      </c>
      <c r="G5" s="1214"/>
      <c r="H5" s="1215"/>
      <c r="I5" s="1213" t="s">
        <v>50</v>
      </c>
      <c r="J5" s="1214"/>
      <c r="K5" s="1215"/>
      <c r="L5" s="1213" t="s">
        <v>50</v>
      </c>
      <c r="M5" s="1214"/>
      <c r="N5" s="1215"/>
      <c r="O5" s="1213" t="s">
        <v>50</v>
      </c>
      <c r="P5" s="1214"/>
      <c r="Q5" s="1215"/>
      <c r="R5" s="1213" t="s">
        <v>50</v>
      </c>
      <c r="S5" s="1214"/>
      <c r="T5" s="1215"/>
      <c r="U5" s="1213" t="s">
        <v>50</v>
      </c>
      <c r="V5" s="1214"/>
      <c r="W5" s="1215"/>
    </row>
    <row r="6" spans="1:28" s="78" customFormat="1" ht="13.5" thickBot="1" x14ac:dyDescent="0.25">
      <c r="A6" s="82"/>
      <c r="B6" s="49" t="s">
        <v>9</v>
      </c>
      <c r="C6" s="190">
        <v>2009</v>
      </c>
      <c r="D6" s="190">
        <v>2010</v>
      </c>
      <c r="E6" s="191" t="s">
        <v>116</v>
      </c>
      <c r="F6" s="190">
        <v>2009</v>
      </c>
      <c r="G6" s="190">
        <v>2010</v>
      </c>
      <c r="H6" s="191" t="s">
        <v>116</v>
      </c>
      <c r="I6" s="190">
        <v>2009</v>
      </c>
      <c r="J6" s="190">
        <v>2010</v>
      </c>
      <c r="K6" s="191" t="s">
        <v>116</v>
      </c>
      <c r="L6" s="190">
        <v>2009</v>
      </c>
      <c r="M6" s="190">
        <v>2010</v>
      </c>
      <c r="N6" s="191" t="s">
        <v>116</v>
      </c>
      <c r="O6" s="190">
        <v>2009</v>
      </c>
      <c r="P6" s="190">
        <v>2010</v>
      </c>
      <c r="Q6" s="191" t="s">
        <v>116</v>
      </c>
      <c r="R6" s="190">
        <v>2009</v>
      </c>
      <c r="S6" s="190">
        <v>2010</v>
      </c>
      <c r="T6" s="191" t="s">
        <v>116</v>
      </c>
      <c r="U6" s="189">
        <v>2008</v>
      </c>
      <c r="V6" s="190">
        <v>2010</v>
      </c>
      <c r="W6" s="191" t="s">
        <v>116</v>
      </c>
    </row>
    <row r="7" spans="1:28" ht="22.5" customHeight="1" x14ac:dyDescent="0.2">
      <c r="A7" s="309" t="s">
        <v>10</v>
      </c>
      <c r="B7" s="310" t="s">
        <v>11</v>
      </c>
      <c r="C7" s="292" t="e">
        <f>SUM(C9,C10,C11)</f>
        <v>#REF!</v>
      </c>
      <c r="D7" s="296" t="e">
        <f>SUM(D9,D10,D11)</f>
        <v>#REF!</v>
      </c>
      <c r="E7" s="312" t="e">
        <f t="shared" ref="E7:E21" si="0">D7/C7*100</f>
        <v>#REF!</v>
      </c>
      <c r="F7" s="292" t="e">
        <f>SUM(F9,F10,F11)</f>
        <v>#REF!</v>
      </c>
      <c r="G7" s="296" t="e">
        <f>SUM(G9,G10,G11)</f>
        <v>#REF!</v>
      </c>
      <c r="H7" s="294" t="e">
        <f t="shared" ref="H7:H21" si="1">G7/F7*100</f>
        <v>#REF!</v>
      </c>
      <c r="I7" s="292" t="e">
        <f>SUM(I9,I10,I11)</f>
        <v>#REF!</v>
      </c>
      <c r="J7" s="296" t="e">
        <f>SUM(J9,J10,J11)</f>
        <v>#REF!</v>
      </c>
      <c r="K7" s="294" t="e">
        <f t="shared" ref="K7:K21" si="2">J7/I7*100</f>
        <v>#REF!</v>
      </c>
      <c r="L7" s="292" t="e">
        <f>SUM(L9,L10,L11)</f>
        <v>#REF!</v>
      </c>
      <c r="M7" s="296" t="e">
        <f>SUM(M9,M10,M11)</f>
        <v>#REF!</v>
      </c>
      <c r="N7" s="294" t="e">
        <f t="shared" ref="N7:N21" si="3">M7/L7*100</f>
        <v>#REF!</v>
      </c>
      <c r="O7" s="292" t="e">
        <f>SUM(O9,O10,O11)</f>
        <v>#REF!</v>
      </c>
      <c r="P7" s="296" t="e">
        <f>SUM(P9,P10,P11)</f>
        <v>#REF!</v>
      </c>
      <c r="Q7" s="294" t="e">
        <f t="shared" ref="Q7:Q21" si="4">P7/O7*100</f>
        <v>#REF!</v>
      </c>
      <c r="R7" s="292" t="e">
        <f>SUM(R9,R10,R11)</f>
        <v>#REF!</v>
      </c>
      <c r="S7" s="296" t="e">
        <f>SUM(S9,S10,S11)</f>
        <v>#REF!</v>
      </c>
      <c r="T7" s="294" t="e">
        <f t="shared" ref="T7:T21" si="5">S7/R7*100</f>
        <v>#REF!</v>
      </c>
      <c r="U7" s="292" t="e">
        <f t="shared" ref="U7:U21" si="6">SUM(C7,F7,I7,L7,O7,R7)</f>
        <v>#REF!</v>
      </c>
      <c r="V7" s="296" t="e">
        <f t="shared" ref="V7:V21" si="7">SUM(D7,G7,J7,M7,P7,S7)</f>
        <v>#REF!</v>
      </c>
      <c r="W7" s="294" t="e">
        <f t="shared" ref="W7:W21" si="8">V7/U7*100</f>
        <v>#REF!</v>
      </c>
    </row>
    <row r="8" spans="1:28" x14ac:dyDescent="0.2">
      <c r="A8" s="70" t="s">
        <v>29</v>
      </c>
      <c r="B8" s="155" t="s">
        <v>12</v>
      </c>
      <c r="C8" s="169" t="e">
        <f>C7-C11</f>
        <v>#REF!</v>
      </c>
      <c r="D8" s="12" t="e">
        <f>D7-D11</f>
        <v>#REF!</v>
      </c>
      <c r="E8" s="59" t="e">
        <f t="shared" si="0"/>
        <v>#REF!</v>
      </c>
      <c r="F8" s="169" t="e">
        <f>F7-F11</f>
        <v>#REF!</v>
      </c>
      <c r="G8" s="12" t="e">
        <f>G7-G11</f>
        <v>#REF!</v>
      </c>
      <c r="H8" s="59" t="e">
        <f t="shared" si="1"/>
        <v>#REF!</v>
      </c>
      <c r="I8" s="169" t="e">
        <f>I7-I11</f>
        <v>#REF!</v>
      </c>
      <c r="J8" s="12" t="e">
        <f>J7-J11</f>
        <v>#REF!</v>
      </c>
      <c r="K8" s="59" t="e">
        <f t="shared" si="2"/>
        <v>#REF!</v>
      </c>
      <c r="L8" s="169" t="e">
        <f>L7-L11</f>
        <v>#REF!</v>
      </c>
      <c r="M8" s="12" t="e">
        <f>M7-M11</f>
        <v>#REF!</v>
      </c>
      <c r="N8" s="59" t="e">
        <f t="shared" si="3"/>
        <v>#REF!</v>
      </c>
      <c r="O8" s="169" t="e">
        <f>O7-O11</f>
        <v>#REF!</v>
      </c>
      <c r="P8" s="12" t="e">
        <f>P7-P11</f>
        <v>#REF!</v>
      </c>
      <c r="Q8" s="59" t="e">
        <f t="shared" si="4"/>
        <v>#REF!</v>
      </c>
      <c r="R8" s="169" t="e">
        <f>R7-R11</f>
        <v>#REF!</v>
      </c>
      <c r="S8" s="12" t="e">
        <f>S7-S11</f>
        <v>#REF!</v>
      </c>
      <c r="T8" s="59" t="e">
        <f t="shared" si="5"/>
        <v>#REF!</v>
      </c>
      <c r="U8" s="169" t="e">
        <f t="shared" si="6"/>
        <v>#REF!</v>
      </c>
      <c r="V8" s="12" t="e">
        <f t="shared" si="7"/>
        <v>#REF!</v>
      </c>
      <c r="W8" s="59" t="e">
        <f t="shared" si="8"/>
        <v>#REF!</v>
      </c>
    </row>
    <row r="9" spans="1:28" x14ac:dyDescent="0.2">
      <c r="A9" s="156" t="s">
        <v>31</v>
      </c>
      <c r="B9" s="155" t="s">
        <v>12</v>
      </c>
      <c r="C9" s="170" t="e">
        <f>SUM('11 міс.'!C10,#REF!)</f>
        <v>#REF!</v>
      </c>
      <c r="D9" s="8" t="e">
        <f>SUM('11 міс.'!D10,#REF!)</f>
        <v>#REF!</v>
      </c>
      <c r="E9" s="60" t="e">
        <f t="shared" si="0"/>
        <v>#REF!</v>
      </c>
      <c r="F9" s="170" t="e">
        <f>SUM('11 міс.'!F10,#REF!)</f>
        <v>#REF!</v>
      </c>
      <c r="G9" s="8" t="e">
        <f>SUM('11 міс.'!G10,#REF!)</f>
        <v>#REF!</v>
      </c>
      <c r="H9" s="60" t="e">
        <f t="shared" si="1"/>
        <v>#REF!</v>
      </c>
      <c r="I9" s="170" t="e">
        <f>SUM('11 міс.'!I10,#REF!)</f>
        <v>#REF!</v>
      </c>
      <c r="J9" s="8" t="e">
        <f>SUM('11 міс.'!J10,#REF!)</f>
        <v>#REF!</v>
      </c>
      <c r="K9" s="60" t="e">
        <f t="shared" si="2"/>
        <v>#REF!</v>
      </c>
      <c r="L9" s="170" t="e">
        <f>SUM('11 міс.'!L10,#REF!)</f>
        <v>#REF!</v>
      </c>
      <c r="M9" s="8" t="e">
        <f>SUM('11 міс.'!M10,#REF!)</f>
        <v>#REF!</v>
      </c>
      <c r="N9" s="60" t="e">
        <f t="shared" si="3"/>
        <v>#REF!</v>
      </c>
      <c r="O9" s="185" t="e">
        <f>SUM('11 міс.'!O10,#REF!)</f>
        <v>#REF!</v>
      </c>
      <c r="P9" s="21" t="e">
        <f>SUM('11 міс.'!P10,#REF!)</f>
        <v>#REF!</v>
      </c>
      <c r="Q9" s="60" t="e">
        <f t="shared" si="4"/>
        <v>#REF!</v>
      </c>
      <c r="R9" s="185" t="e">
        <f>SUM('11 міс.'!R10,#REF!)</f>
        <v>#REF!</v>
      </c>
      <c r="S9" s="21" t="e">
        <f>SUM('11 міс.'!S10,#REF!)</f>
        <v>#REF!</v>
      </c>
      <c r="T9" s="60" t="e">
        <f t="shared" si="5"/>
        <v>#REF!</v>
      </c>
      <c r="U9" s="187" t="e">
        <f t="shared" si="6"/>
        <v>#REF!</v>
      </c>
      <c r="V9" s="18" t="e">
        <f t="shared" si="7"/>
        <v>#REF!</v>
      </c>
      <c r="W9" s="60" t="e">
        <f t="shared" si="8"/>
        <v>#REF!</v>
      </c>
      <c r="Z9" s="54"/>
    </row>
    <row r="10" spans="1:28" x14ac:dyDescent="0.2">
      <c r="A10" s="156" t="s">
        <v>32</v>
      </c>
      <c r="B10" s="155" t="s">
        <v>12</v>
      </c>
      <c r="C10" s="170" t="e">
        <f>SUM('11 міс.'!C11,#REF!)</f>
        <v>#REF!</v>
      </c>
      <c r="D10" s="8" t="e">
        <f>SUM('11 міс.'!D11,#REF!)</f>
        <v>#REF!</v>
      </c>
      <c r="E10" s="60" t="e">
        <f t="shared" si="0"/>
        <v>#REF!</v>
      </c>
      <c r="F10" s="170" t="e">
        <f>SUM('11 міс.'!F11,#REF!)</f>
        <v>#REF!</v>
      </c>
      <c r="G10" s="8" t="e">
        <f>SUM('11 міс.'!G11,#REF!)</f>
        <v>#REF!</v>
      </c>
      <c r="H10" s="60" t="e">
        <f t="shared" si="1"/>
        <v>#REF!</v>
      </c>
      <c r="I10" s="170" t="e">
        <f>SUM('11 міс.'!I11,#REF!)</f>
        <v>#REF!</v>
      </c>
      <c r="J10" s="8" t="e">
        <f>SUM('11 міс.'!J11,#REF!)</f>
        <v>#REF!</v>
      </c>
      <c r="K10" s="60" t="e">
        <f t="shared" si="2"/>
        <v>#REF!</v>
      </c>
      <c r="L10" s="170" t="e">
        <f>SUM('11 міс.'!L11,#REF!)</f>
        <v>#REF!</v>
      </c>
      <c r="M10" s="8" t="e">
        <f>SUM('11 міс.'!M11,#REF!)</f>
        <v>#REF!</v>
      </c>
      <c r="N10" s="60" t="e">
        <f t="shared" si="3"/>
        <v>#REF!</v>
      </c>
      <c r="O10" s="185" t="e">
        <f>SUM('11 міс.'!O11,#REF!)</f>
        <v>#REF!</v>
      </c>
      <c r="P10" s="21" t="e">
        <f>SUM('11 міс.'!P11,#REF!)</f>
        <v>#REF!</v>
      </c>
      <c r="Q10" s="60" t="e">
        <f t="shared" si="4"/>
        <v>#REF!</v>
      </c>
      <c r="R10" s="185" t="e">
        <f>SUM('11 міс.'!R11,#REF!)</f>
        <v>#REF!</v>
      </c>
      <c r="S10" s="21" t="e">
        <f>SUM('11 міс.'!S11,#REF!)</f>
        <v>#REF!</v>
      </c>
      <c r="T10" s="60" t="e">
        <f t="shared" si="5"/>
        <v>#REF!</v>
      </c>
      <c r="U10" s="187" t="e">
        <f t="shared" si="6"/>
        <v>#REF!</v>
      </c>
      <c r="V10" s="18" t="e">
        <f t="shared" si="7"/>
        <v>#REF!</v>
      </c>
      <c r="W10" s="60" t="e">
        <f t="shared" si="8"/>
        <v>#REF!</v>
      </c>
    </row>
    <row r="11" spans="1:28" x14ac:dyDescent="0.2">
      <c r="A11" s="70" t="s">
        <v>30</v>
      </c>
      <c r="B11" s="155" t="s">
        <v>12</v>
      </c>
      <c r="C11" s="208" t="e">
        <f>SUM('11 міс.'!C12,#REF!)</f>
        <v>#REF!</v>
      </c>
      <c r="D11" s="48" t="e">
        <f>SUM('11 міс.'!D12,#REF!)</f>
        <v>#REF!</v>
      </c>
      <c r="E11" s="166" t="e">
        <f t="shared" si="0"/>
        <v>#REF!</v>
      </c>
      <c r="F11" s="208" t="e">
        <f>SUM('11 міс.'!F12,#REF!)</f>
        <v>#REF!</v>
      </c>
      <c r="G11" s="48" t="e">
        <f>SUM('11 міс.'!G12,#REF!)</f>
        <v>#REF!</v>
      </c>
      <c r="H11" s="166" t="e">
        <f t="shared" si="1"/>
        <v>#REF!</v>
      </c>
      <c r="I11" s="208" t="e">
        <f>SUM('11 міс.'!I12,#REF!)</f>
        <v>#REF!</v>
      </c>
      <c r="J11" s="48" t="e">
        <f>SUM('11 міс.'!J12,#REF!)</f>
        <v>#REF!</v>
      </c>
      <c r="K11" s="166" t="e">
        <f t="shared" si="2"/>
        <v>#REF!</v>
      </c>
      <c r="L11" s="208" t="e">
        <f>SUM('11 міс.'!L12,#REF!)</f>
        <v>#REF!</v>
      </c>
      <c r="M11" s="48" t="e">
        <f>SUM('11 міс.'!M12,#REF!)</f>
        <v>#REF!</v>
      </c>
      <c r="N11" s="166" t="e">
        <f t="shared" si="3"/>
        <v>#REF!</v>
      </c>
      <c r="O11" s="208" t="e">
        <f>SUM('11 міс.'!O12,#REF!)</f>
        <v>#REF!</v>
      </c>
      <c r="P11" s="48" t="e">
        <f>SUM('11 міс.'!P12,#REF!)</f>
        <v>#REF!</v>
      </c>
      <c r="Q11" s="59" t="e">
        <f t="shared" si="4"/>
        <v>#REF!</v>
      </c>
      <c r="R11" s="208" t="e">
        <f>SUM('11 міс.'!R12,#REF!)</f>
        <v>#REF!</v>
      </c>
      <c r="S11" s="48" t="e">
        <f>SUM('11 міс.'!S12,#REF!)</f>
        <v>#REF!</v>
      </c>
      <c r="T11" s="166" t="e">
        <f t="shared" si="5"/>
        <v>#REF!</v>
      </c>
      <c r="U11" s="169" t="e">
        <f t="shared" si="6"/>
        <v>#REF!</v>
      </c>
      <c r="V11" s="12" t="e">
        <f t="shared" si="7"/>
        <v>#REF!</v>
      </c>
      <c r="W11" s="166" t="e">
        <f t="shared" si="8"/>
        <v>#REF!</v>
      </c>
      <c r="X11" s="54"/>
      <c r="Y11" s="54"/>
    </row>
    <row r="12" spans="1:28" ht="24.6" customHeight="1" x14ac:dyDescent="0.2">
      <c r="A12" s="71" t="s">
        <v>16</v>
      </c>
      <c r="B12" s="58" t="s">
        <v>26</v>
      </c>
      <c r="C12" s="169" t="e">
        <f>SUM(C14,C15,C16)</f>
        <v>#REF!</v>
      </c>
      <c r="D12" s="12" t="e">
        <f>'11 міс.'!D13+#REF!</f>
        <v>#REF!</v>
      </c>
      <c r="E12" s="166" t="e">
        <f t="shared" si="0"/>
        <v>#REF!</v>
      </c>
      <c r="F12" s="169" t="e">
        <f>SUM(F14,F15,F16)</f>
        <v>#REF!</v>
      </c>
      <c r="G12" s="12" t="e">
        <f>'11 міс.'!G13+#REF!</f>
        <v>#REF!</v>
      </c>
      <c r="H12" s="166" t="e">
        <f t="shared" si="1"/>
        <v>#REF!</v>
      </c>
      <c r="I12" s="169" t="e">
        <f>SUM(I14,I15,I16)</f>
        <v>#REF!</v>
      </c>
      <c r="J12" s="12" t="e">
        <f>'11 міс.'!J13+#REF!</f>
        <v>#REF!</v>
      </c>
      <c r="K12" s="59" t="e">
        <f t="shared" si="2"/>
        <v>#REF!</v>
      </c>
      <c r="L12" s="169" t="e">
        <f>SUM(L14,L15,L16)</f>
        <v>#REF!</v>
      </c>
      <c r="M12" s="12" t="e">
        <f>'11 міс.'!M13+#REF!</f>
        <v>#REF!</v>
      </c>
      <c r="N12" s="59" t="e">
        <f t="shared" si="3"/>
        <v>#REF!</v>
      </c>
      <c r="O12" s="169" t="e">
        <f>SUM(O14,O15,O16)</f>
        <v>#REF!</v>
      </c>
      <c r="P12" s="12" t="e">
        <f>'11 міс.'!P13+#REF!</f>
        <v>#REF!</v>
      </c>
      <c r="Q12" s="59" t="e">
        <f t="shared" si="4"/>
        <v>#REF!</v>
      </c>
      <c r="R12" s="169" t="e">
        <f>SUM(R14,R15,R16)</f>
        <v>#REF!</v>
      </c>
      <c r="S12" s="12" t="e">
        <f>'11 міс.'!S13+#REF!</f>
        <v>#REF!</v>
      </c>
      <c r="T12" s="59" t="e">
        <f t="shared" si="5"/>
        <v>#REF!</v>
      </c>
      <c r="U12" s="169" t="e">
        <f t="shared" si="6"/>
        <v>#REF!</v>
      </c>
      <c r="V12" s="12" t="e">
        <f t="shared" si="7"/>
        <v>#REF!</v>
      </c>
      <c r="W12" s="59" t="e">
        <f t="shared" si="8"/>
        <v>#REF!</v>
      </c>
      <c r="Z12" s="140"/>
      <c r="AA12" s="141"/>
      <c r="AB12" s="140"/>
    </row>
    <row r="13" spans="1:28" ht="14.25" customHeight="1" x14ac:dyDescent="0.2">
      <c r="A13" s="70" t="s">
        <v>29</v>
      </c>
      <c r="B13" s="58"/>
      <c r="C13" s="169" t="e">
        <f>C14+C15</f>
        <v>#REF!</v>
      </c>
      <c r="D13" s="8" t="e">
        <f>SUM('11 міс.'!D14,#REF!)</f>
        <v>#REF!</v>
      </c>
      <c r="E13" s="59" t="e">
        <f t="shared" si="0"/>
        <v>#REF!</v>
      </c>
      <c r="F13" s="169" t="e">
        <f>F14+F15</f>
        <v>#REF!</v>
      </c>
      <c r="G13" s="8" t="e">
        <f>SUM('11 міс.'!G14,#REF!)</f>
        <v>#REF!</v>
      </c>
      <c r="H13" s="59" t="e">
        <f t="shared" si="1"/>
        <v>#REF!</v>
      </c>
      <c r="I13" s="169" t="e">
        <f>I14+I15</f>
        <v>#REF!</v>
      </c>
      <c r="J13" s="8" t="e">
        <f>SUM('11 міс.'!J14,#REF!)</f>
        <v>#REF!</v>
      </c>
      <c r="K13" s="59" t="e">
        <f t="shared" si="2"/>
        <v>#REF!</v>
      </c>
      <c r="L13" s="169" t="e">
        <f>L14+L15</f>
        <v>#REF!</v>
      </c>
      <c r="M13" s="8" t="e">
        <f>SUM('11 міс.'!M14,#REF!)</f>
        <v>#REF!</v>
      </c>
      <c r="N13" s="59" t="e">
        <f t="shared" si="3"/>
        <v>#REF!</v>
      </c>
      <c r="O13" s="169" t="e">
        <f>O14+O15</f>
        <v>#REF!</v>
      </c>
      <c r="P13" s="21" t="e">
        <f>SUM('11 міс.'!P14,#REF!)</f>
        <v>#REF!</v>
      </c>
      <c r="Q13" s="59" t="e">
        <f t="shared" si="4"/>
        <v>#REF!</v>
      </c>
      <c r="R13" s="169" t="e">
        <f>R14+R15</f>
        <v>#REF!</v>
      </c>
      <c r="S13" s="21" t="e">
        <f>SUM('11 міс.'!S14,#REF!)</f>
        <v>#REF!</v>
      </c>
      <c r="T13" s="59" t="e">
        <f t="shared" si="5"/>
        <v>#REF!</v>
      </c>
      <c r="U13" s="187" t="e">
        <f t="shared" si="6"/>
        <v>#REF!</v>
      </c>
      <c r="V13" s="187" t="e">
        <f t="shared" si="7"/>
        <v>#REF!</v>
      </c>
      <c r="W13" s="59" t="e">
        <f t="shared" si="8"/>
        <v>#REF!</v>
      </c>
      <c r="Z13" s="140"/>
      <c r="AA13" s="141"/>
      <c r="AB13" s="140"/>
    </row>
    <row r="14" spans="1:28" ht="12.75" hidden="1" customHeight="1" x14ac:dyDescent="0.2">
      <c r="A14" s="157" t="s">
        <v>13</v>
      </c>
      <c r="B14" s="158" t="s">
        <v>12</v>
      </c>
      <c r="C14" s="170" t="e">
        <f>SUM('11 міс.'!C15,#REF!)</f>
        <v>#REF!</v>
      </c>
      <c r="D14" s="8" t="e">
        <f>SUM('11 міс.'!D15,#REF!)</f>
        <v>#REF!</v>
      </c>
      <c r="E14" s="67" t="e">
        <f t="shared" si="0"/>
        <v>#REF!</v>
      </c>
      <c r="F14" s="170" t="e">
        <f>SUM('11 міс.'!F15,#REF!)</f>
        <v>#REF!</v>
      </c>
      <c r="G14" s="8" t="e">
        <f>SUM('11 міс.'!G15,#REF!)</f>
        <v>#REF!</v>
      </c>
      <c r="H14" s="67" t="e">
        <f t="shared" si="1"/>
        <v>#REF!</v>
      </c>
      <c r="I14" s="170" t="e">
        <f>SUM('11 міс.'!I15,#REF!)</f>
        <v>#REF!</v>
      </c>
      <c r="J14" s="8" t="e">
        <f>SUM('11 міс.'!J15,#REF!)</f>
        <v>#REF!</v>
      </c>
      <c r="K14" s="67" t="e">
        <f t="shared" si="2"/>
        <v>#REF!</v>
      </c>
      <c r="L14" s="170" t="e">
        <f>SUM('11 міс.'!L15,#REF!)</f>
        <v>#REF!</v>
      </c>
      <c r="M14" s="8" t="e">
        <f>SUM('11 міс.'!M15,#REF!)</f>
        <v>#REF!</v>
      </c>
      <c r="N14" s="183" t="e">
        <f t="shared" si="3"/>
        <v>#REF!</v>
      </c>
      <c r="O14" s="185" t="e">
        <f>SUM('11 міс.'!O15,#REF!)</f>
        <v>#REF!</v>
      </c>
      <c r="P14" s="21" t="e">
        <f>SUM('11 міс.'!P15,#REF!)</f>
        <v>#REF!</v>
      </c>
      <c r="Q14" s="61" t="e">
        <f t="shared" si="4"/>
        <v>#REF!</v>
      </c>
      <c r="R14" s="185" t="e">
        <f>SUM('11 міс.'!R15,#REF!)</f>
        <v>#REF!</v>
      </c>
      <c r="S14" s="21" t="e">
        <f>SUM('11 міс.'!S15,#REF!)</f>
        <v>#REF!</v>
      </c>
      <c r="T14" s="183" t="e">
        <f t="shared" si="5"/>
        <v>#REF!</v>
      </c>
      <c r="U14" s="187" t="e">
        <f t="shared" si="6"/>
        <v>#REF!</v>
      </c>
      <c r="V14" s="18" t="e">
        <f t="shared" si="7"/>
        <v>#REF!</v>
      </c>
      <c r="W14" s="183" t="e">
        <f t="shared" si="8"/>
        <v>#REF!</v>
      </c>
      <c r="Z14" s="54"/>
    </row>
    <row r="15" spans="1:28" ht="12.75" hidden="1" customHeight="1" x14ac:dyDescent="0.2">
      <c r="A15" s="157" t="s">
        <v>14</v>
      </c>
      <c r="B15" s="158" t="s">
        <v>12</v>
      </c>
      <c r="C15" s="170" t="e">
        <f>SUM('11 міс.'!C16,#REF!)</f>
        <v>#REF!</v>
      </c>
      <c r="D15" s="8" t="e">
        <f>SUM('11 міс.'!D16,#REF!)</f>
        <v>#REF!</v>
      </c>
      <c r="E15" s="67" t="e">
        <f t="shared" si="0"/>
        <v>#REF!</v>
      </c>
      <c r="F15" s="170" t="e">
        <f>SUM('11 міс.'!F16,#REF!)</f>
        <v>#REF!</v>
      </c>
      <c r="G15" s="8" t="e">
        <f>SUM('11 міс.'!G16,#REF!)</f>
        <v>#REF!</v>
      </c>
      <c r="H15" s="67" t="e">
        <f t="shared" si="1"/>
        <v>#REF!</v>
      </c>
      <c r="I15" s="170" t="e">
        <f>SUM('11 міс.'!I16,#REF!)</f>
        <v>#REF!</v>
      </c>
      <c r="J15" s="8" t="e">
        <f>SUM('11 міс.'!J16,#REF!)</f>
        <v>#REF!</v>
      </c>
      <c r="K15" s="67" t="e">
        <f t="shared" si="2"/>
        <v>#REF!</v>
      </c>
      <c r="L15" s="170" t="e">
        <f>SUM('11 міс.'!L16,#REF!)</f>
        <v>#REF!</v>
      </c>
      <c r="M15" s="8" t="e">
        <f>SUM('11 міс.'!M16,#REF!)</f>
        <v>#REF!</v>
      </c>
      <c r="N15" s="183" t="e">
        <f t="shared" si="3"/>
        <v>#REF!</v>
      </c>
      <c r="O15" s="185" t="e">
        <f>SUM('11 міс.'!O16,#REF!)</f>
        <v>#REF!</v>
      </c>
      <c r="P15" s="21" t="e">
        <f>SUM('11 міс.'!P16,#REF!)</f>
        <v>#REF!</v>
      </c>
      <c r="Q15" s="61" t="e">
        <f t="shared" si="4"/>
        <v>#REF!</v>
      </c>
      <c r="R15" s="185" t="e">
        <f>SUM('11 міс.'!R16,#REF!)</f>
        <v>#REF!</v>
      </c>
      <c r="S15" s="21" t="e">
        <f>SUM('11 міс.'!S16,#REF!)</f>
        <v>#REF!</v>
      </c>
      <c r="T15" s="183" t="e">
        <f t="shared" si="5"/>
        <v>#REF!</v>
      </c>
      <c r="U15" s="187" t="e">
        <f t="shared" si="6"/>
        <v>#REF!</v>
      </c>
      <c r="V15" s="18" t="e">
        <f t="shared" si="7"/>
        <v>#REF!</v>
      </c>
      <c r="W15" s="183" t="e">
        <f t="shared" si="8"/>
        <v>#REF!</v>
      </c>
    </row>
    <row r="16" spans="1:28" x14ac:dyDescent="0.2">
      <c r="A16" s="72" t="s">
        <v>15</v>
      </c>
      <c r="B16" s="158" t="s">
        <v>12</v>
      </c>
      <c r="C16" s="170" t="e">
        <f>SUM('11 міс.'!C17,#REF!)</f>
        <v>#REF!</v>
      </c>
      <c r="D16" s="8" t="e">
        <f>SUM('11 міс.'!D17,#REF!)</f>
        <v>#REF!</v>
      </c>
      <c r="E16" s="67" t="e">
        <f t="shared" si="0"/>
        <v>#REF!</v>
      </c>
      <c r="F16" s="170" t="e">
        <f>SUM('11 міс.'!F17,#REF!)</f>
        <v>#REF!</v>
      </c>
      <c r="G16" s="8" t="e">
        <f>SUM('11 міс.'!G17,#REF!)</f>
        <v>#REF!</v>
      </c>
      <c r="H16" s="67" t="e">
        <f t="shared" si="1"/>
        <v>#REF!</v>
      </c>
      <c r="I16" s="170" t="e">
        <f>SUM('11 міс.'!I17,#REF!)</f>
        <v>#REF!</v>
      </c>
      <c r="J16" s="8" t="e">
        <f>SUM('11 міс.'!J17,#REF!)</f>
        <v>#REF!</v>
      </c>
      <c r="K16" s="67" t="e">
        <f t="shared" si="2"/>
        <v>#REF!</v>
      </c>
      <c r="L16" s="170" t="e">
        <f>SUM('11 міс.'!L17,#REF!)</f>
        <v>#REF!</v>
      </c>
      <c r="M16" s="8" t="e">
        <f>SUM('11 міс.'!M17,#REF!)</f>
        <v>#REF!</v>
      </c>
      <c r="N16" s="183" t="e">
        <f t="shared" si="3"/>
        <v>#REF!</v>
      </c>
      <c r="O16" s="185" t="e">
        <f>SUM('11 міс.'!O17,#REF!)</f>
        <v>#REF!</v>
      </c>
      <c r="P16" s="21" t="e">
        <f>SUM('11 міс.'!P17,#REF!)</f>
        <v>#REF!</v>
      </c>
      <c r="Q16" s="61" t="e">
        <f t="shared" si="4"/>
        <v>#REF!</v>
      </c>
      <c r="R16" s="185" t="e">
        <f>SUM('11 міс.'!R17,#REF!)</f>
        <v>#REF!</v>
      </c>
      <c r="S16" s="21" t="e">
        <f>SUM('11 міс.'!S17,#REF!)</f>
        <v>#REF!</v>
      </c>
      <c r="T16" s="183" t="e">
        <f t="shared" si="5"/>
        <v>#REF!</v>
      </c>
      <c r="U16" s="187" t="e">
        <f t="shared" si="6"/>
        <v>#REF!</v>
      </c>
      <c r="V16" s="18" t="e">
        <f t="shared" si="7"/>
        <v>#REF!</v>
      </c>
      <c r="W16" s="183" t="e">
        <f t="shared" si="8"/>
        <v>#REF!</v>
      </c>
    </row>
    <row r="17" spans="1:25" ht="24.6" customHeight="1" x14ac:dyDescent="0.2">
      <c r="A17" s="71" t="s">
        <v>17</v>
      </c>
      <c r="B17" s="58" t="s">
        <v>26</v>
      </c>
      <c r="C17" s="169" t="e">
        <f>SUM(C19,C20,C21)</f>
        <v>#REF!</v>
      </c>
      <c r="D17" s="12" t="e">
        <f>'11 міс.'!D18+#REF!</f>
        <v>#REF!</v>
      </c>
      <c r="E17" s="166" t="e">
        <f t="shared" si="0"/>
        <v>#REF!</v>
      </c>
      <c r="F17" s="169" t="e">
        <f>SUM(F19,F20,F21)</f>
        <v>#REF!</v>
      </c>
      <c r="G17" s="12" t="e">
        <f>'11 міс.'!G18+#REF!</f>
        <v>#REF!</v>
      </c>
      <c r="H17" s="166" t="e">
        <f t="shared" si="1"/>
        <v>#REF!</v>
      </c>
      <c r="I17" s="169" t="e">
        <f>SUM(I19,I20,I21)</f>
        <v>#REF!</v>
      </c>
      <c r="J17" s="12" t="e">
        <f>'11 міс.'!J18+#REF!</f>
        <v>#REF!</v>
      </c>
      <c r="K17" s="166" t="e">
        <f t="shared" si="2"/>
        <v>#REF!</v>
      </c>
      <c r="L17" s="169" t="e">
        <f>SUM(L19,L20,L21)</f>
        <v>#REF!</v>
      </c>
      <c r="M17" s="12" t="e">
        <f>'11 міс.'!M18+#REF!</f>
        <v>#REF!</v>
      </c>
      <c r="N17" s="59" t="e">
        <f t="shared" si="3"/>
        <v>#REF!</v>
      </c>
      <c r="O17" s="169" t="e">
        <f>SUM(O19,O20,O21)</f>
        <v>#REF!</v>
      </c>
      <c r="P17" s="12" t="e">
        <f>'11 міс.'!P18+#REF!</f>
        <v>#REF!</v>
      </c>
      <c r="Q17" s="59" t="e">
        <f t="shared" si="4"/>
        <v>#REF!</v>
      </c>
      <c r="R17" s="169" t="e">
        <f>SUM(R19,R20,R21)</f>
        <v>#REF!</v>
      </c>
      <c r="S17" s="12" t="e">
        <f>'11 міс.'!S18+#REF!</f>
        <v>#REF!</v>
      </c>
      <c r="T17" s="59" t="e">
        <f t="shared" si="5"/>
        <v>#REF!</v>
      </c>
      <c r="U17" s="169" t="e">
        <f t="shared" si="6"/>
        <v>#REF!</v>
      </c>
      <c r="V17" s="12" t="e">
        <f t="shared" si="7"/>
        <v>#REF!</v>
      </c>
      <c r="W17" s="166" t="e">
        <f t="shared" si="8"/>
        <v>#REF!</v>
      </c>
      <c r="Y17" s="54"/>
    </row>
    <row r="18" spans="1:25" ht="18" customHeight="1" x14ac:dyDescent="0.2">
      <c r="A18" s="70" t="s">
        <v>29</v>
      </c>
      <c r="B18" s="58"/>
      <c r="C18" s="169" t="e">
        <f>C19+C20</f>
        <v>#REF!</v>
      </c>
      <c r="D18" s="8" t="e">
        <f>SUM('11 міс.'!D19,#REF!)</f>
        <v>#REF!</v>
      </c>
      <c r="E18" s="59" t="e">
        <f t="shared" si="0"/>
        <v>#REF!</v>
      </c>
      <c r="F18" s="169" t="e">
        <f>F19+F20</f>
        <v>#REF!</v>
      </c>
      <c r="G18" s="8" t="e">
        <f>SUM('11 міс.'!G19,#REF!)</f>
        <v>#REF!</v>
      </c>
      <c r="H18" s="59" t="e">
        <f t="shared" si="1"/>
        <v>#REF!</v>
      </c>
      <c r="I18" s="169" t="e">
        <f>I19+I20</f>
        <v>#REF!</v>
      </c>
      <c r="J18" s="8" t="e">
        <f>SUM('11 міс.'!J19,#REF!)</f>
        <v>#REF!</v>
      </c>
      <c r="K18" s="59" t="e">
        <f t="shared" si="2"/>
        <v>#REF!</v>
      </c>
      <c r="L18" s="169" t="e">
        <f>L19+L20</f>
        <v>#REF!</v>
      </c>
      <c r="M18" s="8" t="e">
        <f>SUM('11 міс.'!M19,#REF!)</f>
        <v>#REF!</v>
      </c>
      <c r="N18" s="59" t="e">
        <f t="shared" si="3"/>
        <v>#REF!</v>
      </c>
      <c r="O18" s="169" t="e">
        <f>O19+O20</f>
        <v>#REF!</v>
      </c>
      <c r="P18" s="8" t="e">
        <f>SUM('11 міс.'!P19,#REF!)</f>
        <v>#REF!</v>
      </c>
      <c r="Q18" s="59" t="e">
        <f t="shared" si="4"/>
        <v>#REF!</v>
      </c>
      <c r="R18" s="169" t="e">
        <f>R19+R20</f>
        <v>#REF!</v>
      </c>
      <c r="S18" s="8" t="e">
        <f>SUM('11 міс.'!S19,#REF!)</f>
        <v>#REF!</v>
      </c>
      <c r="T18" s="59" t="e">
        <f t="shared" si="5"/>
        <v>#REF!</v>
      </c>
      <c r="U18" s="187" t="e">
        <f t="shared" si="6"/>
        <v>#REF!</v>
      </c>
      <c r="V18" s="187" t="e">
        <f t="shared" si="7"/>
        <v>#REF!</v>
      </c>
      <c r="W18" s="59" t="e">
        <f t="shared" si="8"/>
        <v>#REF!</v>
      </c>
      <c r="Y18" s="54"/>
    </row>
    <row r="19" spans="1:25" ht="12.75" hidden="1" customHeight="1" x14ac:dyDescent="0.2">
      <c r="A19" s="72" t="s">
        <v>13</v>
      </c>
      <c r="B19" s="158" t="s">
        <v>12</v>
      </c>
      <c r="C19" s="170" t="e">
        <f>SUM('11 міс.'!C20,#REF!)</f>
        <v>#REF!</v>
      </c>
      <c r="D19" s="8" t="e">
        <f>SUM('11 міс.'!D20,#REF!)</f>
        <v>#REF!</v>
      </c>
      <c r="E19" s="67" t="e">
        <f t="shared" si="0"/>
        <v>#REF!</v>
      </c>
      <c r="F19" s="170" t="e">
        <f>SUM('11 міс.'!F20,#REF!)</f>
        <v>#REF!</v>
      </c>
      <c r="G19" s="8" t="e">
        <f>SUM('11 міс.'!G20,#REF!)</f>
        <v>#REF!</v>
      </c>
      <c r="H19" s="67" t="e">
        <f t="shared" si="1"/>
        <v>#REF!</v>
      </c>
      <c r="I19" s="170" t="e">
        <f>SUM('11 міс.'!I20,#REF!)</f>
        <v>#REF!</v>
      </c>
      <c r="J19" s="8" t="e">
        <f>SUM('11 міс.'!J20,#REF!)</f>
        <v>#REF!</v>
      </c>
      <c r="K19" s="67" t="e">
        <f t="shared" si="2"/>
        <v>#REF!</v>
      </c>
      <c r="L19" s="170" t="e">
        <f>SUM('11 міс.'!L20,#REF!)</f>
        <v>#REF!</v>
      </c>
      <c r="M19" s="8" t="e">
        <f>SUM('11 міс.'!M20,#REF!)</f>
        <v>#REF!</v>
      </c>
      <c r="N19" s="183" t="e">
        <f t="shared" si="3"/>
        <v>#REF!</v>
      </c>
      <c r="O19" s="185" t="e">
        <f>SUM('11 міс.'!O20,#REF!)</f>
        <v>#REF!</v>
      </c>
      <c r="P19" s="8" t="e">
        <f>SUM('11 міс.'!P20,#REF!)</f>
        <v>#REF!</v>
      </c>
      <c r="Q19" s="61" t="e">
        <f t="shared" si="4"/>
        <v>#REF!</v>
      </c>
      <c r="R19" s="185" t="e">
        <f>SUM('11 міс.'!R20,#REF!)</f>
        <v>#REF!</v>
      </c>
      <c r="S19" s="8" t="e">
        <f>SUM('11 міс.'!S20,#REF!)</f>
        <v>#REF!</v>
      </c>
      <c r="T19" s="183" t="e">
        <f t="shared" si="5"/>
        <v>#REF!</v>
      </c>
      <c r="U19" s="187" t="e">
        <f t="shared" si="6"/>
        <v>#REF!</v>
      </c>
      <c r="V19" s="18" t="e">
        <f t="shared" si="7"/>
        <v>#REF!</v>
      </c>
      <c r="W19" s="183" t="e">
        <f t="shared" si="8"/>
        <v>#REF!</v>
      </c>
      <c r="X19" s="54"/>
    </row>
    <row r="20" spans="1:25" ht="12.75" hidden="1" customHeight="1" x14ac:dyDescent="0.2">
      <c r="A20" s="72" t="s">
        <v>14</v>
      </c>
      <c r="B20" s="158" t="s">
        <v>12</v>
      </c>
      <c r="C20" s="170" t="e">
        <f>SUM('11 міс.'!C21,#REF!)</f>
        <v>#REF!</v>
      </c>
      <c r="D20" s="8" t="e">
        <f>SUM('11 міс.'!D21,#REF!)</f>
        <v>#REF!</v>
      </c>
      <c r="E20" s="67" t="e">
        <f t="shared" si="0"/>
        <v>#REF!</v>
      </c>
      <c r="F20" s="170" t="e">
        <f>SUM('11 міс.'!F21,#REF!)</f>
        <v>#REF!</v>
      </c>
      <c r="G20" s="8" t="e">
        <f>SUM('11 міс.'!G21,#REF!)</f>
        <v>#REF!</v>
      </c>
      <c r="H20" s="67" t="e">
        <f t="shared" si="1"/>
        <v>#REF!</v>
      </c>
      <c r="I20" s="170" t="e">
        <f>SUM('11 міс.'!I21,#REF!)</f>
        <v>#REF!</v>
      </c>
      <c r="J20" s="8" t="e">
        <f>SUM('11 міс.'!J21,#REF!)</f>
        <v>#REF!</v>
      </c>
      <c r="K20" s="67" t="e">
        <f t="shared" si="2"/>
        <v>#REF!</v>
      </c>
      <c r="L20" s="170" t="e">
        <f>SUM('11 міс.'!L21,#REF!)</f>
        <v>#REF!</v>
      </c>
      <c r="M20" s="8" t="e">
        <f>SUM('11 міс.'!M21,#REF!)</f>
        <v>#REF!</v>
      </c>
      <c r="N20" s="183" t="e">
        <f t="shared" si="3"/>
        <v>#REF!</v>
      </c>
      <c r="O20" s="185" t="e">
        <f>SUM('11 міс.'!O21,#REF!)</f>
        <v>#REF!</v>
      </c>
      <c r="P20" s="8" t="e">
        <f>SUM('11 міс.'!P21,#REF!)</f>
        <v>#REF!</v>
      </c>
      <c r="Q20" s="61" t="e">
        <f t="shared" si="4"/>
        <v>#REF!</v>
      </c>
      <c r="R20" s="185" t="e">
        <f>SUM('11 міс.'!R21,#REF!)</f>
        <v>#REF!</v>
      </c>
      <c r="S20" s="8" t="e">
        <f>SUM('11 міс.'!S21,#REF!)</f>
        <v>#REF!</v>
      </c>
      <c r="T20" s="183" t="e">
        <f t="shared" si="5"/>
        <v>#REF!</v>
      </c>
      <c r="U20" s="187" t="e">
        <f t="shared" si="6"/>
        <v>#REF!</v>
      </c>
      <c r="V20" s="18" t="e">
        <f t="shared" si="7"/>
        <v>#REF!</v>
      </c>
      <c r="W20" s="183" t="e">
        <f t="shared" si="8"/>
        <v>#REF!</v>
      </c>
    </row>
    <row r="21" spans="1:25" x14ac:dyDescent="0.2">
      <c r="A21" s="72" t="s">
        <v>15</v>
      </c>
      <c r="B21" s="158" t="s">
        <v>12</v>
      </c>
      <c r="C21" s="170" t="e">
        <f>SUM('11 міс.'!C22,#REF!)</f>
        <v>#REF!</v>
      </c>
      <c r="D21" s="8" t="e">
        <f>SUM('11 міс.'!D22,#REF!)</f>
        <v>#REF!</v>
      </c>
      <c r="E21" s="67" t="e">
        <f t="shared" si="0"/>
        <v>#REF!</v>
      </c>
      <c r="F21" s="170" t="e">
        <f>SUM('11 міс.'!F22,#REF!)</f>
        <v>#REF!</v>
      </c>
      <c r="G21" s="8" t="e">
        <f>SUM('11 міс.'!G22,#REF!)</f>
        <v>#REF!</v>
      </c>
      <c r="H21" s="67" t="e">
        <f t="shared" si="1"/>
        <v>#REF!</v>
      </c>
      <c r="I21" s="170" t="e">
        <f>SUM('11 міс.'!I22,#REF!)</f>
        <v>#REF!</v>
      </c>
      <c r="J21" s="8" t="e">
        <f>SUM('11 міс.'!J22,#REF!)</f>
        <v>#REF!</v>
      </c>
      <c r="K21" s="67" t="e">
        <f t="shared" si="2"/>
        <v>#REF!</v>
      </c>
      <c r="L21" s="170" t="e">
        <f>SUM('11 міс.'!L22,#REF!)</f>
        <v>#REF!</v>
      </c>
      <c r="M21" s="8" t="e">
        <f>SUM('11 міс.'!M22,#REF!)</f>
        <v>#REF!</v>
      </c>
      <c r="N21" s="183" t="e">
        <f t="shared" si="3"/>
        <v>#REF!</v>
      </c>
      <c r="O21" s="185" t="e">
        <f>SUM('11 міс.'!O22,#REF!)</f>
        <v>#REF!</v>
      </c>
      <c r="P21" s="8" t="e">
        <f>SUM('11 міс.'!P22,#REF!)</f>
        <v>#REF!</v>
      </c>
      <c r="Q21" s="61" t="e">
        <f t="shared" si="4"/>
        <v>#REF!</v>
      </c>
      <c r="R21" s="185" t="e">
        <f>SUM('11 міс.'!R22,#REF!)</f>
        <v>#REF!</v>
      </c>
      <c r="S21" s="8" t="e">
        <f>SUM('11 міс.'!S22,#REF!)</f>
        <v>#REF!</v>
      </c>
      <c r="T21" s="183" t="e">
        <f t="shared" si="5"/>
        <v>#REF!</v>
      </c>
      <c r="U21" s="187" t="e">
        <f t="shared" si="6"/>
        <v>#REF!</v>
      </c>
      <c r="V21" s="18" t="e">
        <f t="shared" si="7"/>
        <v>#REF!</v>
      </c>
      <c r="W21" s="183" t="e">
        <f t="shared" si="8"/>
        <v>#REF!</v>
      </c>
    </row>
    <row r="22" spans="1:25" ht="24.6" customHeight="1" x14ac:dyDescent="0.2">
      <c r="A22" s="71" t="s">
        <v>18</v>
      </c>
      <c r="B22" s="58" t="s">
        <v>27</v>
      </c>
      <c r="C22" s="171" t="e">
        <f t="shared" ref="C22:D26" si="9">C7/C12*1000</f>
        <v>#REF!</v>
      </c>
      <c r="D22" s="16" t="e">
        <f t="shared" si="9"/>
        <v>#REF!</v>
      </c>
      <c r="E22" s="62" t="e">
        <f t="shared" ref="E22:E44" si="10">D22-C22</f>
        <v>#REF!</v>
      </c>
      <c r="F22" s="171" t="e">
        <f t="shared" ref="F22:G26" si="11">F7/F12*1000</f>
        <v>#REF!</v>
      </c>
      <c r="G22" s="16" t="e">
        <f t="shared" si="11"/>
        <v>#REF!</v>
      </c>
      <c r="H22" s="62" t="e">
        <f t="shared" ref="H22:H44" si="12">G22-F22</f>
        <v>#REF!</v>
      </c>
      <c r="I22" s="171" t="e">
        <f t="shared" ref="I22:J26" si="13">I7/I12*1000</f>
        <v>#REF!</v>
      </c>
      <c r="J22" s="16" t="e">
        <f t="shared" si="13"/>
        <v>#REF!</v>
      </c>
      <c r="K22" s="62" t="e">
        <f t="shared" ref="K22:K44" si="14">J22-I22</f>
        <v>#REF!</v>
      </c>
      <c r="L22" s="171" t="e">
        <f t="shared" ref="L22:M26" si="15">L7/L12*1000</f>
        <v>#REF!</v>
      </c>
      <c r="M22" s="16" t="e">
        <f t="shared" si="15"/>
        <v>#REF!</v>
      </c>
      <c r="N22" s="62" t="e">
        <f t="shared" ref="N22:N44" si="16">M22-L22</f>
        <v>#REF!</v>
      </c>
      <c r="O22" s="171" t="e">
        <f t="shared" ref="O22:P26" si="17">O7/O12*1000</f>
        <v>#REF!</v>
      </c>
      <c r="P22" s="16" t="e">
        <f t="shared" si="17"/>
        <v>#REF!</v>
      </c>
      <c r="Q22" s="62" t="e">
        <f t="shared" ref="Q22:Q44" si="18">P22-O22</f>
        <v>#REF!</v>
      </c>
      <c r="R22" s="171" t="e">
        <f t="shared" ref="R22:S26" si="19">R7/R12*1000</f>
        <v>#REF!</v>
      </c>
      <c r="S22" s="16" t="e">
        <f t="shared" si="19"/>
        <v>#REF!</v>
      </c>
      <c r="T22" s="62" t="e">
        <f t="shared" ref="T22:T44" si="20">S22-R22</f>
        <v>#REF!</v>
      </c>
      <c r="U22" s="171" t="e">
        <f t="shared" ref="U22:V26" si="21">U7/U12*1000</f>
        <v>#REF!</v>
      </c>
      <c r="V22" s="16" t="e">
        <f t="shared" si="21"/>
        <v>#REF!</v>
      </c>
      <c r="W22" s="62" t="e">
        <f t="shared" ref="W22:W44" si="22">V22-U22</f>
        <v>#REF!</v>
      </c>
    </row>
    <row r="23" spans="1:25" ht="15.75" customHeight="1" x14ac:dyDescent="0.2">
      <c r="A23" s="70" t="s">
        <v>29</v>
      </c>
      <c r="B23" s="58"/>
      <c r="C23" s="171" t="e">
        <f t="shared" si="9"/>
        <v>#REF!</v>
      </c>
      <c r="D23" s="16" t="e">
        <f t="shared" si="9"/>
        <v>#REF!</v>
      </c>
      <c r="E23" s="62" t="e">
        <f t="shared" si="10"/>
        <v>#REF!</v>
      </c>
      <c r="F23" s="171" t="e">
        <f t="shared" si="11"/>
        <v>#REF!</v>
      </c>
      <c r="G23" s="16" t="e">
        <f t="shared" si="11"/>
        <v>#REF!</v>
      </c>
      <c r="H23" s="62" t="e">
        <f t="shared" si="12"/>
        <v>#REF!</v>
      </c>
      <c r="I23" s="171" t="e">
        <f t="shared" si="13"/>
        <v>#REF!</v>
      </c>
      <c r="J23" s="16" t="e">
        <f t="shared" si="13"/>
        <v>#REF!</v>
      </c>
      <c r="K23" s="62" t="e">
        <f t="shared" si="14"/>
        <v>#REF!</v>
      </c>
      <c r="L23" s="171" t="e">
        <f t="shared" si="15"/>
        <v>#REF!</v>
      </c>
      <c r="M23" s="16" t="e">
        <f t="shared" si="15"/>
        <v>#REF!</v>
      </c>
      <c r="N23" s="62" t="e">
        <f t="shared" si="16"/>
        <v>#REF!</v>
      </c>
      <c r="O23" s="171" t="e">
        <f t="shared" si="17"/>
        <v>#REF!</v>
      </c>
      <c r="P23" s="16" t="e">
        <f t="shared" si="17"/>
        <v>#REF!</v>
      </c>
      <c r="Q23" s="62" t="e">
        <f t="shared" si="18"/>
        <v>#REF!</v>
      </c>
      <c r="R23" s="171" t="e">
        <f t="shared" si="19"/>
        <v>#REF!</v>
      </c>
      <c r="S23" s="16" t="e">
        <f t="shared" si="19"/>
        <v>#REF!</v>
      </c>
      <c r="T23" s="62" t="e">
        <f t="shared" si="20"/>
        <v>#REF!</v>
      </c>
      <c r="U23" s="171" t="e">
        <f t="shared" si="21"/>
        <v>#REF!</v>
      </c>
      <c r="V23" s="16" t="e">
        <f t="shared" si="21"/>
        <v>#REF!</v>
      </c>
      <c r="W23" s="62" t="e">
        <f t="shared" si="22"/>
        <v>#REF!</v>
      </c>
    </row>
    <row r="24" spans="1:25" hidden="1" x14ac:dyDescent="0.2">
      <c r="A24" s="157" t="s">
        <v>13</v>
      </c>
      <c r="B24" s="158" t="s">
        <v>12</v>
      </c>
      <c r="C24" s="172" t="e">
        <f t="shared" si="9"/>
        <v>#REF!</v>
      </c>
      <c r="D24" s="5" t="e">
        <f t="shared" si="9"/>
        <v>#REF!</v>
      </c>
      <c r="E24" s="63" t="e">
        <f t="shared" si="10"/>
        <v>#REF!</v>
      </c>
      <c r="F24" s="172" t="e">
        <f t="shared" si="11"/>
        <v>#REF!</v>
      </c>
      <c r="G24" s="5" t="e">
        <f t="shared" si="11"/>
        <v>#REF!</v>
      </c>
      <c r="H24" s="63" t="e">
        <f t="shared" si="12"/>
        <v>#REF!</v>
      </c>
      <c r="I24" s="172" t="e">
        <f t="shared" si="13"/>
        <v>#REF!</v>
      </c>
      <c r="J24" s="5" t="e">
        <f t="shared" si="13"/>
        <v>#REF!</v>
      </c>
      <c r="K24" s="63" t="e">
        <f t="shared" si="14"/>
        <v>#REF!</v>
      </c>
      <c r="L24" s="172" t="e">
        <f t="shared" si="15"/>
        <v>#REF!</v>
      </c>
      <c r="M24" s="5" t="e">
        <f t="shared" si="15"/>
        <v>#REF!</v>
      </c>
      <c r="N24" s="63" t="e">
        <f t="shared" si="16"/>
        <v>#REF!</v>
      </c>
      <c r="O24" s="172" t="e">
        <f t="shared" si="17"/>
        <v>#REF!</v>
      </c>
      <c r="P24" s="5" t="e">
        <f t="shared" si="17"/>
        <v>#REF!</v>
      </c>
      <c r="Q24" s="63" t="e">
        <f t="shared" si="18"/>
        <v>#REF!</v>
      </c>
      <c r="R24" s="172" t="e">
        <f t="shared" si="19"/>
        <v>#REF!</v>
      </c>
      <c r="S24" s="5" t="e">
        <f t="shared" si="19"/>
        <v>#REF!</v>
      </c>
      <c r="T24" s="63" t="e">
        <f t="shared" si="20"/>
        <v>#REF!</v>
      </c>
      <c r="U24" s="172" t="e">
        <f t="shared" si="21"/>
        <v>#REF!</v>
      </c>
      <c r="V24" s="5" t="e">
        <f t="shared" si="21"/>
        <v>#REF!</v>
      </c>
      <c r="W24" s="63" t="e">
        <f t="shared" si="22"/>
        <v>#REF!</v>
      </c>
    </row>
    <row r="25" spans="1:25" hidden="1" x14ac:dyDescent="0.2">
      <c r="A25" s="157" t="s">
        <v>14</v>
      </c>
      <c r="B25" s="158" t="s">
        <v>12</v>
      </c>
      <c r="C25" s="172" t="e">
        <f t="shared" si="9"/>
        <v>#REF!</v>
      </c>
      <c r="D25" s="5" t="e">
        <f t="shared" si="9"/>
        <v>#REF!</v>
      </c>
      <c r="E25" s="63" t="e">
        <f t="shared" si="10"/>
        <v>#REF!</v>
      </c>
      <c r="F25" s="172" t="e">
        <f t="shared" si="11"/>
        <v>#REF!</v>
      </c>
      <c r="G25" s="5" t="e">
        <f t="shared" si="11"/>
        <v>#REF!</v>
      </c>
      <c r="H25" s="63" t="e">
        <f t="shared" si="12"/>
        <v>#REF!</v>
      </c>
      <c r="I25" s="172" t="e">
        <f t="shared" si="13"/>
        <v>#REF!</v>
      </c>
      <c r="J25" s="5" t="e">
        <f t="shared" si="13"/>
        <v>#REF!</v>
      </c>
      <c r="K25" s="63" t="e">
        <f t="shared" si="14"/>
        <v>#REF!</v>
      </c>
      <c r="L25" s="172" t="e">
        <f t="shared" si="15"/>
        <v>#REF!</v>
      </c>
      <c r="M25" s="5" t="e">
        <f t="shared" si="15"/>
        <v>#REF!</v>
      </c>
      <c r="N25" s="63" t="e">
        <f t="shared" si="16"/>
        <v>#REF!</v>
      </c>
      <c r="O25" s="172" t="e">
        <f t="shared" si="17"/>
        <v>#REF!</v>
      </c>
      <c r="P25" s="5" t="e">
        <f t="shared" si="17"/>
        <v>#REF!</v>
      </c>
      <c r="Q25" s="63" t="e">
        <f t="shared" si="18"/>
        <v>#REF!</v>
      </c>
      <c r="R25" s="172" t="e">
        <f t="shared" si="19"/>
        <v>#REF!</v>
      </c>
      <c r="S25" s="5" t="e">
        <f t="shared" si="19"/>
        <v>#REF!</v>
      </c>
      <c r="T25" s="63" t="e">
        <f t="shared" si="20"/>
        <v>#REF!</v>
      </c>
      <c r="U25" s="172" t="e">
        <f t="shared" si="21"/>
        <v>#REF!</v>
      </c>
      <c r="V25" s="5" t="e">
        <f t="shared" si="21"/>
        <v>#REF!</v>
      </c>
      <c r="W25" s="63" t="e">
        <f t="shared" si="22"/>
        <v>#REF!</v>
      </c>
    </row>
    <row r="26" spans="1:25" x14ac:dyDescent="0.2">
      <c r="A26" s="72" t="s">
        <v>15</v>
      </c>
      <c r="B26" s="158" t="s">
        <v>12</v>
      </c>
      <c r="C26" s="172" t="e">
        <f t="shared" si="9"/>
        <v>#REF!</v>
      </c>
      <c r="D26" s="5" t="e">
        <f t="shared" si="9"/>
        <v>#REF!</v>
      </c>
      <c r="E26" s="63" t="e">
        <f t="shared" si="10"/>
        <v>#REF!</v>
      </c>
      <c r="F26" s="172" t="e">
        <f t="shared" si="11"/>
        <v>#REF!</v>
      </c>
      <c r="G26" s="5" t="e">
        <f t="shared" si="11"/>
        <v>#REF!</v>
      </c>
      <c r="H26" s="63" t="e">
        <f t="shared" si="12"/>
        <v>#REF!</v>
      </c>
      <c r="I26" s="172" t="e">
        <f t="shared" si="13"/>
        <v>#REF!</v>
      </c>
      <c r="J26" s="5" t="e">
        <f t="shared" si="13"/>
        <v>#REF!</v>
      </c>
      <c r="K26" s="63" t="e">
        <f t="shared" si="14"/>
        <v>#REF!</v>
      </c>
      <c r="L26" s="172" t="e">
        <f t="shared" si="15"/>
        <v>#REF!</v>
      </c>
      <c r="M26" s="5" t="e">
        <f t="shared" si="15"/>
        <v>#REF!</v>
      </c>
      <c r="N26" s="63" t="e">
        <f t="shared" si="16"/>
        <v>#REF!</v>
      </c>
      <c r="O26" s="172" t="e">
        <f t="shared" si="17"/>
        <v>#REF!</v>
      </c>
      <c r="P26" s="5" t="e">
        <f t="shared" si="17"/>
        <v>#REF!</v>
      </c>
      <c r="Q26" s="63" t="e">
        <f t="shared" si="18"/>
        <v>#REF!</v>
      </c>
      <c r="R26" s="172" t="e">
        <f t="shared" si="19"/>
        <v>#REF!</v>
      </c>
      <c r="S26" s="5" t="e">
        <f t="shared" si="19"/>
        <v>#REF!</v>
      </c>
      <c r="T26" s="63" t="e">
        <f t="shared" si="20"/>
        <v>#REF!</v>
      </c>
      <c r="U26" s="172" t="e">
        <f t="shared" si="21"/>
        <v>#REF!</v>
      </c>
      <c r="V26" s="5" t="e">
        <f t="shared" si="21"/>
        <v>#REF!</v>
      </c>
      <c r="W26" s="63" t="e">
        <f t="shared" si="22"/>
        <v>#REF!</v>
      </c>
    </row>
    <row r="27" spans="1:25" ht="24.6" hidden="1" customHeight="1" x14ac:dyDescent="0.2">
      <c r="A27" s="73" t="s">
        <v>19</v>
      </c>
      <c r="B27" s="58" t="s">
        <v>28</v>
      </c>
      <c r="C27" s="165" t="e">
        <f>C7/C30*1000</f>
        <v>#REF!</v>
      </c>
      <c r="D27" s="25" t="e">
        <f>D7/D30*1000</f>
        <v>#REF!</v>
      </c>
      <c r="E27" s="64" t="e">
        <f t="shared" si="10"/>
        <v>#REF!</v>
      </c>
      <c r="F27" s="165" t="e">
        <f>F7/F30*1000</f>
        <v>#REF!</v>
      </c>
      <c r="G27" s="25" t="e">
        <f>G7/G30*1000</f>
        <v>#REF!</v>
      </c>
      <c r="H27" s="64" t="e">
        <f t="shared" si="12"/>
        <v>#REF!</v>
      </c>
      <c r="I27" s="165" t="e">
        <f>I7/I30*1000</f>
        <v>#REF!</v>
      </c>
      <c r="J27" s="25" t="e">
        <f>J7/J30*1000</f>
        <v>#REF!</v>
      </c>
      <c r="K27" s="64" t="e">
        <f t="shared" si="14"/>
        <v>#REF!</v>
      </c>
      <c r="L27" s="165" t="e">
        <f>L7/L30*1000</f>
        <v>#REF!</v>
      </c>
      <c r="M27" s="25" t="e">
        <f>M7/M30*1000</f>
        <v>#REF!</v>
      </c>
      <c r="N27" s="64" t="e">
        <f t="shared" si="16"/>
        <v>#REF!</v>
      </c>
      <c r="O27" s="165" t="e">
        <f>O7/O30*1000</f>
        <v>#REF!</v>
      </c>
      <c r="P27" s="25" t="e">
        <f>P7/P30*1000</f>
        <v>#REF!</v>
      </c>
      <c r="Q27" s="64" t="e">
        <f t="shared" si="18"/>
        <v>#REF!</v>
      </c>
      <c r="R27" s="165" t="e">
        <f>R7/R30*1000</f>
        <v>#REF!</v>
      </c>
      <c r="S27" s="25" t="e">
        <f>S7/S30*1000</f>
        <v>#REF!</v>
      </c>
      <c r="T27" s="64" t="e">
        <f t="shared" si="20"/>
        <v>#REF!</v>
      </c>
      <c r="U27" s="165" t="e">
        <f>U7/U30*1000</f>
        <v>#REF!</v>
      </c>
      <c r="V27" s="25" t="e">
        <f>V7/V30*1000</f>
        <v>#REF!</v>
      </c>
      <c r="W27" s="64" t="e">
        <f t="shared" si="22"/>
        <v>#REF!</v>
      </c>
    </row>
    <row r="28" spans="1:25" hidden="1" x14ac:dyDescent="0.2">
      <c r="A28" s="72" t="s">
        <v>22</v>
      </c>
      <c r="B28" s="158" t="s">
        <v>12</v>
      </c>
      <c r="C28" s="173" t="e">
        <f>C8/C31*1000</f>
        <v>#REF!</v>
      </c>
      <c r="D28" s="7" t="e">
        <f>D8/D31*1000</f>
        <v>#REF!</v>
      </c>
      <c r="E28" s="65" t="e">
        <f t="shared" si="10"/>
        <v>#REF!</v>
      </c>
      <c r="F28" s="173" t="e">
        <f>F8/F31*1000</f>
        <v>#REF!</v>
      </c>
      <c r="G28" s="7" t="e">
        <f>G8/G31*1000</f>
        <v>#REF!</v>
      </c>
      <c r="H28" s="65" t="e">
        <f t="shared" si="12"/>
        <v>#REF!</v>
      </c>
      <c r="I28" s="173" t="e">
        <f>I8/I31*1000</f>
        <v>#REF!</v>
      </c>
      <c r="J28" s="7" t="e">
        <f>J8/J31*1000</f>
        <v>#REF!</v>
      </c>
      <c r="K28" s="65" t="e">
        <f t="shared" si="14"/>
        <v>#REF!</v>
      </c>
      <c r="L28" s="173" t="e">
        <f>L8/L31*1000</f>
        <v>#REF!</v>
      </c>
      <c r="M28" s="7" t="e">
        <f>M8/M31*1000</f>
        <v>#REF!</v>
      </c>
      <c r="N28" s="65" t="e">
        <f t="shared" si="16"/>
        <v>#REF!</v>
      </c>
      <c r="O28" s="186" t="e">
        <f>O8/O31*1000</f>
        <v>#REF!</v>
      </c>
      <c r="P28" s="22" t="e">
        <f>P8/P31*1000</f>
        <v>#REF!</v>
      </c>
      <c r="Q28" s="65" t="e">
        <f t="shared" si="18"/>
        <v>#REF!</v>
      </c>
      <c r="R28" s="186" t="e">
        <f>R8/R31*1000</f>
        <v>#REF!</v>
      </c>
      <c r="S28" s="22" t="e">
        <f>S8/S31*1000</f>
        <v>#REF!</v>
      </c>
      <c r="T28" s="65" t="e">
        <f t="shared" si="20"/>
        <v>#REF!</v>
      </c>
      <c r="U28" s="186" t="e">
        <f>U8/U31*1000</f>
        <v>#REF!</v>
      </c>
      <c r="V28" s="22" t="e">
        <f>V8/V31*1000</f>
        <v>#REF!</v>
      </c>
      <c r="W28" s="65" t="e">
        <f t="shared" si="22"/>
        <v>#REF!</v>
      </c>
    </row>
    <row r="29" spans="1:25" hidden="1" x14ac:dyDescent="0.2">
      <c r="A29" s="72" t="s">
        <v>15</v>
      </c>
      <c r="B29" s="158" t="s">
        <v>12</v>
      </c>
      <c r="C29" s="173" t="e">
        <f>C11/C32*1000</f>
        <v>#REF!</v>
      </c>
      <c r="D29" s="7" t="e">
        <f>D11/D32*1000</f>
        <v>#REF!</v>
      </c>
      <c r="E29" s="65" t="e">
        <f t="shared" si="10"/>
        <v>#REF!</v>
      </c>
      <c r="F29" s="173" t="e">
        <f>F11/F32*1000</f>
        <v>#REF!</v>
      </c>
      <c r="G29" s="7" t="e">
        <f>G11/G32*1000</f>
        <v>#REF!</v>
      </c>
      <c r="H29" s="65" t="e">
        <f t="shared" si="12"/>
        <v>#REF!</v>
      </c>
      <c r="I29" s="173" t="e">
        <f>I11/I32*1000</f>
        <v>#REF!</v>
      </c>
      <c r="J29" s="7" t="e">
        <f>J11/J32*1000</f>
        <v>#REF!</v>
      </c>
      <c r="K29" s="65" t="e">
        <f t="shared" si="14"/>
        <v>#REF!</v>
      </c>
      <c r="L29" s="173" t="e">
        <f>L11/L32*1000</f>
        <v>#REF!</v>
      </c>
      <c r="M29" s="7" t="e">
        <f>M11/M32*1000</f>
        <v>#REF!</v>
      </c>
      <c r="N29" s="65" t="e">
        <f t="shared" si="16"/>
        <v>#REF!</v>
      </c>
      <c r="O29" s="186" t="e">
        <f>O11/O32*1000</f>
        <v>#REF!</v>
      </c>
      <c r="P29" s="22" t="e">
        <f>P11/P32*1000</f>
        <v>#REF!</v>
      </c>
      <c r="Q29" s="65" t="e">
        <f t="shared" si="18"/>
        <v>#REF!</v>
      </c>
      <c r="R29" s="186" t="e">
        <f>R11/R32*1000</f>
        <v>#REF!</v>
      </c>
      <c r="S29" s="22" t="e">
        <f>S11/S32*1000</f>
        <v>#REF!</v>
      </c>
      <c r="T29" s="65" t="e">
        <f t="shared" si="20"/>
        <v>#REF!</v>
      </c>
      <c r="U29" s="186" t="e">
        <f>U11/U32*1000</f>
        <v>#REF!</v>
      </c>
      <c r="V29" s="22" t="e">
        <f>V11/V32*1000</f>
        <v>#REF!</v>
      </c>
      <c r="W29" s="65" t="e">
        <f t="shared" si="22"/>
        <v>#REF!</v>
      </c>
    </row>
    <row r="30" spans="1:25" ht="24.6" hidden="1" customHeight="1" x14ac:dyDescent="0.2">
      <c r="A30" s="73" t="s">
        <v>20</v>
      </c>
      <c r="B30" s="58" t="s">
        <v>23</v>
      </c>
      <c r="C30" s="174" t="e">
        <f>SUM('11 міс.'!C31,#REF!)</f>
        <v>#REF!</v>
      </c>
      <c r="D30" s="15" t="e">
        <f>SUM('11 міс.'!D31,#REF!)</f>
        <v>#REF!</v>
      </c>
      <c r="E30" s="62" t="e">
        <f t="shared" si="10"/>
        <v>#REF!</v>
      </c>
      <c r="F30" s="174" t="e">
        <f>SUM('11 міс.'!F31,#REF!)</f>
        <v>#REF!</v>
      </c>
      <c r="G30" s="15" t="e">
        <f>SUM('11 міс.'!G31,#REF!)</f>
        <v>#REF!</v>
      </c>
      <c r="H30" s="62" t="e">
        <f t="shared" si="12"/>
        <v>#REF!</v>
      </c>
      <c r="I30" s="174" t="e">
        <f>SUM('11 міс.'!I31,#REF!)</f>
        <v>#REF!</v>
      </c>
      <c r="J30" s="15" t="e">
        <f>SUM('11 міс.'!J31,#REF!)</f>
        <v>#REF!</v>
      </c>
      <c r="K30" s="62" t="e">
        <f t="shared" si="14"/>
        <v>#REF!</v>
      </c>
      <c r="L30" s="174" t="e">
        <f>SUM('11 міс.'!L31,#REF!)</f>
        <v>#REF!</v>
      </c>
      <c r="M30" s="15" t="e">
        <f>SUM('11 міс.'!M31,#REF!)</f>
        <v>#REF!</v>
      </c>
      <c r="N30" s="62" t="e">
        <f t="shared" si="16"/>
        <v>#REF!</v>
      </c>
      <c r="O30" s="174" t="e">
        <f>SUM('11 міс.'!O31,#REF!)</f>
        <v>#REF!</v>
      </c>
      <c r="P30" s="15" t="e">
        <f>SUM('11 міс.'!P31,#REF!)</f>
        <v>#REF!</v>
      </c>
      <c r="Q30" s="62" t="e">
        <f t="shared" si="18"/>
        <v>#REF!</v>
      </c>
      <c r="R30" s="174" t="e">
        <f>SUM('11 міс.'!R31,#REF!)</f>
        <v>#REF!</v>
      </c>
      <c r="S30" s="15" t="e">
        <f>SUM('11 міс.'!S31,#REF!)</f>
        <v>#REF!</v>
      </c>
      <c r="T30" s="62" t="e">
        <f t="shared" si="20"/>
        <v>#REF!</v>
      </c>
      <c r="U30" s="171" t="e">
        <f>SUM(C30,F30,I30,L30,O30,R30)</f>
        <v>#REF!</v>
      </c>
      <c r="V30" s="16" t="e">
        <f>SUM(D30,G30,J30,M30,P30,S30)</f>
        <v>#REF!</v>
      </c>
      <c r="W30" s="62" t="e">
        <f t="shared" si="22"/>
        <v>#REF!</v>
      </c>
    </row>
    <row r="31" spans="1:25" hidden="1" x14ac:dyDescent="0.2">
      <c r="A31" s="72" t="s">
        <v>22</v>
      </c>
      <c r="B31" s="158" t="s">
        <v>12</v>
      </c>
      <c r="C31" s="175" t="e">
        <f>C30-C32</f>
        <v>#REF!</v>
      </c>
      <c r="D31" s="3" t="e">
        <f>D30-D32</f>
        <v>#REF!</v>
      </c>
      <c r="E31" s="63" t="e">
        <f t="shared" si="10"/>
        <v>#REF!</v>
      </c>
      <c r="F31" s="175" t="e">
        <f>F30-F32</f>
        <v>#REF!</v>
      </c>
      <c r="G31" s="3" t="e">
        <f>G30-G32</f>
        <v>#REF!</v>
      </c>
      <c r="H31" s="63" t="e">
        <f t="shared" si="12"/>
        <v>#REF!</v>
      </c>
      <c r="I31" s="175" t="e">
        <f>I30-I32</f>
        <v>#REF!</v>
      </c>
      <c r="J31" s="3" t="e">
        <f>J30-J32</f>
        <v>#REF!</v>
      </c>
      <c r="K31" s="63" t="e">
        <f t="shared" si="14"/>
        <v>#REF!</v>
      </c>
      <c r="L31" s="175" t="e">
        <f>L30-L32</f>
        <v>#REF!</v>
      </c>
      <c r="M31" s="3" t="e">
        <f>M30-M32</f>
        <v>#REF!</v>
      </c>
      <c r="N31" s="63" t="e">
        <f t="shared" si="16"/>
        <v>#REF!</v>
      </c>
      <c r="O31" s="172" t="e">
        <f>O30-O32</f>
        <v>#REF!</v>
      </c>
      <c r="P31" s="5" t="e">
        <f>P30-P32</f>
        <v>#REF!</v>
      </c>
      <c r="Q31" s="63" t="e">
        <f t="shared" si="18"/>
        <v>#REF!</v>
      </c>
      <c r="R31" s="172" t="e">
        <f>R30-R32</f>
        <v>#REF!</v>
      </c>
      <c r="S31" s="5" t="e">
        <f>S30-S32</f>
        <v>#REF!</v>
      </c>
      <c r="T31" s="63" t="e">
        <f t="shared" si="20"/>
        <v>#REF!</v>
      </c>
      <c r="U31" s="172" t="e">
        <f>U30-U32</f>
        <v>#REF!</v>
      </c>
      <c r="V31" s="5" t="e">
        <f>V30-V32</f>
        <v>#REF!</v>
      </c>
      <c r="W31" s="63" t="e">
        <f t="shared" si="22"/>
        <v>#REF!</v>
      </c>
    </row>
    <row r="32" spans="1:25" hidden="1" x14ac:dyDescent="0.2">
      <c r="A32" s="72" t="s">
        <v>15</v>
      </c>
      <c r="B32" s="158" t="s">
        <v>12</v>
      </c>
      <c r="C32" s="176" t="e">
        <f>SUM('11 міс.'!C33,#REF!)</f>
        <v>#REF!</v>
      </c>
      <c r="D32" s="13" t="e">
        <f>SUM('11 міс.'!D33,#REF!)</f>
        <v>#REF!</v>
      </c>
      <c r="E32" s="63" t="e">
        <f t="shared" si="10"/>
        <v>#REF!</v>
      </c>
      <c r="F32" s="176" t="e">
        <f>SUM('11 міс.'!F33,#REF!)</f>
        <v>#REF!</v>
      </c>
      <c r="G32" s="13" t="e">
        <f>SUM('11 міс.'!G33,#REF!)</f>
        <v>#REF!</v>
      </c>
      <c r="H32" s="63" t="e">
        <f t="shared" si="12"/>
        <v>#REF!</v>
      </c>
      <c r="I32" s="176" t="e">
        <f>SUM('11 міс.'!I33,#REF!)</f>
        <v>#REF!</v>
      </c>
      <c r="J32" s="13" t="e">
        <f>SUM('11 міс.'!J33,#REF!)</f>
        <v>#REF!</v>
      </c>
      <c r="K32" s="63" t="e">
        <f t="shared" si="14"/>
        <v>#REF!</v>
      </c>
      <c r="L32" s="176" t="e">
        <f>SUM('11 міс.'!L33,#REF!)</f>
        <v>#REF!</v>
      </c>
      <c r="M32" s="13" t="e">
        <f>SUM('11 міс.'!M33,#REF!)</f>
        <v>#REF!</v>
      </c>
      <c r="N32" s="63" t="e">
        <f t="shared" si="16"/>
        <v>#REF!</v>
      </c>
      <c r="O32" s="177" t="e">
        <f>SUM('11 міс.'!O33,#REF!)</f>
        <v>#REF!</v>
      </c>
      <c r="P32" s="19" t="e">
        <f>SUM('11 міс.'!P33,#REF!)</f>
        <v>#REF!</v>
      </c>
      <c r="Q32" s="63" t="e">
        <f t="shared" si="18"/>
        <v>#REF!</v>
      </c>
      <c r="R32" s="177" t="e">
        <f>SUM('11 міс.'!R33,#REF!)</f>
        <v>#REF!</v>
      </c>
      <c r="S32" s="19" t="e">
        <f>SUM('11 міс.'!S33,#REF!)</f>
        <v>#REF!</v>
      </c>
      <c r="T32" s="63" t="e">
        <f t="shared" si="20"/>
        <v>#REF!</v>
      </c>
      <c r="U32" s="172" t="e">
        <f>SUM(C32,F32,I32,L32,O32,R32)</f>
        <v>#REF!</v>
      </c>
      <c r="V32" s="5" t="e">
        <f>SUM(D32,G32,J32,M32,P32,S32)</f>
        <v>#REF!</v>
      </c>
      <c r="W32" s="63" t="e">
        <f t="shared" si="22"/>
        <v>#REF!</v>
      </c>
    </row>
    <row r="33" spans="1:23" ht="25.15" hidden="1" customHeight="1" x14ac:dyDescent="0.2">
      <c r="A33" s="73" t="s">
        <v>88</v>
      </c>
      <c r="B33" s="159"/>
      <c r="C33" s="174" t="e">
        <f>SUM(C34,C35)</f>
        <v>#REF!</v>
      </c>
      <c r="D33" s="15" t="e">
        <f>SUM(D34,D35)</f>
        <v>#REF!</v>
      </c>
      <c r="E33" s="62" t="e">
        <f t="shared" si="10"/>
        <v>#REF!</v>
      </c>
      <c r="F33" s="174" t="e">
        <f>SUM(F34,F35)</f>
        <v>#REF!</v>
      </c>
      <c r="G33" s="15" t="e">
        <f>SUM(G34,G35)</f>
        <v>#REF!</v>
      </c>
      <c r="H33" s="62" t="e">
        <f t="shared" si="12"/>
        <v>#REF!</v>
      </c>
      <c r="I33" s="174" t="e">
        <f>SUM(I34,I35)</f>
        <v>#REF!</v>
      </c>
      <c r="J33" s="15" t="e">
        <f>SUM(J34,J35)</f>
        <v>#REF!</v>
      </c>
      <c r="K33" s="62" t="e">
        <f t="shared" si="14"/>
        <v>#REF!</v>
      </c>
      <c r="L33" s="174" t="e">
        <f>SUM(L34,L35)</f>
        <v>#REF!</v>
      </c>
      <c r="M33" s="15" t="e">
        <f>SUM(M34,M35)</f>
        <v>#REF!</v>
      </c>
      <c r="N33" s="62" t="e">
        <f t="shared" si="16"/>
        <v>#REF!</v>
      </c>
      <c r="O33" s="174" t="e">
        <f>SUM(O34,O35)</f>
        <v>#REF!</v>
      </c>
      <c r="P33" s="15" t="e">
        <f>SUM(P34,P35)</f>
        <v>#REF!</v>
      </c>
      <c r="Q33" s="62" t="e">
        <f t="shared" si="18"/>
        <v>#REF!</v>
      </c>
      <c r="R33" s="174" t="e">
        <f>SUM(R34,R35)</f>
        <v>#REF!</v>
      </c>
      <c r="S33" s="15" t="e">
        <f>SUM(S34,S35)</f>
        <v>#REF!</v>
      </c>
      <c r="T33" s="62" t="e">
        <f t="shared" si="20"/>
        <v>#REF!</v>
      </c>
      <c r="U33" s="171" t="e">
        <f>SUM(U34,U35)</f>
        <v>#REF!</v>
      </c>
      <c r="V33" s="16" t="e">
        <f>SUM(V34,V35)</f>
        <v>#REF!</v>
      </c>
      <c r="W33" s="62" t="e">
        <f t="shared" si="22"/>
        <v>#REF!</v>
      </c>
    </row>
    <row r="34" spans="1:23" hidden="1" x14ac:dyDescent="0.2">
      <c r="A34" s="72" t="s">
        <v>22</v>
      </c>
      <c r="B34" s="158"/>
      <c r="C34" s="176" t="e">
        <f>SUM('11 міс.'!C35,#REF!)</f>
        <v>#REF!</v>
      </c>
      <c r="D34" s="13" t="e">
        <f>SUM('11 міс.'!D35,#REF!)</f>
        <v>#REF!</v>
      </c>
      <c r="E34" s="63" t="e">
        <f t="shared" si="10"/>
        <v>#REF!</v>
      </c>
      <c r="F34" s="176" t="e">
        <f>SUM('11 міс.'!F35,#REF!)</f>
        <v>#REF!</v>
      </c>
      <c r="G34" s="13" t="e">
        <f>SUM('11 міс.'!G35,#REF!)</f>
        <v>#REF!</v>
      </c>
      <c r="H34" s="63" t="e">
        <f t="shared" si="12"/>
        <v>#REF!</v>
      </c>
      <c r="I34" s="176" t="e">
        <f>SUM('11 міс.'!I35,#REF!)</f>
        <v>#REF!</v>
      </c>
      <c r="J34" s="13" t="e">
        <f>SUM('11 міс.'!J35,#REF!)</f>
        <v>#REF!</v>
      </c>
      <c r="K34" s="63" t="e">
        <f t="shared" si="14"/>
        <v>#REF!</v>
      </c>
      <c r="L34" s="176" t="e">
        <f>SUM('11 міс.'!L35,#REF!)</f>
        <v>#REF!</v>
      </c>
      <c r="M34" s="13" t="e">
        <f>SUM('11 міс.'!M35,#REF!)</f>
        <v>#REF!</v>
      </c>
      <c r="N34" s="63" t="e">
        <f t="shared" si="16"/>
        <v>#REF!</v>
      </c>
      <c r="O34" s="177" t="e">
        <f>SUM('11 міс.'!O35,#REF!)</f>
        <v>#REF!</v>
      </c>
      <c r="P34" s="19" t="e">
        <f>SUM('11 міс.'!P35,#REF!)</f>
        <v>#REF!</v>
      </c>
      <c r="Q34" s="63" t="e">
        <f t="shared" si="18"/>
        <v>#REF!</v>
      </c>
      <c r="R34" s="177" t="e">
        <f>SUM('11 міс.'!R35,#REF!)</f>
        <v>#REF!</v>
      </c>
      <c r="S34" s="19" t="e">
        <f>SUM('11 міс.'!S35,#REF!)</f>
        <v>#REF!</v>
      </c>
      <c r="T34" s="63" t="e">
        <f t="shared" si="20"/>
        <v>#REF!</v>
      </c>
      <c r="U34" s="172" t="e">
        <f t="shared" ref="U34:V40" si="23">SUM(C34,F34,I34,L34,O34,R34)</f>
        <v>#REF!</v>
      </c>
      <c r="V34" s="5" t="e">
        <f t="shared" si="23"/>
        <v>#REF!</v>
      </c>
      <c r="W34" s="63" t="e">
        <f t="shared" si="22"/>
        <v>#REF!</v>
      </c>
    </row>
    <row r="35" spans="1:23" ht="12" hidden="1" customHeight="1" thickBot="1" x14ac:dyDescent="0.25">
      <c r="A35" s="265" t="s">
        <v>15</v>
      </c>
      <c r="B35" s="164"/>
      <c r="C35" s="368" t="e">
        <f>SUM('11 міс.'!C36,#REF!)</f>
        <v>#REF!</v>
      </c>
      <c r="D35" s="369" t="e">
        <f>SUM('11 міс.'!D36,#REF!)</f>
        <v>#REF!</v>
      </c>
      <c r="E35" s="66" t="e">
        <f t="shared" si="10"/>
        <v>#REF!</v>
      </c>
      <c r="F35" s="368" t="e">
        <f>SUM('11 міс.'!F36,#REF!)</f>
        <v>#REF!</v>
      </c>
      <c r="G35" s="369" t="e">
        <f>SUM('11 міс.'!G36,#REF!)</f>
        <v>#REF!</v>
      </c>
      <c r="H35" s="66" t="e">
        <f t="shared" si="12"/>
        <v>#REF!</v>
      </c>
      <c r="I35" s="368" t="e">
        <f>SUM('11 міс.'!I36,#REF!)</f>
        <v>#REF!</v>
      </c>
      <c r="J35" s="369" t="e">
        <f>SUM('11 міс.'!J36,#REF!)</f>
        <v>#REF!</v>
      </c>
      <c r="K35" s="66" t="e">
        <f t="shared" si="14"/>
        <v>#REF!</v>
      </c>
      <c r="L35" s="368" t="e">
        <f>SUM('11 міс.'!L36,#REF!)</f>
        <v>#REF!</v>
      </c>
      <c r="M35" s="369" t="e">
        <f>SUM('11 міс.'!M36,#REF!)</f>
        <v>#REF!</v>
      </c>
      <c r="N35" s="66" t="e">
        <f t="shared" si="16"/>
        <v>#REF!</v>
      </c>
      <c r="O35" s="179" t="e">
        <f>SUM('11 міс.'!O36,#REF!)</f>
        <v>#REF!</v>
      </c>
      <c r="P35" s="180" t="e">
        <f>SUM('11 міс.'!P36,#REF!)</f>
        <v>#REF!</v>
      </c>
      <c r="Q35" s="66" t="e">
        <f t="shared" si="18"/>
        <v>#REF!</v>
      </c>
      <c r="R35" s="179" t="e">
        <f>SUM('11 міс.'!R36,#REF!)</f>
        <v>#REF!</v>
      </c>
      <c r="S35" s="180" t="e">
        <f>SUM('11 міс.'!S36,#REF!)</f>
        <v>#REF!</v>
      </c>
      <c r="T35" s="66" t="e">
        <f t="shared" si="20"/>
        <v>#REF!</v>
      </c>
      <c r="U35" s="188" t="e">
        <f t="shared" si="23"/>
        <v>#REF!</v>
      </c>
      <c r="V35" s="68" t="e">
        <f t="shared" si="23"/>
        <v>#REF!</v>
      </c>
      <c r="W35" s="66" t="e">
        <f t="shared" si="22"/>
        <v>#REF!</v>
      </c>
    </row>
    <row r="36" spans="1:23" ht="24.6" hidden="1" customHeight="1" x14ac:dyDescent="0.2">
      <c r="A36" s="76" t="s">
        <v>35</v>
      </c>
      <c r="B36" s="366" t="s">
        <v>51</v>
      </c>
      <c r="C36" s="367" t="e">
        <f>SUM(#REF!,#REF!,#REF!,#REF!,#REF!,#REF!,#REF!,#REF!,[1]вер.!C36,#REF!,#REF!,#REF!)/12</f>
        <v>#REF!</v>
      </c>
      <c r="D36" s="56" t="e">
        <f>SUM(#REF!,#REF!,#REF!,#REF!,#REF!,#REF!,#REF!,#REF!,#REF!,#REF!,#REF!,#REF!)/12</f>
        <v>#REF!</v>
      </c>
      <c r="E36" s="252" t="e">
        <f t="shared" si="10"/>
        <v>#REF!</v>
      </c>
      <c r="F36" s="367" t="e">
        <f>SUM(#REF!,#REF!,#REF!,#REF!,#REF!,#REF!,#REF!,#REF!,[1]вер.!F36,#REF!,#REF!,#REF!)/12</f>
        <v>#REF!</v>
      </c>
      <c r="G36" s="56" t="e">
        <f>SUM(#REF!,#REF!,#REF!,#REF!,#REF!,#REF!,#REF!,#REF!,#REF!,#REF!,#REF!,#REF!)/12</f>
        <v>#REF!</v>
      </c>
      <c r="H36" s="252" t="e">
        <f t="shared" si="12"/>
        <v>#REF!</v>
      </c>
      <c r="I36" s="367" t="e">
        <f>SUM(#REF!,#REF!,#REF!,#REF!,#REF!,#REF!,#REF!,#REF!,[1]вер.!I36,#REF!,#REF!,#REF!)/12</f>
        <v>#REF!</v>
      </c>
      <c r="J36" s="56" t="e">
        <f>SUM(#REF!,#REF!,#REF!,#REF!,#REF!,#REF!,#REF!,#REF!,#REF!,#REF!,#REF!,#REF!)/12</f>
        <v>#REF!</v>
      </c>
      <c r="K36" s="252" t="e">
        <f t="shared" si="14"/>
        <v>#REF!</v>
      </c>
      <c r="L36" s="367" t="e">
        <f>SUM(#REF!,#REF!,#REF!,#REF!,#REF!,#REF!,#REF!,#REF!,[1]вер.!L36,#REF!,#REF!,#REF!)/12</f>
        <v>#REF!</v>
      </c>
      <c r="M36" s="56" t="e">
        <f>SUM(#REF!,#REF!,#REF!,#REF!,#REF!,#REF!,#REF!,#REF!,#REF!,#REF!,#REF!,#REF!)/12</f>
        <v>#REF!</v>
      </c>
      <c r="N36" s="252" t="e">
        <f t="shared" si="16"/>
        <v>#REF!</v>
      </c>
      <c r="O36" s="367" t="e">
        <f>SUM(#REF!,#REF!,#REF!,#REF!,#REF!,#REF!,#REF!,#REF!,[1]вер.!O36,#REF!,#REF!,#REF!)/12</f>
        <v>#REF!</v>
      </c>
      <c r="P36" s="56" t="e">
        <f>SUM(#REF!,#REF!,#REF!,#REF!,#REF!,#REF!,#REF!,#REF!,#REF!,#REF!,#REF!,#REF!)/12</f>
        <v>#REF!</v>
      </c>
      <c r="Q36" s="252" t="e">
        <f t="shared" si="18"/>
        <v>#REF!</v>
      </c>
      <c r="R36" s="367" t="e">
        <f>SUM(#REF!,#REF!,#REF!,#REF!,#REF!,#REF!,#REF!,#REF!,[1]вер.!R36,#REF!,#REF!,#REF!)/12</f>
        <v>#REF!</v>
      </c>
      <c r="S36" s="56" t="e">
        <f>SUM(#REF!,#REF!,#REF!,#REF!,#REF!,#REF!,#REF!,#REF!,#REF!,#REF!,#REF!,#REF!)/12</f>
        <v>#REF!</v>
      </c>
      <c r="T36" s="252" t="e">
        <f t="shared" si="20"/>
        <v>#REF!</v>
      </c>
      <c r="U36" s="257" t="e">
        <f t="shared" si="23"/>
        <v>#REF!</v>
      </c>
      <c r="V36" s="57" t="e">
        <f t="shared" si="23"/>
        <v>#REF!</v>
      </c>
      <c r="W36" s="252" t="e">
        <f t="shared" si="22"/>
        <v>#REF!</v>
      </c>
    </row>
    <row r="37" spans="1:23" hidden="1" x14ac:dyDescent="0.2">
      <c r="A37" s="160" t="s">
        <v>24</v>
      </c>
      <c r="B37" s="158" t="s">
        <v>12</v>
      </c>
      <c r="C37" s="177" t="e">
        <f>SUM(#REF!,#REF!,#REF!,#REF!,#REF!,#REF!,#REF!,#REF!,[1]вер.!C37,#REF!,#REF!,#REF!)/12</f>
        <v>#REF!</v>
      </c>
      <c r="D37" s="56" t="e">
        <f>SUM(#REF!,#REF!,#REF!,#REF!,#REF!,#REF!,#REF!,#REF!,#REF!,#REF!,#REF!,#REF!)/12</f>
        <v>#REF!</v>
      </c>
      <c r="E37" s="63" t="e">
        <f t="shared" si="10"/>
        <v>#REF!</v>
      </c>
      <c r="F37" s="177" t="e">
        <f>SUM(#REF!,#REF!,#REF!,#REF!,#REF!,#REF!,#REF!,#REF!,[1]вер.!F37,#REF!,#REF!,#REF!)/12</f>
        <v>#REF!</v>
      </c>
      <c r="G37" s="56" t="e">
        <f>SUM(#REF!,#REF!,#REF!,#REF!,#REF!,#REF!,#REF!,#REF!,#REF!,#REF!,#REF!,#REF!)/12</f>
        <v>#REF!</v>
      </c>
      <c r="H37" s="63" t="e">
        <f t="shared" si="12"/>
        <v>#REF!</v>
      </c>
      <c r="I37" s="177" t="e">
        <f>SUM(#REF!,#REF!,#REF!,#REF!,#REF!,#REF!,#REF!,#REF!,[1]вер.!I37,#REF!,#REF!,#REF!)/12</f>
        <v>#REF!</v>
      </c>
      <c r="J37" s="56" t="e">
        <f>SUM(#REF!,#REF!,#REF!,#REF!,#REF!,#REF!,#REF!,#REF!,#REF!,#REF!,#REF!,#REF!)/12</f>
        <v>#REF!</v>
      </c>
      <c r="K37" s="63" t="e">
        <f t="shared" si="14"/>
        <v>#REF!</v>
      </c>
      <c r="L37" s="177" t="e">
        <f>SUM(#REF!,#REF!,#REF!,#REF!,#REF!,#REF!,#REF!,#REF!,[1]вер.!L37,#REF!,#REF!,#REF!)/12</f>
        <v>#REF!</v>
      </c>
      <c r="M37" s="56" t="e">
        <f>SUM(#REF!,#REF!,#REF!,#REF!,#REF!,#REF!,#REF!,#REF!,#REF!,#REF!,#REF!,#REF!)/12</f>
        <v>#REF!</v>
      </c>
      <c r="N37" s="63" t="e">
        <f t="shared" si="16"/>
        <v>#REF!</v>
      </c>
      <c r="O37" s="177" t="e">
        <f>SUM(#REF!,#REF!,#REF!,#REF!,#REF!,#REF!,#REF!,#REF!,[1]вер.!O37,#REF!,#REF!,#REF!)/12</f>
        <v>#REF!</v>
      </c>
      <c r="P37" s="56" t="e">
        <f>SUM(#REF!,#REF!,#REF!,#REF!,#REF!,#REF!,#REF!,#REF!,#REF!,#REF!,#REF!,#REF!)/12</f>
        <v>#REF!</v>
      </c>
      <c r="Q37" s="63" t="e">
        <f t="shared" si="18"/>
        <v>#REF!</v>
      </c>
      <c r="R37" s="177" t="e">
        <f>SUM(#REF!,#REF!,#REF!,#REF!,#REF!,#REF!,#REF!,#REF!,[1]вер.!R37,#REF!,#REF!,#REF!)/12</f>
        <v>#REF!</v>
      </c>
      <c r="S37" s="56" t="e">
        <f>SUM(#REF!,#REF!,#REF!,#REF!,#REF!,#REF!,#REF!,#REF!,#REF!,#REF!,#REF!,#REF!)/12</f>
        <v>#REF!</v>
      </c>
      <c r="T37" s="63" t="e">
        <f t="shared" si="20"/>
        <v>#REF!</v>
      </c>
      <c r="U37" s="172" t="e">
        <f t="shared" si="23"/>
        <v>#REF!</v>
      </c>
      <c r="V37" s="5" t="e">
        <f t="shared" si="23"/>
        <v>#REF!</v>
      </c>
      <c r="W37" s="63" t="e">
        <f t="shared" si="22"/>
        <v>#REF!</v>
      </c>
    </row>
    <row r="38" spans="1:23" ht="13.5" hidden="1" thickBot="1" x14ac:dyDescent="0.25">
      <c r="A38" s="313" t="s">
        <v>25</v>
      </c>
      <c r="B38" s="164" t="s">
        <v>12</v>
      </c>
      <c r="C38" s="188" t="e">
        <f>C36-C37</f>
        <v>#REF!</v>
      </c>
      <c r="D38" s="68" t="e">
        <f>D36-D37</f>
        <v>#REF!</v>
      </c>
      <c r="E38" s="66" t="e">
        <f t="shared" si="10"/>
        <v>#REF!</v>
      </c>
      <c r="F38" s="188" t="e">
        <f>F36-F37</f>
        <v>#REF!</v>
      </c>
      <c r="G38" s="68" t="e">
        <f>G36-G37</f>
        <v>#REF!</v>
      </c>
      <c r="H38" s="66" t="e">
        <f t="shared" si="12"/>
        <v>#REF!</v>
      </c>
      <c r="I38" s="188" t="e">
        <f>I36-I37</f>
        <v>#REF!</v>
      </c>
      <c r="J38" s="68" t="e">
        <f>J36-J37</f>
        <v>#REF!</v>
      </c>
      <c r="K38" s="66" t="e">
        <f t="shared" si="14"/>
        <v>#REF!</v>
      </c>
      <c r="L38" s="188" t="e">
        <f>L36-L37</f>
        <v>#REF!</v>
      </c>
      <c r="M38" s="68" t="e">
        <f>M36-M37</f>
        <v>#REF!</v>
      </c>
      <c r="N38" s="66" t="e">
        <f t="shared" si="16"/>
        <v>#REF!</v>
      </c>
      <c r="O38" s="188" t="e">
        <f>O36-O37</f>
        <v>#REF!</v>
      </c>
      <c r="P38" s="68" t="e">
        <f>P36-P37</f>
        <v>#REF!</v>
      </c>
      <c r="Q38" s="66" t="e">
        <f t="shared" si="18"/>
        <v>#REF!</v>
      </c>
      <c r="R38" s="188" t="e">
        <f>R36-R37</f>
        <v>#REF!</v>
      </c>
      <c r="S38" s="68" t="e">
        <f>S36-S37</f>
        <v>#REF!</v>
      </c>
      <c r="T38" s="66" t="e">
        <f t="shared" si="20"/>
        <v>#REF!</v>
      </c>
      <c r="U38" s="188" t="e">
        <f t="shared" si="23"/>
        <v>#REF!</v>
      </c>
      <c r="V38" s="68" t="e">
        <f t="shared" si="23"/>
        <v>#REF!</v>
      </c>
      <c r="W38" s="66" t="e">
        <f t="shared" si="22"/>
        <v>#REF!</v>
      </c>
    </row>
    <row r="39" spans="1:23" ht="21.75" hidden="1" customHeight="1" x14ac:dyDescent="0.2">
      <c r="A39" s="304" t="s">
        <v>54</v>
      </c>
      <c r="B39" s="305" t="s">
        <v>55</v>
      </c>
      <c r="C39" s="306">
        <v>1252</v>
      </c>
      <c r="D39" s="262" t="e">
        <f>'11 міс.'!D40+#REF!</f>
        <v>#REF!</v>
      </c>
      <c r="E39" s="307" t="e">
        <f t="shared" si="10"/>
        <v>#REF!</v>
      </c>
      <c r="F39" s="306">
        <v>1923</v>
      </c>
      <c r="G39" s="262" t="e">
        <f>'11 міс.'!G40+#REF!</f>
        <v>#REF!</v>
      </c>
      <c r="H39" s="307" t="e">
        <f t="shared" si="12"/>
        <v>#REF!</v>
      </c>
      <c r="I39" s="306">
        <v>3126</v>
      </c>
      <c r="J39" s="262" t="e">
        <f>'11 міс.'!J40+#REF!</f>
        <v>#REF!</v>
      </c>
      <c r="K39" s="307" t="e">
        <f t="shared" si="14"/>
        <v>#REF!</v>
      </c>
      <c r="L39" s="306">
        <v>3548</v>
      </c>
      <c r="M39" s="262" t="e">
        <f>'11 міс.'!M40+#REF!</f>
        <v>#REF!</v>
      </c>
      <c r="N39" s="307" t="e">
        <f t="shared" si="16"/>
        <v>#REF!</v>
      </c>
      <c r="O39" s="306">
        <v>2284</v>
      </c>
      <c r="P39" s="262" t="e">
        <f>'11 міс.'!P40+#REF!</f>
        <v>#REF!</v>
      </c>
      <c r="Q39" s="307" t="e">
        <f t="shared" si="18"/>
        <v>#REF!</v>
      </c>
      <c r="R39" s="306">
        <v>2194</v>
      </c>
      <c r="S39" s="262" t="e">
        <f>'11 міс.'!S40+#REF!</f>
        <v>#REF!</v>
      </c>
      <c r="T39" s="307" t="e">
        <f t="shared" si="20"/>
        <v>#REF!</v>
      </c>
      <c r="U39" s="308">
        <f t="shared" si="23"/>
        <v>14327</v>
      </c>
      <c r="V39" s="263" t="e">
        <f t="shared" si="23"/>
        <v>#REF!</v>
      </c>
      <c r="W39" s="307" t="e">
        <f t="shared" si="22"/>
        <v>#REF!</v>
      </c>
    </row>
    <row r="40" spans="1:23" hidden="1" x14ac:dyDescent="0.2">
      <c r="A40" s="160" t="s">
        <v>56</v>
      </c>
      <c r="B40" s="158" t="s">
        <v>12</v>
      </c>
      <c r="C40" s="177">
        <v>4214</v>
      </c>
      <c r="D40" s="19" t="e">
        <f>'11 міс.'!D41+#REF!</f>
        <v>#REF!</v>
      </c>
      <c r="E40" s="63" t="e">
        <f t="shared" si="10"/>
        <v>#REF!</v>
      </c>
      <c r="F40" s="177">
        <v>13391</v>
      </c>
      <c r="G40" s="19" t="e">
        <f>'11 міс.'!G41+#REF!</f>
        <v>#REF!</v>
      </c>
      <c r="H40" s="63" t="e">
        <f t="shared" si="12"/>
        <v>#REF!</v>
      </c>
      <c r="I40" s="177">
        <v>11204</v>
      </c>
      <c r="J40" s="19" t="e">
        <f>'11 міс.'!J41+#REF!</f>
        <v>#REF!</v>
      </c>
      <c r="K40" s="63" t="e">
        <f t="shared" si="14"/>
        <v>#REF!</v>
      </c>
      <c r="L40" s="177">
        <v>24905</v>
      </c>
      <c r="M40" s="19" t="e">
        <f>'11 міс.'!M41+#REF!</f>
        <v>#REF!</v>
      </c>
      <c r="N40" s="63" t="e">
        <f t="shared" si="16"/>
        <v>#REF!</v>
      </c>
      <c r="O40" s="177">
        <v>16589</v>
      </c>
      <c r="P40" s="19" t="e">
        <f>'11 міс.'!P41+#REF!</f>
        <v>#REF!</v>
      </c>
      <c r="Q40" s="63" t="e">
        <f t="shared" si="18"/>
        <v>#REF!</v>
      </c>
      <c r="R40" s="177">
        <v>21420</v>
      </c>
      <c r="S40" s="19" t="e">
        <f>'11 міс.'!S41+#REF!</f>
        <v>#REF!</v>
      </c>
      <c r="T40" s="63" t="e">
        <f t="shared" si="20"/>
        <v>#REF!</v>
      </c>
      <c r="U40" s="172">
        <f t="shared" si="23"/>
        <v>91723</v>
      </c>
      <c r="V40" s="5" t="e">
        <f t="shared" si="23"/>
        <v>#REF!</v>
      </c>
      <c r="W40" s="63" t="e">
        <f t="shared" si="22"/>
        <v>#REF!</v>
      </c>
    </row>
    <row r="41" spans="1:23" hidden="1" x14ac:dyDescent="0.2">
      <c r="A41" s="161" t="s">
        <v>58</v>
      </c>
      <c r="B41" s="158" t="s">
        <v>12</v>
      </c>
      <c r="C41" s="178">
        <f>C39+C40</f>
        <v>5466</v>
      </c>
      <c r="D41" s="31" t="e">
        <f>'11 міс.'!D42+#REF!</f>
        <v>#REF!</v>
      </c>
      <c r="E41" s="63" t="e">
        <f t="shared" si="10"/>
        <v>#REF!</v>
      </c>
      <c r="F41" s="152" t="e">
        <f>'11 міс.'!F42+#REF!</f>
        <v>#REF!</v>
      </c>
      <c r="G41" s="31" t="e">
        <f>'11 міс.'!G42+#REF!</f>
        <v>#REF!</v>
      </c>
      <c r="H41" s="63" t="e">
        <f t="shared" si="12"/>
        <v>#REF!</v>
      </c>
      <c r="I41" s="178">
        <f>I39+I40</f>
        <v>14330</v>
      </c>
      <c r="J41" s="31" t="e">
        <f>'11 міс.'!J42+#REF!</f>
        <v>#REF!</v>
      </c>
      <c r="K41" s="63" t="e">
        <f t="shared" si="14"/>
        <v>#REF!</v>
      </c>
      <c r="L41" s="178">
        <f>L39+L40</f>
        <v>28453</v>
      </c>
      <c r="M41" s="31" t="e">
        <f>'11 міс.'!M42+#REF!</f>
        <v>#REF!</v>
      </c>
      <c r="N41" s="63" t="e">
        <f t="shared" si="16"/>
        <v>#REF!</v>
      </c>
      <c r="O41" s="178">
        <f>O39+O40</f>
        <v>18873</v>
      </c>
      <c r="P41" s="31" t="e">
        <f>'11 міс.'!P42+#REF!</f>
        <v>#REF!</v>
      </c>
      <c r="Q41" s="63" t="e">
        <f t="shared" si="18"/>
        <v>#REF!</v>
      </c>
      <c r="R41" s="178">
        <f>R39+R40</f>
        <v>23614</v>
      </c>
      <c r="S41" s="31" t="e">
        <f>'11 міс.'!S42+#REF!</f>
        <v>#REF!</v>
      </c>
      <c r="T41" s="63" t="e">
        <f t="shared" si="20"/>
        <v>#REF!</v>
      </c>
      <c r="U41" s="172">
        <f>U40+U39</f>
        <v>106050</v>
      </c>
      <c r="V41" s="5" t="e">
        <f>SUM(D41,G41,J41,M41,P41,S41)</f>
        <v>#REF!</v>
      </c>
      <c r="W41" s="63" t="e">
        <f t="shared" si="22"/>
        <v>#REF!</v>
      </c>
    </row>
    <row r="42" spans="1:23" ht="22.5" hidden="1" customHeight="1" x14ac:dyDescent="0.2">
      <c r="A42" s="160" t="s">
        <v>54</v>
      </c>
      <c r="B42" s="162" t="s">
        <v>57</v>
      </c>
      <c r="C42" s="177">
        <v>244</v>
      </c>
      <c r="D42" s="19" t="e">
        <f>'11 міс.'!D43+#REF!</f>
        <v>#REF!</v>
      </c>
      <c r="E42" s="63" t="e">
        <f t="shared" si="10"/>
        <v>#REF!</v>
      </c>
      <c r="F42" s="177">
        <v>598</v>
      </c>
      <c r="G42" s="19" t="e">
        <f>'11 міс.'!G43+#REF!</f>
        <v>#REF!</v>
      </c>
      <c r="H42" s="63" t="e">
        <f t="shared" si="12"/>
        <v>#REF!</v>
      </c>
      <c r="I42" s="177">
        <v>656</v>
      </c>
      <c r="J42" s="19" t="e">
        <f>'11 міс.'!J43+#REF!</f>
        <v>#REF!</v>
      </c>
      <c r="K42" s="63" t="e">
        <f t="shared" si="14"/>
        <v>#REF!</v>
      </c>
      <c r="L42" s="177">
        <v>1394</v>
      </c>
      <c r="M42" s="19" t="e">
        <f>'11 міс.'!M43+#REF!</f>
        <v>#REF!</v>
      </c>
      <c r="N42" s="63" t="e">
        <f t="shared" si="16"/>
        <v>#REF!</v>
      </c>
      <c r="O42" s="177">
        <v>686</v>
      </c>
      <c r="P42" s="19" t="e">
        <f>'11 міс.'!P43+#REF!</f>
        <v>#REF!</v>
      </c>
      <c r="Q42" s="63" t="e">
        <f t="shared" si="18"/>
        <v>#REF!</v>
      </c>
      <c r="R42" s="177">
        <v>488</v>
      </c>
      <c r="S42" s="19" t="e">
        <f>'11 міс.'!S43+#REF!</f>
        <v>#REF!</v>
      </c>
      <c r="T42" s="63" t="e">
        <f t="shared" si="20"/>
        <v>#REF!</v>
      </c>
      <c r="U42" s="172">
        <f>SUM(C42,F42,I42,L42,O42,R42)</f>
        <v>4066</v>
      </c>
      <c r="V42" s="5" t="e">
        <f>SUM(D42,G42,J42,M42,P42,S42)</f>
        <v>#REF!</v>
      </c>
      <c r="W42" s="63" t="e">
        <f t="shared" si="22"/>
        <v>#REF!</v>
      </c>
    </row>
    <row r="43" spans="1:23" hidden="1" x14ac:dyDescent="0.2">
      <c r="A43" s="160" t="s">
        <v>56</v>
      </c>
      <c r="B43" s="158" t="s">
        <v>12</v>
      </c>
      <c r="C43" s="177">
        <v>886</v>
      </c>
      <c r="D43" s="19" t="e">
        <f>'11 міс.'!D44+#REF!</f>
        <v>#REF!</v>
      </c>
      <c r="E43" s="63" t="e">
        <f t="shared" si="10"/>
        <v>#REF!</v>
      </c>
      <c r="F43" s="177">
        <v>3788</v>
      </c>
      <c r="G43" s="19" t="e">
        <f>'11 міс.'!G44+#REF!</f>
        <v>#REF!</v>
      </c>
      <c r="H43" s="63" t="e">
        <f t="shared" si="12"/>
        <v>#REF!</v>
      </c>
      <c r="I43" s="177">
        <v>3003</v>
      </c>
      <c r="J43" s="19" t="e">
        <f>'11 міс.'!J44+#REF!</f>
        <v>#REF!</v>
      </c>
      <c r="K43" s="63" t="e">
        <f t="shared" si="14"/>
        <v>#REF!</v>
      </c>
      <c r="L43" s="177">
        <v>9625</v>
      </c>
      <c r="M43" s="19" t="e">
        <f>'11 міс.'!M44+#REF!</f>
        <v>#REF!</v>
      </c>
      <c r="N43" s="63" t="e">
        <f t="shared" si="16"/>
        <v>#REF!</v>
      </c>
      <c r="O43" s="177">
        <v>5948</v>
      </c>
      <c r="P43" s="19" t="e">
        <f>'11 міс.'!P44+#REF!</f>
        <v>#REF!</v>
      </c>
      <c r="Q43" s="63" t="e">
        <f t="shared" si="18"/>
        <v>#REF!</v>
      </c>
      <c r="R43" s="177">
        <v>6442</v>
      </c>
      <c r="S43" s="19" t="e">
        <f>'11 міс.'!S44+#REF!</f>
        <v>#REF!</v>
      </c>
      <c r="T43" s="63" t="e">
        <f t="shared" si="20"/>
        <v>#REF!</v>
      </c>
      <c r="U43" s="172">
        <f>SUM(C43,F43,I43,L43,O43,R43)</f>
        <v>29692</v>
      </c>
      <c r="V43" s="5" t="e">
        <f>SUM(D43,G43,J43,M43,P43,S43)</f>
        <v>#REF!</v>
      </c>
      <c r="W43" s="63" t="e">
        <f t="shared" si="22"/>
        <v>#REF!</v>
      </c>
    </row>
    <row r="44" spans="1:23" ht="13.5" hidden="1" thickBot="1" x14ac:dyDescent="0.25">
      <c r="A44" s="163" t="s">
        <v>58</v>
      </c>
      <c r="B44" s="164" t="s">
        <v>12</v>
      </c>
      <c r="C44" s="179">
        <f>C43+C42</f>
        <v>1130</v>
      </c>
      <c r="D44" s="180" t="e">
        <f>'11 міс.'!D45+#REF!</f>
        <v>#REF!</v>
      </c>
      <c r="E44" s="66" t="e">
        <f t="shared" si="10"/>
        <v>#REF!</v>
      </c>
      <c r="F44" s="181">
        <f>F42+F43</f>
        <v>4386</v>
      </c>
      <c r="G44" s="182" t="e">
        <f>'11 міс.'!G45+#REF!</f>
        <v>#REF!</v>
      </c>
      <c r="H44" s="66" t="e">
        <f t="shared" si="12"/>
        <v>#REF!</v>
      </c>
      <c r="I44" s="181">
        <f>I42+I43</f>
        <v>3659</v>
      </c>
      <c r="J44" s="182" t="e">
        <f>'11 міс.'!J45+#REF!</f>
        <v>#REF!</v>
      </c>
      <c r="K44" s="66" t="e">
        <f t="shared" si="14"/>
        <v>#REF!</v>
      </c>
      <c r="L44" s="181">
        <f>L42+L43</f>
        <v>11019</v>
      </c>
      <c r="M44" s="182" t="e">
        <f>'11 міс.'!M45+#REF!</f>
        <v>#REF!</v>
      </c>
      <c r="N44" s="66" t="e">
        <f t="shared" si="16"/>
        <v>#REF!</v>
      </c>
      <c r="O44" s="181">
        <f>O42+O43</f>
        <v>6634</v>
      </c>
      <c r="P44" s="182" t="e">
        <f>'11 міс.'!P45+#REF!</f>
        <v>#REF!</v>
      </c>
      <c r="Q44" s="66" t="e">
        <f t="shared" si="18"/>
        <v>#REF!</v>
      </c>
      <c r="R44" s="181">
        <f>R42+R43</f>
        <v>6930</v>
      </c>
      <c r="S44" s="182" t="e">
        <f>'11 міс.'!S45+#REF!</f>
        <v>#REF!</v>
      </c>
      <c r="T44" s="66" t="e">
        <f t="shared" si="20"/>
        <v>#REF!</v>
      </c>
      <c r="U44" s="188">
        <f>U43+U42</f>
        <v>33758</v>
      </c>
      <c r="V44" s="68" t="e">
        <f>SUM(D44,G44,J44,M44,P44,S44)</f>
        <v>#REF!</v>
      </c>
      <c r="W44" s="66" t="e">
        <f t="shared" si="22"/>
        <v>#REF!</v>
      </c>
    </row>
    <row r="45" spans="1:23" ht="25.5" hidden="1" x14ac:dyDescent="0.2">
      <c r="A45" s="331" t="s">
        <v>95</v>
      </c>
      <c r="B45" s="351"/>
      <c r="C45" s="350" t="e">
        <f>C47+C48+C49+C52+C51</f>
        <v>#REF!</v>
      </c>
      <c r="D45" s="340" t="e">
        <f>D47+D48+D49+D52+D51</f>
        <v>#REF!</v>
      </c>
      <c r="E45" s="347" t="e">
        <f t="shared" ref="E45:E52" si="24">D45/C45*100</f>
        <v>#REF!</v>
      </c>
      <c r="F45" s="350" t="e">
        <f>F47+F48+F49+F52+F51</f>
        <v>#REF!</v>
      </c>
      <c r="G45" s="340" t="e">
        <f>G47+G48+G49+G52+G51</f>
        <v>#REF!</v>
      </c>
      <c r="H45" s="347" t="e">
        <f t="shared" ref="H45:H52" si="25">G45/F45*100</f>
        <v>#REF!</v>
      </c>
      <c r="I45" s="350" t="e">
        <f>I47+I48+I49+I52+I51</f>
        <v>#REF!</v>
      </c>
      <c r="J45" s="340" t="e">
        <f>J47+J48+J49+J52+J51</f>
        <v>#REF!</v>
      </c>
      <c r="K45" s="347" t="e">
        <f t="shared" ref="K45:K52" si="26">J45/I45*100</f>
        <v>#REF!</v>
      </c>
      <c r="L45" s="350" t="e">
        <f>L47+L48+L49+L52+L51</f>
        <v>#REF!</v>
      </c>
      <c r="M45" s="340" t="e">
        <f>M47+M48+M49+M52+M51</f>
        <v>#REF!</v>
      </c>
      <c r="N45" s="347" t="e">
        <f t="shared" ref="N45:N52" si="27">M45/L45*100</f>
        <v>#REF!</v>
      </c>
      <c r="O45" s="350" t="e">
        <f>O47+O48+O49+O52+O51</f>
        <v>#REF!</v>
      </c>
      <c r="P45" s="340" t="e">
        <f>P47+P48+P49+P52+P51</f>
        <v>#REF!</v>
      </c>
      <c r="Q45" s="347" t="e">
        <f t="shared" ref="Q45:Q52" si="28">P45/O45*100</f>
        <v>#REF!</v>
      </c>
      <c r="R45" s="350" t="e">
        <f>R47+R48+R49+R52+R51</f>
        <v>#REF!</v>
      </c>
      <c r="S45" s="340" t="e">
        <f>S47+S48+S49+S52+S51</f>
        <v>#REF!</v>
      </c>
      <c r="T45" s="347" t="e">
        <f t="shared" ref="T45:T52" si="29">S45/R45*100</f>
        <v>#REF!</v>
      </c>
      <c r="U45" s="348" t="e">
        <f t="shared" ref="U45:U52" si="30">SUM(C45,F45,I45,L45,O45,R45)</f>
        <v>#REF!</v>
      </c>
      <c r="V45" s="348" t="e">
        <f>SUM(D45,G45,J45,M45,P45,S45)</f>
        <v>#REF!</v>
      </c>
      <c r="W45" s="347" t="e">
        <f t="shared" ref="W45:W52" si="31">V45/U45*100</f>
        <v>#REF!</v>
      </c>
    </row>
    <row r="46" spans="1:23" ht="13.5" hidden="1" customHeight="1" x14ac:dyDescent="0.2">
      <c r="A46" s="335" t="s">
        <v>102</v>
      </c>
      <c r="B46" s="336"/>
      <c r="C46" s="361" t="e">
        <f>C47+C48+C49+C52</f>
        <v>#REF!</v>
      </c>
      <c r="D46" s="361" t="e">
        <f>D47+D48+D49+D52</f>
        <v>#REF!</v>
      </c>
      <c r="E46" s="339" t="e">
        <f t="shared" si="24"/>
        <v>#REF!</v>
      </c>
      <c r="F46" s="361" t="e">
        <f>F47+F48+F49+F52</f>
        <v>#REF!</v>
      </c>
      <c r="G46" s="361" t="e">
        <f>G47+G48+G49+G52</f>
        <v>#REF!</v>
      </c>
      <c r="H46" s="339" t="e">
        <f t="shared" si="25"/>
        <v>#REF!</v>
      </c>
      <c r="I46" s="361" t="e">
        <f>I47+I48+I49+I52</f>
        <v>#REF!</v>
      </c>
      <c r="J46" s="361" t="e">
        <f>J47+J48+J49+J52</f>
        <v>#REF!</v>
      </c>
      <c r="K46" s="339" t="e">
        <f t="shared" si="26"/>
        <v>#REF!</v>
      </c>
      <c r="L46" s="361" t="e">
        <f>L47+L48+L49+L52</f>
        <v>#REF!</v>
      </c>
      <c r="M46" s="361" t="e">
        <f>M47+M48+M49+M52</f>
        <v>#REF!</v>
      </c>
      <c r="N46" s="339" t="e">
        <f t="shared" si="27"/>
        <v>#REF!</v>
      </c>
      <c r="O46" s="361" t="e">
        <f>O47+O48+O49+O52</f>
        <v>#REF!</v>
      </c>
      <c r="P46" s="361" t="e">
        <f>P47+P48+P49+P52</f>
        <v>#REF!</v>
      </c>
      <c r="Q46" s="339" t="e">
        <f t="shared" si="28"/>
        <v>#REF!</v>
      </c>
      <c r="R46" s="361" t="e">
        <f>R47+R48+R49+R52</f>
        <v>#REF!</v>
      </c>
      <c r="S46" s="361" t="e">
        <f>S47+S48+S49+S52</f>
        <v>#REF!</v>
      </c>
      <c r="T46" s="339" t="e">
        <f t="shared" si="29"/>
        <v>#REF!</v>
      </c>
      <c r="U46" s="338" t="e">
        <f t="shared" si="30"/>
        <v>#REF!</v>
      </c>
      <c r="V46" s="21" t="e">
        <f>V47+V48+V49+V52</f>
        <v>#REF!</v>
      </c>
      <c r="W46" s="339" t="e">
        <f t="shared" si="31"/>
        <v>#REF!</v>
      </c>
    </row>
    <row r="47" spans="1:23" hidden="1" x14ac:dyDescent="0.2">
      <c r="A47" s="161" t="s">
        <v>92</v>
      </c>
      <c r="B47" s="332"/>
      <c r="C47" s="345" t="e">
        <f>'11 міс.'!C48+#REF!</f>
        <v>#REF!</v>
      </c>
      <c r="D47" s="345" t="e">
        <f>'11 міс.'!D48+#REF!</f>
        <v>#REF!</v>
      </c>
      <c r="E47" s="242" t="e">
        <f t="shared" si="24"/>
        <v>#REF!</v>
      </c>
      <c r="F47" s="345" t="e">
        <f>'11 міс.'!F48+#REF!</f>
        <v>#REF!</v>
      </c>
      <c r="G47" s="345" t="e">
        <f>'11 міс.'!G48+#REF!</f>
        <v>#REF!</v>
      </c>
      <c r="H47" s="242" t="e">
        <f t="shared" si="25"/>
        <v>#REF!</v>
      </c>
      <c r="I47" s="345" t="e">
        <f>'11 міс.'!I48+#REF!</f>
        <v>#REF!</v>
      </c>
      <c r="J47" s="345" t="e">
        <f>'11 міс.'!J48+#REF!</f>
        <v>#REF!</v>
      </c>
      <c r="K47" s="242" t="e">
        <f t="shared" si="26"/>
        <v>#REF!</v>
      </c>
      <c r="L47" s="345" t="e">
        <f>'11 міс.'!L48+#REF!</f>
        <v>#REF!</v>
      </c>
      <c r="M47" s="345" t="e">
        <f>'11 міс.'!M48+#REF!</f>
        <v>#REF!</v>
      </c>
      <c r="N47" s="242" t="e">
        <f t="shared" si="27"/>
        <v>#REF!</v>
      </c>
      <c r="O47" s="345" t="e">
        <f>'11 міс.'!O48+#REF!</f>
        <v>#REF!</v>
      </c>
      <c r="P47" s="345" t="e">
        <f>'11 міс.'!P48+#REF!</f>
        <v>#REF!</v>
      </c>
      <c r="Q47" s="242" t="e">
        <f t="shared" si="28"/>
        <v>#REF!</v>
      </c>
      <c r="R47" s="345" t="e">
        <f>'11 міс.'!R48+#REF!</f>
        <v>#REF!</v>
      </c>
      <c r="S47" s="345" t="e">
        <f>'11 міс.'!S48+#REF!</f>
        <v>#REF!</v>
      </c>
      <c r="T47" s="242" t="e">
        <f t="shared" si="29"/>
        <v>#REF!</v>
      </c>
      <c r="U47" s="21" t="e">
        <f t="shared" si="30"/>
        <v>#REF!</v>
      </c>
      <c r="V47" s="21" t="e">
        <f t="shared" ref="V47:V52" si="32">SUM(D47,G47,J47,M47,P47,S47)</f>
        <v>#REF!</v>
      </c>
      <c r="W47" s="242" t="e">
        <f t="shared" si="31"/>
        <v>#REF!</v>
      </c>
    </row>
    <row r="48" spans="1:23" hidden="1" x14ac:dyDescent="0.2">
      <c r="A48" s="161" t="s">
        <v>93</v>
      </c>
      <c r="B48" s="332"/>
      <c r="C48" s="345" t="e">
        <f>'11 міс.'!C49+#REF!</f>
        <v>#REF!</v>
      </c>
      <c r="D48" s="345" t="e">
        <f>'11 міс.'!D49+#REF!</f>
        <v>#REF!</v>
      </c>
      <c r="E48" s="67" t="e">
        <f t="shared" si="24"/>
        <v>#REF!</v>
      </c>
      <c r="F48" s="345" t="e">
        <f>'11 міс.'!F49+#REF!</f>
        <v>#REF!</v>
      </c>
      <c r="G48" s="345" t="e">
        <f>'11 міс.'!G49+#REF!</f>
        <v>#REF!</v>
      </c>
      <c r="H48" s="67" t="e">
        <f t="shared" si="25"/>
        <v>#REF!</v>
      </c>
      <c r="I48" s="345" t="e">
        <f>'11 міс.'!I49+#REF!</f>
        <v>#REF!</v>
      </c>
      <c r="J48" s="345" t="e">
        <f>'11 міс.'!J49+#REF!</f>
        <v>#REF!</v>
      </c>
      <c r="K48" s="67" t="e">
        <f t="shared" si="26"/>
        <v>#REF!</v>
      </c>
      <c r="L48" s="345" t="e">
        <f>'11 міс.'!L49+#REF!</f>
        <v>#REF!</v>
      </c>
      <c r="M48" s="345" t="e">
        <f>'11 міс.'!M49+#REF!</f>
        <v>#REF!</v>
      </c>
      <c r="N48" s="67" t="e">
        <f t="shared" si="27"/>
        <v>#REF!</v>
      </c>
      <c r="O48" s="345" t="e">
        <f>'11 міс.'!O49+#REF!</f>
        <v>#REF!</v>
      </c>
      <c r="P48" s="345" t="e">
        <f>'11 міс.'!P49+#REF!</f>
        <v>#REF!</v>
      </c>
      <c r="Q48" s="67" t="e">
        <f t="shared" si="28"/>
        <v>#REF!</v>
      </c>
      <c r="R48" s="345" t="e">
        <f>'11 міс.'!R49+#REF!</f>
        <v>#REF!</v>
      </c>
      <c r="S48" s="345" t="e">
        <f>'11 міс.'!S49+#REF!</f>
        <v>#REF!</v>
      </c>
      <c r="T48" s="67" t="e">
        <f t="shared" si="29"/>
        <v>#REF!</v>
      </c>
      <c r="U48" s="21" t="e">
        <f t="shared" si="30"/>
        <v>#REF!</v>
      </c>
      <c r="V48" s="21" t="e">
        <f t="shared" si="32"/>
        <v>#REF!</v>
      </c>
      <c r="W48" s="67" t="e">
        <f t="shared" si="31"/>
        <v>#REF!</v>
      </c>
    </row>
    <row r="49" spans="1:30" hidden="1" x14ac:dyDescent="0.2">
      <c r="A49" s="161" t="s">
        <v>94</v>
      </c>
      <c r="B49" s="332"/>
      <c r="C49" s="345" t="e">
        <f>'11 міс.'!C50+#REF!</f>
        <v>#REF!</v>
      </c>
      <c r="D49" s="345" t="e">
        <f>'11 міс.'!D50+#REF!</f>
        <v>#REF!</v>
      </c>
      <c r="E49" s="67" t="e">
        <f t="shared" si="24"/>
        <v>#REF!</v>
      </c>
      <c r="F49" s="345" t="e">
        <f>'11 міс.'!F50+#REF!</f>
        <v>#REF!</v>
      </c>
      <c r="G49" s="345" t="e">
        <f>'11 міс.'!G50+#REF!</f>
        <v>#REF!</v>
      </c>
      <c r="H49" s="67" t="e">
        <f t="shared" si="25"/>
        <v>#REF!</v>
      </c>
      <c r="I49" s="345" t="e">
        <f>'11 міс.'!I50+#REF!</f>
        <v>#REF!</v>
      </c>
      <c r="J49" s="345" t="e">
        <f>'11 міс.'!J50+#REF!</f>
        <v>#REF!</v>
      </c>
      <c r="K49" s="67" t="e">
        <f t="shared" si="26"/>
        <v>#REF!</v>
      </c>
      <c r="L49" s="345" t="e">
        <f>'11 міс.'!L50+#REF!</f>
        <v>#REF!</v>
      </c>
      <c r="M49" s="345" t="e">
        <f>'11 міс.'!M50+#REF!</f>
        <v>#REF!</v>
      </c>
      <c r="N49" s="67" t="e">
        <f t="shared" si="27"/>
        <v>#REF!</v>
      </c>
      <c r="O49" s="345" t="e">
        <f>'11 міс.'!O50+#REF!</f>
        <v>#REF!</v>
      </c>
      <c r="P49" s="345" t="e">
        <f>'11 міс.'!P50+#REF!</f>
        <v>#REF!</v>
      </c>
      <c r="Q49" s="67" t="e">
        <f t="shared" si="28"/>
        <v>#REF!</v>
      </c>
      <c r="R49" s="345" t="e">
        <f>'11 міс.'!R50+#REF!</f>
        <v>#REF!</v>
      </c>
      <c r="S49" s="345" t="e">
        <f>'11 міс.'!S50+#REF!</f>
        <v>#REF!</v>
      </c>
      <c r="T49" s="67" t="e">
        <f t="shared" si="29"/>
        <v>#REF!</v>
      </c>
      <c r="U49" s="21" t="e">
        <f t="shared" si="30"/>
        <v>#REF!</v>
      </c>
      <c r="V49" s="21" t="e">
        <f t="shared" si="32"/>
        <v>#REF!</v>
      </c>
      <c r="W49" s="67" t="e">
        <f t="shared" si="31"/>
        <v>#REF!</v>
      </c>
    </row>
    <row r="50" spans="1:30" hidden="1" x14ac:dyDescent="0.2">
      <c r="A50" s="161" t="s">
        <v>101</v>
      </c>
      <c r="B50" s="332"/>
      <c r="C50" s="345" t="e">
        <f>'11 міс.'!C51+#REF!</f>
        <v>#REF!</v>
      </c>
      <c r="D50" s="345" t="e">
        <f>'11 міс.'!D51+#REF!</f>
        <v>#REF!</v>
      </c>
      <c r="E50" s="67" t="e">
        <f t="shared" si="24"/>
        <v>#REF!</v>
      </c>
      <c r="F50" s="345" t="e">
        <f>'11 міс.'!F51+#REF!</f>
        <v>#REF!</v>
      </c>
      <c r="G50" s="345" t="e">
        <f>'11 міс.'!G51+#REF!</f>
        <v>#REF!</v>
      </c>
      <c r="H50" s="67" t="e">
        <f t="shared" si="25"/>
        <v>#REF!</v>
      </c>
      <c r="I50" s="345" t="e">
        <f>'11 міс.'!I51+#REF!</f>
        <v>#REF!</v>
      </c>
      <c r="J50" s="345" t="e">
        <f>'11 міс.'!J51+#REF!</f>
        <v>#REF!</v>
      </c>
      <c r="K50" s="67" t="e">
        <f t="shared" si="26"/>
        <v>#REF!</v>
      </c>
      <c r="L50" s="345" t="e">
        <f>'11 міс.'!L51+#REF!</f>
        <v>#REF!</v>
      </c>
      <c r="M50" s="345" t="e">
        <f>'11 міс.'!M51+#REF!</f>
        <v>#REF!</v>
      </c>
      <c r="N50" s="67" t="e">
        <f t="shared" si="27"/>
        <v>#REF!</v>
      </c>
      <c r="O50" s="345" t="e">
        <f>'11 міс.'!O51+#REF!</f>
        <v>#REF!</v>
      </c>
      <c r="P50" s="345" t="e">
        <f>'11 міс.'!P51+#REF!</f>
        <v>#REF!</v>
      </c>
      <c r="Q50" s="67" t="e">
        <f t="shared" si="28"/>
        <v>#REF!</v>
      </c>
      <c r="R50" s="345" t="e">
        <f>'11 міс.'!R51+#REF!</f>
        <v>#REF!</v>
      </c>
      <c r="S50" s="345" t="e">
        <f>'11 міс.'!S51+#REF!</f>
        <v>#REF!</v>
      </c>
      <c r="T50" s="61" t="e">
        <f t="shared" si="29"/>
        <v>#REF!</v>
      </c>
      <c r="U50" s="21" t="e">
        <f t="shared" si="30"/>
        <v>#REF!</v>
      </c>
      <c r="V50" s="21" t="e">
        <f t="shared" si="32"/>
        <v>#REF!</v>
      </c>
      <c r="W50" s="67" t="e">
        <f t="shared" si="31"/>
        <v>#REF!</v>
      </c>
    </row>
    <row r="51" spans="1:30" hidden="1" x14ac:dyDescent="0.2">
      <c r="A51" s="161" t="s">
        <v>97</v>
      </c>
      <c r="B51" s="332"/>
      <c r="C51" s="345" t="e">
        <f>'11 міс.'!C52+#REF!</f>
        <v>#REF!</v>
      </c>
      <c r="D51" s="345" t="e">
        <f>'11 міс.'!D52+#REF!</f>
        <v>#REF!</v>
      </c>
      <c r="E51" s="67" t="e">
        <f t="shared" si="24"/>
        <v>#REF!</v>
      </c>
      <c r="F51" s="345" t="e">
        <f>'11 міс.'!F52+#REF!</f>
        <v>#REF!</v>
      </c>
      <c r="G51" s="345" t="e">
        <f>'11 міс.'!G52+#REF!</f>
        <v>#REF!</v>
      </c>
      <c r="H51" s="67" t="e">
        <f t="shared" si="25"/>
        <v>#REF!</v>
      </c>
      <c r="I51" s="345" t="e">
        <f>'11 міс.'!I52+#REF!</f>
        <v>#REF!</v>
      </c>
      <c r="J51" s="345" t="e">
        <f>'11 міс.'!J52+#REF!</f>
        <v>#REF!</v>
      </c>
      <c r="K51" s="67" t="e">
        <f t="shared" si="26"/>
        <v>#REF!</v>
      </c>
      <c r="L51" s="345" t="e">
        <f>'11 міс.'!L52+#REF!</f>
        <v>#REF!</v>
      </c>
      <c r="M51" s="345" t="e">
        <f>'11 міс.'!M52+#REF!</f>
        <v>#REF!</v>
      </c>
      <c r="N51" s="67" t="e">
        <f t="shared" si="27"/>
        <v>#REF!</v>
      </c>
      <c r="O51" s="345" t="e">
        <f>'11 міс.'!O52+#REF!</f>
        <v>#REF!</v>
      </c>
      <c r="P51" s="345" t="e">
        <f>'11 міс.'!P52+#REF!</f>
        <v>#REF!</v>
      </c>
      <c r="Q51" s="67" t="e">
        <f t="shared" si="28"/>
        <v>#REF!</v>
      </c>
      <c r="R51" s="345" t="e">
        <f>'11 міс.'!R52+#REF!</f>
        <v>#REF!</v>
      </c>
      <c r="S51" s="345" t="e">
        <f>'11 міс.'!S52+#REF!</f>
        <v>#REF!</v>
      </c>
      <c r="T51" s="67" t="e">
        <f t="shared" si="29"/>
        <v>#REF!</v>
      </c>
      <c r="U51" s="21" t="e">
        <f t="shared" si="30"/>
        <v>#REF!</v>
      </c>
      <c r="V51" s="21" t="e">
        <f t="shared" si="32"/>
        <v>#REF!</v>
      </c>
      <c r="W51" s="67" t="e">
        <f t="shared" si="31"/>
        <v>#REF!</v>
      </c>
    </row>
    <row r="52" spans="1:30" hidden="1" x14ac:dyDescent="0.2">
      <c r="A52" s="161" t="s">
        <v>98</v>
      </c>
      <c r="B52" s="332"/>
      <c r="C52" s="345" t="e">
        <f>'11 міс.'!C53+#REF!</f>
        <v>#REF!</v>
      </c>
      <c r="D52" s="345" t="e">
        <f>'11 міс.'!D53+#REF!</f>
        <v>#REF!</v>
      </c>
      <c r="E52" s="61" t="e">
        <f t="shared" si="24"/>
        <v>#REF!</v>
      </c>
      <c r="F52" s="345" t="e">
        <f>'11 міс.'!F53+#REF!</f>
        <v>#REF!</v>
      </c>
      <c r="G52" s="345" t="e">
        <f>'11 міс.'!G53+#REF!</f>
        <v>#REF!</v>
      </c>
      <c r="H52" s="67" t="e">
        <f t="shared" si="25"/>
        <v>#REF!</v>
      </c>
      <c r="I52" s="345" t="e">
        <f>'11 міс.'!I53+#REF!</f>
        <v>#REF!</v>
      </c>
      <c r="J52" s="345" t="e">
        <f>'11 міс.'!J53+#REF!</f>
        <v>#REF!</v>
      </c>
      <c r="K52" s="61" t="e">
        <f t="shared" si="26"/>
        <v>#REF!</v>
      </c>
      <c r="L52" s="345" t="e">
        <f>'11 міс.'!L53+#REF!</f>
        <v>#REF!</v>
      </c>
      <c r="M52" s="345" t="e">
        <f>'11 міс.'!M53+#REF!</f>
        <v>#REF!</v>
      </c>
      <c r="N52" s="67" t="e">
        <f t="shared" si="27"/>
        <v>#REF!</v>
      </c>
      <c r="O52" s="345" t="e">
        <f>'11 міс.'!O53+#REF!</f>
        <v>#REF!</v>
      </c>
      <c r="P52" s="345" t="e">
        <f>'11 міс.'!P53+#REF!</f>
        <v>#REF!</v>
      </c>
      <c r="Q52" s="67" t="e">
        <f t="shared" si="28"/>
        <v>#REF!</v>
      </c>
      <c r="R52" s="345" t="e">
        <f>'11 міс.'!R53+#REF!</f>
        <v>#REF!</v>
      </c>
      <c r="S52" s="345" t="e">
        <f>'11 міс.'!S53+#REF!</f>
        <v>#REF!</v>
      </c>
      <c r="T52" s="67" t="e">
        <f t="shared" si="29"/>
        <v>#REF!</v>
      </c>
      <c r="U52" s="21" t="e">
        <f t="shared" si="30"/>
        <v>#REF!</v>
      </c>
      <c r="V52" s="21" t="e">
        <f t="shared" si="32"/>
        <v>#REF!</v>
      </c>
      <c r="W52" s="67" t="e">
        <f t="shared" si="31"/>
        <v>#REF!</v>
      </c>
    </row>
    <row r="53" spans="1:30" ht="13.5" hidden="1" thickBot="1" x14ac:dyDescent="0.25">
      <c r="A53" s="337" t="s">
        <v>103</v>
      </c>
      <c r="B53" s="333"/>
      <c r="C53" s="354" t="e">
        <f>C49/C46*100</f>
        <v>#REF!</v>
      </c>
      <c r="D53" s="354" t="e">
        <f>D49/D46*100</f>
        <v>#REF!</v>
      </c>
      <c r="E53" s="349"/>
      <c r="F53" s="354" t="e">
        <f>F49/F46*100</f>
        <v>#REF!</v>
      </c>
      <c r="G53" s="354" t="e">
        <f>G49/G46*100</f>
        <v>#REF!</v>
      </c>
      <c r="H53" s="349"/>
      <c r="I53" s="354" t="e">
        <f>I49/I46*100</f>
        <v>#REF!</v>
      </c>
      <c r="J53" s="354" t="e">
        <f>J49/J46*100</f>
        <v>#REF!</v>
      </c>
      <c r="K53" s="349"/>
      <c r="L53" s="354" t="e">
        <f>L49/L46*100</f>
        <v>#REF!</v>
      </c>
      <c r="M53" s="354" t="e">
        <f>M49/M46*100</f>
        <v>#REF!</v>
      </c>
      <c r="N53" s="349"/>
      <c r="O53" s="354" t="e">
        <f>O49/O46*100</f>
        <v>#REF!</v>
      </c>
      <c r="P53" s="354" t="e">
        <f>P49/P46*100</f>
        <v>#REF!</v>
      </c>
      <c r="Q53" s="349"/>
      <c r="R53" s="433" t="e">
        <f>R49/R46*100</f>
        <v>#REF!</v>
      </c>
      <c r="S53" s="433" t="e">
        <f>S49/S46*100</f>
        <v>#REF!</v>
      </c>
      <c r="T53" s="349"/>
      <c r="U53" s="354" t="e">
        <f>U49/U46*100</f>
        <v>#REF!</v>
      </c>
      <c r="V53" s="354" t="e">
        <f>V49/V46*100</f>
        <v>#REF!</v>
      </c>
      <c r="W53" s="349"/>
    </row>
    <row r="54" spans="1:30" ht="25.5" hidden="1" x14ac:dyDescent="0.2">
      <c r="A54" s="335" t="s">
        <v>96</v>
      </c>
      <c r="B54" s="336"/>
      <c r="C54" s="344" t="e">
        <f>C56+C57+C58+C59</f>
        <v>#REF!</v>
      </c>
      <c r="D54" s="344" t="e">
        <f>D56+D57+D58+D59</f>
        <v>#REF!</v>
      </c>
      <c r="E54" s="339" t="e">
        <f t="shared" ref="E54:E59" si="33">D54/C54*100</f>
        <v>#REF!</v>
      </c>
      <c r="F54" s="344" t="e">
        <f>F56+F57+F58+F59</f>
        <v>#REF!</v>
      </c>
      <c r="G54" s="344" t="e">
        <f>G56+G57+G58+G59</f>
        <v>#REF!</v>
      </c>
      <c r="H54" s="339" t="e">
        <f t="shared" ref="H54:H59" si="34">G54/F54*100</f>
        <v>#REF!</v>
      </c>
      <c r="I54" s="344" t="e">
        <f>I56+I57+I58+I59</f>
        <v>#REF!</v>
      </c>
      <c r="J54" s="344" t="e">
        <f>J56+J57+J58+J59</f>
        <v>#REF!</v>
      </c>
      <c r="K54" s="339" t="e">
        <f t="shared" ref="K54:K59" si="35">J54/I54*100</f>
        <v>#REF!</v>
      </c>
      <c r="L54" s="344" t="e">
        <f>L56+L57+L58+L59</f>
        <v>#REF!</v>
      </c>
      <c r="M54" s="344" t="e">
        <f>M56+M57+M58+M59</f>
        <v>#REF!</v>
      </c>
      <c r="N54" s="339" t="e">
        <f t="shared" ref="N54:N59" si="36">M54/L54*100</f>
        <v>#REF!</v>
      </c>
      <c r="O54" s="344" t="e">
        <f>O56+O57+O58+O59</f>
        <v>#REF!</v>
      </c>
      <c r="P54" s="344" t="e">
        <f>P56+P57+P58+P59</f>
        <v>#REF!</v>
      </c>
      <c r="Q54" s="360" t="e">
        <f t="shared" ref="Q54:Q59" si="37">P54/O54*100</f>
        <v>#REF!</v>
      </c>
      <c r="R54" s="363" t="e">
        <f>R56+R57+R58+R59</f>
        <v>#REF!</v>
      </c>
      <c r="S54" s="340" t="e">
        <f>S56+S57+S58+S59</f>
        <v>#REF!</v>
      </c>
      <c r="T54" s="347" t="e">
        <f t="shared" ref="T54:T59" si="38">S54/R54*100</f>
        <v>#REF!</v>
      </c>
      <c r="U54" s="338" t="e">
        <f>SUM(C54,F54,I54,L54,O54,R54)</f>
        <v>#REF!</v>
      </c>
      <c r="V54" s="338" t="e">
        <f>SUM(D54,G54,J54,M54,P54,S54)</f>
        <v>#REF!</v>
      </c>
      <c r="W54" s="339" t="e">
        <f t="shared" ref="W54:W59" si="39">V54/U54*100</f>
        <v>#REF!</v>
      </c>
    </row>
    <row r="55" spans="1:30" hidden="1" x14ac:dyDescent="0.2">
      <c r="A55" s="335" t="s">
        <v>102</v>
      </c>
      <c r="B55" s="336"/>
      <c r="C55" s="361" t="e">
        <f>C56+C57+C58</f>
        <v>#REF!</v>
      </c>
      <c r="D55" s="361" t="e">
        <f>D56+D57+D58</f>
        <v>#REF!</v>
      </c>
      <c r="E55" s="339" t="e">
        <f t="shared" si="33"/>
        <v>#REF!</v>
      </c>
      <c r="F55" s="361" t="e">
        <f>F56+F57+F58</f>
        <v>#REF!</v>
      </c>
      <c r="G55" s="361" t="e">
        <f>G56+G57+G58</f>
        <v>#REF!</v>
      </c>
      <c r="H55" s="339" t="e">
        <f t="shared" si="34"/>
        <v>#REF!</v>
      </c>
      <c r="I55" s="361" t="e">
        <f>I56+I57+I58</f>
        <v>#REF!</v>
      </c>
      <c r="J55" s="361" t="e">
        <f>J56+J57+J58</f>
        <v>#REF!</v>
      </c>
      <c r="K55" s="339" t="e">
        <f t="shared" si="35"/>
        <v>#REF!</v>
      </c>
      <c r="L55" s="361" t="e">
        <f>L56+L57+L58</f>
        <v>#REF!</v>
      </c>
      <c r="M55" s="361" t="e">
        <f>M56+M57+M58</f>
        <v>#REF!</v>
      </c>
      <c r="N55" s="339" t="e">
        <f t="shared" si="36"/>
        <v>#REF!</v>
      </c>
      <c r="O55" s="361" t="e">
        <f>O56+O57+O58</f>
        <v>#REF!</v>
      </c>
      <c r="P55" s="361" t="e">
        <f>P56+P57+P58</f>
        <v>#REF!</v>
      </c>
      <c r="Q55" s="360" t="e">
        <f t="shared" si="37"/>
        <v>#REF!</v>
      </c>
      <c r="R55" s="364" t="e">
        <f>R56+R57+R58</f>
        <v>#REF!</v>
      </c>
      <c r="S55" s="361" t="e">
        <f>S56+S57+S58</f>
        <v>#REF!</v>
      </c>
      <c r="T55" s="339" t="e">
        <f t="shared" si="38"/>
        <v>#REF!</v>
      </c>
      <c r="U55" s="361" t="e">
        <f>U56+U57+U58</f>
        <v>#REF!</v>
      </c>
      <c r="V55" s="361" t="e">
        <f>V56+V57+V58</f>
        <v>#REF!</v>
      </c>
      <c r="W55" s="339" t="e">
        <f t="shared" si="39"/>
        <v>#REF!</v>
      </c>
    </row>
    <row r="56" spans="1:30" hidden="1" x14ac:dyDescent="0.2">
      <c r="A56" s="161" t="s">
        <v>92</v>
      </c>
      <c r="B56" s="332"/>
      <c r="C56" s="345" t="e">
        <f>'11 міс.'!C57+#REF!</f>
        <v>#REF!</v>
      </c>
      <c r="D56" s="345" t="e">
        <f>'11 міс.'!D57+#REF!</f>
        <v>#REF!</v>
      </c>
      <c r="E56" s="242" t="e">
        <f t="shared" si="33"/>
        <v>#REF!</v>
      </c>
      <c r="F56" s="345" t="e">
        <f>'11 міс.'!F57+#REF!</f>
        <v>#REF!</v>
      </c>
      <c r="G56" s="345" t="e">
        <f>'11 міс.'!G57+#REF!</f>
        <v>#REF!</v>
      </c>
      <c r="H56" s="242" t="e">
        <f t="shared" si="34"/>
        <v>#REF!</v>
      </c>
      <c r="I56" s="345" t="e">
        <f>'11 міс.'!I57+#REF!</f>
        <v>#REF!</v>
      </c>
      <c r="J56" s="345" t="e">
        <f>'11 міс.'!J57+#REF!</f>
        <v>#REF!</v>
      </c>
      <c r="K56" s="242" t="e">
        <f t="shared" si="35"/>
        <v>#REF!</v>
      </c>
      <c r="L56" s="345" t="e">
        <f>'11 міс.'!L57+#REF!</f>
        <v>#REF!</v>
      </c>
      <c r="M56" s="345" t="e">
        <f>'11 міс.'!M57+#REF!</f>
        <v>#REF!</v>
      </c>
      <c r="N56" s="242" t="e">
        <f t="shared" si="36"/>
        <v>#REF!</v>
      </c>
      <c r="O56" s="345" t="e">
        <f>'11 міс.'!O57+#REF!</f>
        <v>#REF!</v>
      </c>
      <c r="P56" s="345" t="e">
        <f>'11 міс.'!P57+#REF!</f>
        <v>#REF!</v>
      </c>
      <c r="Q56" s="244" t="e">
        <f t="shared" si="37"/>
        <v>#REF!</v>
      </c>
      <c r="R56" s="341" t="e">
        <f>'11 міс.'!R57+#REF!</f>
        <v>#REF!</v>
      </c>
      <c r="S56" s="345" t="e">
        <f>'11 міс.'!S57+#REF!</f>
        <v>#REF!</v>
      </c>
      <c r="T56" s="242" t="e">
        <f t="shared" si="38"/>
        <v>#REF!</v>
      </c>
      <c r="U56" s="21" t="e">
        <f t="shared" ref="U56:V59" si="40">SUM(C56,F56,I56,L56,O56,R56)</f>
        <v>#REF!</v>
      </c>
      <c r="V56" s="21" t="e">
        <f t="shared" si="40"/>
        <v>#REF!</v>
      </c>
      <c r="W56" s="242" t="e">
        <f t="shared" si="39"/>
        <v>#REF!</v>
      </c>
    </row>
    <row r="57" spans="1:30" hidden="1" x14ac:dyDescent="0.2">
      <c r="A57" s="161" t="s">
        <v>93</v>
      </c>
      <c r="B57" s="332"/>
      <c r="C57" s="345" t="e">
        <f>'11 міс.'!C58+#REF!</f>
        <v>#REF!</v>
      </c>
      <c r="D57" s="345" t="e">
        <f>'11 міс.'!D58+#REF!</f>
        <v>#REF!</v>
      </c>
      <c r="E57" s="67" t="e">
        <f t="shared" si="33"/>
        <v>#REF!</v>
      </c>
      <c r="F57" s="345" t="e">
        <f>'11 міс.'!F58+#REF!</f>
        <v>#REF!</v>
      </c>
      <c r="G57" s="345" t="e">
        <f>'11 міс.'!G58+#REF!</f>
        <v>#REF!</v>
      </c>
      <c r="H57" s="67" t="e">
        <f t="shared" si="34"/>
        <v>#REF!</v>
      </c>
      <c r="I57" s="345" t="e">
        <f>'11 міс.'!I58+#REF!</f>
        <v>#REF!</v>
      </c>
      <c r="J57" s="345" t="e">
        <f>'11 міс.'!J58+#REF!</f>
        <v>#REF!</v>
      </c>
      <c r="K57" s="67" t="e">
        <f t="shared" si="35"/>
        <v>#REF!</v>
      </c>
      <c r="L57" s="345" t="e">
        <f>'11 міс.'!L58+#REF!</f>
        <v>#REF!</v>
      </c>
      <c r="M57" s="345" t="e">
        <f>'11 міс.'!M58+#REF!</f>
        <v>#REF!</v>
      </c>
      <c r="N57" s="67" t="e">
        <f t="shared" si="36"/>
        <v>#REF!</v>
      </c>
      <c r="O57" s="345" t="e">
        <f>'11 міс.'!O58+#REF!</f>
        <v>#REF!</v>
      </c>
      <c r="P57" s="345" t="e">
        <f>'11 міс.'!P58+#REF!</f>
        <v>#REF!</v>
      </c>
      <c r="Q57" s="215" t="e">
        <f t="shared" si="37"/>
        <v>#REF!</v>
      </c>
      <c r="R57" s="341" t="e">
        <f>'11 міс.'!R58+#REF!</f>
        <v>#REF!</v>
      </c>
      <c r="S57" s="345" t="e">
        <f>'11 міс.'!S58+#REF!</f>
        <v>#REF!</v>
      </c>
      <c r="T57" s="67" t="e">
        <f t="shared" si="38"/>
        <v>#REF!</v>
      </c>
      <c r="U57" s="21" t="e">
        <f t="shared" si="40"/>
        <v>#REF!</v>
      </c>
      <c r="V57" s="21" t="e">
        <f t="shared" si="40"/>
        <v>#REF!</v>
      </c>
      <c r="W57" s="67" t="e">
        <f t="shared" si="39"/>
        <v>#REF!</v>
      </c>
    </row>
    <row r="58" spans="1:30" hidden="1" x14ac:dyDescent="0.2">
      <c r="A58" s="161" t="s">
        <v>94</v>
      </c>
      <c r="B58" s="332"/>
      <c r="C58" s="345" t="e">
        <f>'11 міс.'!C59+#REF!</f>
        <v>#REF!</v>
      </c>
      <c r="D58" s="345" t="e">
        <f>'11 міс.'!D59+#REF!</f>
        <v>#REF!</v>
      </c>
      <c r="E58" s="67" t="e">
        <f t="shared" si="33"/>
        <v>#REF!</v>
      </c>
      <c r="F58" s="345" t="e">
        <f>'11 міс.'!F59+#REF!</f>
        <v>#REF!</v>
      </c>
      <c r="G58" s="345" t="e">
        <f>'11 міс.'!G59+#REF!</f>
        <v>#REF!</v>
      </c>
      <c r="H58" s="67" t="e">
        <f t="shared" si="34"/>
        <v>#REF!</v>
      </c>
      <c r="I58" s="345" t="e">
        <f>'11 міс.'!I59+#REF!</f>
        <v>#REF!</v>
      </c>
      <c r="J58" s="345" t="e">
        <f>'11 міс.'!J59+#REF!</f>
        <v>#REF!</v>
      </c>
      <c r="K58" s="67" t="e">
        <f t="shared" si="35"/>
        <v>#REF!</v>
      </c>
      <c r="L58" s="345" t="e">
        <f>'11 міс.'!L59+#REF!</f>
        <v>#REF!</v>
      </c>
      <c r="M58" s="345" t="e">
        <f>'11 міс.'!M59+#REF!</f>
        <v>#REF!</v>
      </c>
      <c r="N58" s="67" t="e">
        <f t="shared" si="36"/>
        <v>#REF!</v>
      </c>
      <c r="O58" s="345" t="e">
        <f>'11 міс.'!O59+#REF!</f>
        <v>#REF!</v>
      </c>
      <c r="P58" s="345" t="e">
        <f>'11 міс.'!P59+#REF!</f>
        <v>#REF!</v>
      </c>
      <c r="Q58" s="215" t="e">
        <f t="shared" si="37"/>
        <v>#REF!</v>
      </c>
      <c r="R58" s="341" t="e">
        <f>'11 міс.'!R59+#REF!</f>
        <v>#REF!</v>
      </c>
      <c r="S58" s="345" t="e">
        <f>'11 міс.'!S59+#REF!</f>
        <v>#REF!</v>
      </c>
      <c r="T58" s="67" t="e">
        <f t="shared" si="38"/>
        <v>#REF!</v>
      </c>
      <c r="U58" s="21" t="e">
        <f t="shared" si="40"/>
        <v>#REF!</v>
      </c>
      <c r="V58" s="21" t="e">
        <f t="shared" si="40"/>
        <v>#REF!</v>
      </c>
      <c r="W58" s="67" t="e">
        <f t="shared" si="39"/>
        <v>#REF!</v>
      </c>
    </row>
    <row r="59" spans="1:30" hidden="1" x14ac:dyDescent="0.2">
      <c r="A59" s="161" t="s">
        <v>97</v>
      </c>
      <c r="B59" s="332"/>
      <c r="C59" s="345" t="e">
        <f>'11 міс.'!C60+#REF!</f>
        <v>#REF!</v>
      </c>
      <c r="D59" s="345" t="e">
        <f>'11 міс.'!D60+#REF!</f>
        <v>#REF!</v>
      </c>
      <c r="E59" s="67" t="e">
        <f t="shared" si="33"/>
        <v>#REF!</v>
      </c>
      <c r="F59" s="345" t="e">
        <f>'11 міс.'!F60+#REF!</f>
        <v>#REF!</v>
      </c>
      <c r="G59" s="345" t="e">
        <f>'11 міс.'!G60+#REF!</f>
        <v>#REF!</v>
      </c>
      <c r="H59" s="67" t="e">
        <f t="shared" si="34"/>
        <v>#REF!</v>
      </c>
      <c r="I59" s="345" t="e">
        <f>'11 міс.'!I60+#REF!</f>
        <v>#REF!</v>
      </c>
      <c r="J59" s="345" t="e">
        <f>'11 міс.'!J60+#REF!</f>
        <v>#REF!</v>
      </c>
      <c r="K59" s="67" t="e">
        <f t="shared" si="35"/>
        <v>#REF!</v>
      </c>
      <c r="L59" s="345" t="e">
        <f>'11 міс.'!L60+#REF!</f>
        <v>#REF!</v>
      </c>
      <c r="M59" s="345" t="e">
        <f>'11 міс.'!M60+#REF!</f>
        <v>#REF!</v>
      </c>
      <c r="N59" s="61" t="e">
        <f t="shared" si="36"/>
        <v>#REF!</v>
      </c>
      <c r="O59" s="345" t="e">
        <f>'11 міс.'!O60+#REF!</f>
        <v>#REF!</v>
      </c>
      <c r="P59" s="345" t="e">
        <f>'11 міс.'!P60+#REF!</f>
        <v>#REF!</v>
      </c>
      <c r="Q59" s="215" t="e">
        <f t="shared" si="37"/>
        <v>#REF!</v>
      </c>
      <c r="R59" s="341" t="e">
        <f>'11 міс.'!R60+#REF!</f>
        <v>#REF!</v>
      </c>
      <c r="S59" s="345" t="e">
        <f>'11 міс.'!S60+#REF!</f>
        <v>#REF!</v>
      </c>
      <c r="T59" s="67" t="e">
        <f t="shared" si="38"/>
        <v>#REF!</v>
      </c>
      <c r="U59" s="21" t="e">
        <f t="shared" si="40"/>
        <v>#REF!</v>
      </c>
      <c r="V59" s="21" t="e">
        <f t="shared" si="40"/>
        <v>#REF!</v>
      </c>
      <c r="W59" s="67" t="e">
        <f t="shared" si="39"/>
        <v>#REF!</v>
      </c>
    </row>
    <row r="60" spans="1:30" ht="13.5" hidden="1" thickBot="1" x14ac:dyDescent="0.25">
      <c r="A60" s="337" t="s">
        <v>103</v>
      </c>
      <c r="B60" s="333"/>
      <c r="C60" s="354" t="e">
        <f>C58/C55*100</f>
        <v>#REF!</v>
      </c>
      <c r="D60" s="354" t="e">
        <f>D58/D55*100</f>
        <v>#REF!</v>
      </c>
      <c r="E60" s="334"/>
      <c r="F60" s="354" t="e">
        <f>F58/F55*100</f>
        <v>#REF!</v>
      </c>
      <c r="G60" s="354" t="e">
        <f>G58/G55*100</f>
        <v>#REF!</v>
      </c>
      <c r="H60" s="333"/>
      <c r="I60" s="354" t="e">
        <f>I58/I55*100</f>
        <v>#REF!</v>
      </c>
      <c r="J60" s="354" t="e">
        <f>J58/J55*100</f>
        <v>#REF!</v>
      </c>
      <c r="K60" s="334"/>
      <c r="L60" s="354" t="e">
        <f>L58/L55*100</f>
        <v>#REF!</v>
      </c>
      <c r="M60" s="354" t="e">
        <f>M58/M55*100</f>
        <v>#REF!</v>
      </c>
      <c r="N60" s="333"/>
      <c r="O60" s="354" t="e">
        <f>O58/O55*100</f>
        <v>#REF!</v>
      </c>
      <c r="P60" s="354" t="e">
        <f>P58/P55*100</f>
        <v>#REF!</v>
      </c>
      <c r="Q60" s="334"/>
      <c r="R60" s="365" t="e">
        <f>R58/R55*100</f>
        <v>#REF!</v>
      </c>
      <c r="S60" s="354" t="e">
        <f>S58/S55*100</f>
        <v>#REF!</v>
      </c>
      <c r="T60" s="333"/>
      <c r="U60" s="354" t="e">
        <f>U58/U55*100</f>
        <v>#REF!</v>
      </c>
      <c r="V60" s="354" t="e">
        <f>V58/V55*100</f>
        <v>#REF!</v>
      </c>
      <c r="W60" s="333"/>
    </row>
    <row r="61" spans="1:30" hidden="1" x14ac:dyDescent="0.2"/>
    <row r="64" spans="1:30" ht="16.5" thickBot="1" x14ac:dyDescent="0.3">
      <c r="A64" s="1179"/>
      <c r="B64" s="1179"/>
      <c r="C64" s="1179"/>
      <c r="K64" s="1240"/>
      <c r="L64" s="1240"/>
      <c r="M64" s="1240"/>
      <c r="N64" s="1240"/>
      <c r="O64" s="1240"/>
      <c r="P64" s="1240"/>
      <c r="Q64" s="1240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x14ac:dyDescent="0.2">
      <c r="A65" s="1177" t="s">
        <v>7</v>
      </c>
      <c r="B65" s="1178" t="s">
        <v>120</v>
      </c>
      <c r="C65" s="1177" t="s">
        <v>0</v>
      </c>
      <c r="D65" s="1176"/>
      <c r="E65" s="1176"/>
      <c r="F65" s="1178"/>
      <c r="G65" s="1177" t="s">
        <v>1</v>
      </c>
      <c r="H65" s="1176"/>
      <c r="I65" s="1176"/>
      <c r="J65" s="1178"/>
      <c r="K65" s="1177" t="s">
        <v>2</v>
      </c>
      <c r="L65" s="1176"/>
      <c r="M65" s="1176"/>
      <c r="N65" s="1178"/>
      <c r="O65" s="1177" t="s">
        <v>3</v>
      </c>
      <c r="P65" s="1176"/>
      <c r="Q65" s="1176"/>
      <c r="R65" s="1178"/>
      <c r="S65" s="1177" t="s">
        <v>4</v>
      </c>
      <c r="T65" s="1176"/>
      <c r="U65" s="1176"/>
      <c r="V65" s="1178"/>
      <c r="W65" s="1177" t="s">
        <v>5</v>
      </c>
      <c r="X65" s="1176"/>
      <c r="Y65" s="1176"/>
      <c r="Z65" s="1178"/>
      <c r="AA65" s="1177" t="s">
        <v>6</v>
      </c>
      <c r="AB65" s="1176"/>
      <c r="AC65" s="1176"/>
      <c r="AD65" s="1178"/>
    </row>
    <row r="66" spans="1:30" ht="13.5" thickBot="1" x14ac:dyDescent="0.25">
      <c r="A66" s="1181"/>
      <c r="B66" s="1222"/>
      <c r="C66" s="1169" t="s">
        <v>50</v>
      </c>
      <c r="D66" s="1170"/>
      <c r="E66" s="1170"/>
      <c r="F66" s="1171"/>
      <c r="G66" s="1169" t="s">
        <v>50</v>
      </c>
      <c r="H66" s="1170"/>
      <c r="I66" s="1170"/>
      <c r="J66" s="1171"/>
      <c r="K66" s="1169" t="s">
        <v>50</v>
      </c>
      <c r="L66" s="1170"/>
      <c r="M66" s="1170"/>
      <c r="N66" s="1171"/>
      <c r="O66" s="1169" t="s">
        <v>50</v>
      </c>
      <c r="P66" s="1170"/>
      <c r="Q66" s="1170"/>
      <c r="R66" s="1171"/>
      <c r="S66" s="1169" t="s">
        <v>50</v>
      </c>
      <c r="T66" s="1170"/>
      <c r="U66" s="1170"/>
      <c r="V66" s="1171"/>
      <c r="W66" s="1169" t="s">
        <v>50</v>
      </c>
      <c r="X66" s="1170"/>
      <c r="Y66" s="1170"/>
      <c r="Z66" s="1171"/>
      <c r="AA66" s="1169" t="s">
        <v>50</v>
      </c>
      <c r="AB66" s="1170"/>
      <c r="AC66" s="1170"/>
      <c r="AD66" s="1171"/>
    </row>
    <row r="67" spans="1:30" ht="13.5" thickBot="1" x14ac:dyDescent="0.25">
      <c r="A67" s="1181"/>
      <c r="B67" s="1222"/>
      <c r="C67" s="143">
        <v>2009</v>
      </c>
      <c r="D67" s="143">
        <v>2010</v>
      </c>
      <c r="E67" s="143" t="s">
        <v>121</v>
      </c>
      <c r="F67" s="144" t="s">
        <v>116</v>
      </c>
      <c r="G67" s="143">
        <v>2009</v>
      </c>
      <c r="H67" s="143">
        <v>2010</v>
      </c>
      <c r="I67" s="143" t="s">
        <v>121</v>
      </c>
      <c r="J67" s="144" t="s">
        <v>116</v>
      </c>
      <c r="K67" s="143">
        <v>2009</v>
      </c>
      <c r="L67" s="143">
        <v>2010</v>
      </c>
      <c r="M67" s="143" t="s">
        <v>121</v>
      </c>
      <c r="N67" s="144" t="s">
        <v>116</v>
      </c>
      <c r="O67" s="143">
        <v>2009</v>
      </c>
      <c r="P67" s="143">
        <v>2010</v>
      </c>
      <c r="Q67" s="143" t="s">
        <v>121</v>
      </c>
      <c r="R67" s="144" t="s">
        <v>116</v>
      </c>
      <c r="S67" s="143">
        <v>2009</v>
      </c>
      <c r="T67" s="143">
        <v>2010</v>
      </c>
      <c r="U67" s="143" t="s">
        <v>121</v>
      </c>
      <c r="V67" s="144" t="s">
        <v>116</v>
      </c>
      <c r="W67" s="143">
        <v>2009</v>
      </c>
      <c r="X67" s="143">
        <v>2010</v>
      </c>
      <c r="Y67" s="143" t="s">
        <v>121</v>
      </c>
      <c r="Z67" s="144" t="s">
        <v>116</v>
      </c>
      <c r="AA67" s="143">
        <v>2009</v>
      </c>
      <c r="AB67" s="143">
        <v>2010</v>
      </c>
      <c r="AC67" s="143" t="s">
        <v>121</v>
      </c>
      <c r="AD67" s="144" t="s">
        <v>116</v>
      </c>
    </row>
    <row r="68" spans="1:30" x14ac:dyDescent="0.2">
      <c r="A68" s="69" t="s">
        <v>10</v>
      </c>
      <c r="B68" s="441" t="s">
        <v>11</v>
      </c>
      <c r="C68" s="169">
        <v>3694.0829999999996</v>
      </c>
      <c r="D68" s="12">
        <v>3649.5190549999998</v>
      </c>
      <c r="E68" s="12">
        <v>-44.563944999999876</v>
      </c>
      <c r="F68" s="166">
        <v>98.79363985595343</v>
      </c>
      <c r="G68" s="169">
        <v>9455.4779999999992</v>
      </c>
      <c r="H68" s="12">
        <v>9883.140351</v>
      </c>
      <c r="I68" s="12">
        <v>427.66235100000085</v>
      </c>
      <c r="J68" s="59">
        <v>104.52290567436147</v>
      </c>
      <c r="K68" s="169">
        <v>6387.0049999999992</v>
      </c>
      <c r="L68" s="12">
        <v>6614.8837960000001</v>
      </c>
      <c r="M68" s="12">
        <v>227.87879600000088</v>
      </c>
      <c r="N68" s="59">
        <v>103.56785059664115</v>
      </c>
      <c r="O68" s="169">
        <v>16275.892</v>
      </c>
      <c r="P68" s="12">
        <v>16674.028330000001</v>
      </c>
      <c r="Q68" s="12">
        <v>398.13633000000118</v>
      </c>
      <c r="R68" s="59">
        <v>102.44617210534453</v>
      </c>
      <c r="S68" s="169">
        <v>7187.6149999999998</v>
      </c>
      <c r="T68" s="12">
        <v>7501.6128149999995</v>
      </c>
      <c r="U68" s="12">
        <v>313.99781499999972</v>
      </c>
      <c r="V68" s="59">
        <v>104.36859535464824</v>
      </c>
      <c r="W68" s="169">
        <v>5327.3670000000002</v>
      </c>
      <c r="X68" s="12">
        <v>5406.3082300000005</v>
      </c>
      <c r="Y68" s="12">
        <v>78.94123000000036</v>
      </c>
      <c r="Z68" s="59">
        <v>101.48180574005883</v>
      </c>
      <c r="AA68" s="169">
        <v>48327.44</v>
      </c>
      <c r="AB68" s="12">
        <v>49729.492577000005</v>
      </c>
      <c r="AC68" s="12">
        <v>1402.0525770000022</v>
      </c>
      <c r="AD68" s="59">
        <v>102.90115217565838</v>
      </c>
    </row>
    <row r="69" spans="1:30" x14ac:dyDescent="0.2">
      <c r="A69" s="70" t="s">
        <v>29</v>
      </c>
      <c r="B69" s="155" t="s">
        <v>12</v>
      </c>
      <c r="C69" s="169">
        <v>1770.7659999999996</v>
      </c>
      <c r="D69" s="12">
        <v>1788.9630549999997</v>
      </c>
      <c r="E69" s="12">
        <v>18.197055000000091</v>
      </c>
      <c r="F69" s="59">
        <v>101.02763747440373</v>
      </c>
      <c r="G69" s="169">
        <v>6546.8909999999996</v>
      </c>
      <c r="H69" s="12">
        <v>7062.8883509999996</v>
      </c>
      <c r="I69" s="12">
        <v>515.99735099999998</v>
      </c>
      <c r="J69" s="59">
        <v>107.88156318777875</v>
      </c>
      <c r="K69" s="169">
        <v>4087.0349999999994</v>
      </c>
      <c r="L69" s="12">
        <v>4319.5477959999998</v>
      </c>
      <c r="M69" s="12">
        <v>232.51279600000044</v>
      </c>
      <c r="N69" s="59">
        <v>105.68903363930087</v>
      </c>
      <c r="O69" s="169">
        <v>10140.701000000001</v>
      </c>
      <c r="P69" s="12">
        <v>10618.796330000001</v>
      </c>
      <c r="Q69" s="12">
        <v>478.0953300000001</v>
      </c>
      <c r="R69" s="59">
        <v>104.71461815115148</v>
      </c>
      <c r="S69" s="169">
        <v>5928.244999999999</v>
      </c>
      <c r="T69" s="12">
        <v>6224.9298149999995</v>
      </c>
      <c r="U69" s="12">
        <v>296.68481500000053</v>
      </c>
      <c r="V69" s="59">
        <v>105.00459773508013</v>
      </c>
      <c r="W69" s="169">
        <v>2634.2490000000003</v>
      </c>
      <c r="X69" s="12">
        <v>2767.2812300000005</v>
      </c>
      <c r="Y69" s="12">
        <v>133.03223000000025</v>
      </c>
      <c r="Z69" s="59">
        <v>105.0501008067195</v>
      </c>
      <c r="AA69" s="169">
        <v>31107.886999999999</v>
      </c>
      <c r="AB69" s="12">
        <v>32782.406577000002</v>
      </c>
      <c r="AC69" s="12">
        <v>1674.5195770000028</v>
      </c>
      <c r="AD69" s="59">
        <v>105.38294220047797</v>
      </c>
    </row>
    <row r="70" spans="1:30" x14ac:dyDescent="0.2">
      <c r="A70" s="156" t="s">
        <v>73</v>
      </c>
      <c r="B70" s="155" t="s">
        <v>12</v>
      </c>
      <c r="C70" s="170">
        <v>600.89799999999991</v>
      </c>
      <c r="D70" s="8">
        <v>554.58705499999996</v>
      </c>
      <c r="E70" s="8">
        <v>-46.310944999999947</v>
      </c>
      <c r="F70" s="60">
        <v>92.293043910946622</v>
      </c>
      <c r="G70" s="170">
        <v>1814.1460000000002</v>
      </c>
      <c r="H70" s="8">
        <v>2010.7703509999999</v>
      </c>
      <c r="I70" s="8">
        <v>196.62435099999971</v>
      </c>
      <c r="J70" s="60">
        <v>110.83839729547675</v>
      </c>
      <c r="K70" s="170">
        <v>1460.8479999999997</v>
      </c>
      <c r="L70" s="8">
        <v>1521.647796</v>
      </c>
      <c r="M70" s="8">
        <v>60.799796000000242</v>
      </c>
      <c r="N70" s="60">
        <v>104.16195223596159</v>
      </c>
      <c r="O70" s="170">
        <v>2928.6250000000005</v>
      </c>
      <c r="P70" s="8">
        <v>2953.6873300000002</v>
      </c>
      <c r="Q70" s="8">
        <v>25.062329999999747</v>
      </c>
      <c r="R70" s="60">
        <v>100.8557712236971</v>
      </c>
      <c r="S70" s="185">
        <v>477.1</v>
      </c>
      <c r="T70" s="21">
        <v>522.15781499999991</v>
      </c>
      <c r="U70" s="21">
        <v>45.057814999999891</v>
      </c>
      <c r="V70" s="60">
        <v>109.44410291343532</v>
      </c>
      <c r="W70" s="185">
        <v>223.20500000000001</v>
      </c>
      <c r="X70" s="21">
        <v>222.21123</v>
      </c>
      <c r="Y70" s="21">
        <v>-0.99376999999998361</v>
      </c>
      <c r="Z70" s="183">
        <v>99.55477251853678</v>
      </c>
      <c r="AA70" s="187">
        <v>7504.8220000000001</v>
      </c>
      <c r="AB70" s="18">
        <v>7785.0615770000004</v>
      </c>
      <c r="AC70" s="18">
        <v>280.23957700000028</v>
      </c>
      <c r="AD70" s="60">
        <v>103.73412689867926</v>
      </c>
    </row>
    <row r="71" spans="1:30" x14ac:dyDescent="0.2">
      <c r="A71" s="156" t="s">
        <v>74</v>
      </c>
      <c r="B71" s="155" t="s">
        <v>12</v>
      </c>
      <c r="C71" s="170">
        <v>1169.8679999999999</v>
      </c>
      <c r="D71" s="8">
        <v>1234.376</v>
      </c>
      <c r="E71" s="8">
        <v>64.508000000000038</v>
      </c>
      <c r="F71" s="60">
        <v>105.51412638007022</v>
      </c>
      <c r="G71" s="170">
        <v>4732.7449999999999</v>
      </c>
      <c r="H71" s="8">
        <v>5052.1179999999995</v>
      </c>
      <c r="I71" s="8">
        <v>319.37299999999959</v>
      </c>
      <c r="J71" s="60">
        <v>106.74815566864473</v>
      </c>
      <c r="K71" s="170">
        <v>2626.1869999999999</v>
      </c>
      <c r="L71" s="8">
        <v>2797.9</v>
      </c>
      <c r="M71" s="8">
        <v>171.71300000000019</v>
      </c>
      <c r="N71" s="60">
        <v>106.53849097569976</v>
      </c>
      <c r="O71" s="170">
        <v>7212.0760000000009</v>
      </c>
      <c r="P71" s="8">
        <v>7665.1090000000004</v>
      </c>
      <c r="Q71" s="8">
        <v>453.03299999999945</v>
      </c>
      <c r="R71" s="60">
        <v>106.28158937870316</v>
      </c>
      <c r="S71" s="185">
        <v>5451.1449999999995</v>
      </c>
      <c r="T71" s="21">
        <v>5702.7719999999999</v>
      </c>
      <c r="U71" s="21">
        <v>251.62700000000041</v>
      </c>
      <c r="V71" s="60">
        <v>104.61603938255175</v>
      </c>
      <c r="W71" s="185">
        <v>2411.0439999999999</v>
      </c>
      <c r="X71" s="21">
        <v>2545.0700000000002</v>
      </c>
      <c r="Y71" s="21">
        <v>134.02600000000029</v>
      </c>
      <c r="Z71" s="60">
        <v>105.55883675287554</v>
      </c>
      <c r="AA71" s="187">
        <v>23603.065000000002</v>
      </c>
      <c r="AB71" s="18">
        <v>24997.345000000001</v>
      </c>
      <c r="AC71" s="18">
        <v>1394.28</v>
      </c>
      <c r="AD71" s="60">
        <v>105.90719891675084</v>
      </c>
    </row>
    <row r="72" spans="1:30" x14ac:dyDescent="0.2">
      <c r="A72" s="70" t="s">
        <v>30</v>
      </c>
      <c r="B72" s="155" t="s">
        <v>12</v>
      </c>
      <c r="C72" s="208">
        <v>1923.317</v>
      </c>
      <c r="D72" s="48">
        <v>1860.556</v>
      </c>
      <c r="E72" s="48">
        <v>-62.760999999999967</v>
      </c>
      <c r="F72" s="166">
        <v>96.736835373471976</v>
      </c>
      <c r="G72" s="208">
        <v>2908.587</v>
      </c>
      <c r="H72" s="48">
        <v>2820.252</v>
      </c>
      <c r="I72" s="48">
        <v>-88.334999999999994</v>
      </c>
      <c r="J72" s="166">
        <v>96.962958302433449</v>
      </c>
      <c r="K72" s="208">
        <v>2299.9699999999998</v>
      </c>
      <c r="L72" s="48">
        <v>2295.3360000000002</v>
      </c>
      <c r="M72" s="48">
        <v>-4.6339999999995598</v>
      </c>
      <c r="N72" s="166">
        <v>99.79851911111885</v>
      </c>
      <c r="O72" s="208">
        <v>6135.1909999999998</v>
      </c>
      <c r="P72" s="48">
        <v>6055.232</v>
      </c>
      <c r="Q72" s="48">
        <v>-79.958999999999833</v>
      </c>
      <c r="R72" s="166">
        <v>98.696715391582757</v>
      </c>
      <c r="S72" s="208">
        <v>1259.3699999999999</v>
      </c>
      <c r="T72" s="48">
        <v>1276.683</v>
      </c>
      <c r="U72" s="48">
        <v>17.312999999999647</v>
      </c>
      <c r="V72" s="59">
        <v>101.37473498654086</v>
      </c>
      <c r="W72" s="208">
        <v>2693.1179999999999</v>
      </c>
      <c r="X72" s="48">
        <v>2639.027</v>
      </c>
      <c r="Y72" s="48">
        <v>-54.090999999999894</v>
      </c>
      <c r="Z72" s="166">
        <v>97.991510212326389</v>
      </c>
      <c r="AA72" s="169">
        <v>17219.553</v>
      </c>
      <c r="AB72" s="12">
        <v>16947.086000000003</v>
      </c>
      <c r="AC72" s="12">
        <v>-272.46699999999691</v>
      </c>
      <c r="AD72" s="166">
        <v>98.417688310492167</v>
      </c>
    </row>
  </sheetData>
  <mergeCells count="35">
    <mergeCell ref="S65:V65"/>
    <mergeCell ref="W65:Z65"/>
    <mergeCell ref="AA65:AD65"/>
    <mergeCell ref="C66:F66"/>
    <mergeCell ref="G66:J66"/>
    <mergeCell ref="K66:N66"/>
    <mergeCell ref="O66:R66"/>
    <mergeCell ref="S66:V66"/>
    <mergeCell ref="W66:Z66"/>
    <mergeCell ref="AA66:AD66"/>
    <mergeCell ref="A64:C64"/>
    <mergeCell ref="K64:Q64"/>
    <mergeCell ref="A65:A67"/>
    <mergeCell ref="B65:B67"/>
    <mergeCell ref="C65:F65"/>
    <mergeCell ref="G65:J65"/>
    <mergeCell ref="K65:N65"/>
    <mergeCell ref="O65:R65"/>
    <mergeCell ref="A3:C3"/>
    <mergeCell ref="C4:E4"/>
    <mergeCell ref="F4:H4"/>
    <mergeCell ref="I4:K4"/>
    <mergeCell ref="A4:A5"/>
    <mergeCell ref="B4:B5"/>
    <mergeCell ref="C5:E5"/>
    <mergeCell ref="F5:H5"/>
    <mergeCell ref="I5:K5"/>
    <mergeCell ref="L4:N4"/>
    <mergeCell ref="O4:Q4"/>
    <mergeCell ref="R4:T4"/>
    <mergeCell ref="U4:W4"/>
    <mergeCell ref="O5:Q5"/>
    <mergeCell ref="R5:T5"/>
    <mergeCell ref="U5:W5"/>
    <mergeCell ref="L5:N5"/>
  </mergeCells>
  <phoneticPr fontId="0" type="noConversion"/>
  <printOptions horizontalCentered="1" verticalCentered="1"/>
  <pageMargins left="0.19685039370078741" right="0" top="0" bottom="0" header="0" footer="0"/>
  <pageSetup paperSize="8" scale="88" orientation="landscape" horizontalDpi="4294967292" verticalDpi="4294967292" r:id="rId1"/>
  <headerFooter alignWithMargins="0"/>
  <colBreaks count="1" manualBreakCount="1">
    <brk id="23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/>
  <dimension ref="A1:Z82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F88" sqref="F88"/>
    </sheetView>
  </sheetViews>
  <sheetFormatPr defaultColWidth="9.140625" defaultRowHeight="12.75" x14ac:dyDescent="0.2"/>
  <cols>
    <col min="1" max="1" width="22.42578125" style="78" customWidth="1"/>
    <col min="2" max="2" width="11.28515625" style="78" customWidth="1"/>
    <col min="3" max="3" width="8.140625" style="78" customWidth="1"/>
    <col min="4" max="4" width="8.7109375" style="78" customWidth="1"/>
    <col min="5" max="5" width="7.28515625" style="78" customWidth="1"/>
    <col min="6" max="7" width="8.5703125" style="78" customWidth="1"/>
    <col min="8" max="8" width="6.85546875" style="78" customWidth="1"/>
    <col min="9" max="9" width="9.140625" style="78"/>
    <col min="10" max="10" width="7.7109375" style="78" customWidth="1"/>
    <col min="11" max="11" width="6.42578125" style="78" customWidth="1"/>
    <col min="12" max="12" width="9.85546875" style="78" customWidth="1"/>
    <col min="13" max="13" width="9.42578125" style="78" customWidth="1"/>
    <col min="14" max="14" width="6.5703125" style="78" customWidth="1"/>
    <col min="15" max="15" width="9.140625" style="78"/>
    <col min="16" max="16" width="8.5703125" style="78" customWidth="1"/>
    <col min="17" max="17" width="6.7109375" style="78" customWidth="1"/>
    <col min="18" max="18" width="9" style="78" customWidth="1"/>
    <col min="19" max="19" width="8.5703125" style="78" customWidth="1"/>
    <col min="20" max="20" width="6.7109375" style="78" customWidth="1"/>
    <col min="21" max="22" width="9.140625" style="78"/>
    <col min="23" max="23" width="8" style="78" customWidth="1"/>
    <col min="24" max="16384" width="9.140625" style="78"/>
  </cols>
  <sheetData>
    <row r="1" spans="1:23" ht="18" x14ac:dyDescent="0.25">
      <c r="A1" s="1153" t="s">
        <v>52</v>
      </c>
      <c r="B1" s="1153"/>
      <c r="C1" s="1153"/>
      <c r="D1" s="1153"/>
      <c r="E1" s="1153"/>
      <c r="F1" s="1153"/>
      <c r="G1" s="1153"/>
      <c r="H1" s="1153"/>
      <c r="I1" s="1153"/>
      <c r="J1" s="1153"/>
      <c r="K1" s="1153"/>
      <c r="L1" s="1153"/>
      <c r="M1" s="1153"/>
      <c r="N1" s="1153"/>
      <c r="O1" s="1153"/>
      <c r="P1" s="1153"/>
      <c r="Q1" s="1153"/>
      <c r="R1" s="1153"/>
      <c r="S1" s="1153"/>
      <c r="T1" s="1153"/>
      <c r="U1" s="1153"/>
      <c r="V1" s="1153"/>
      <c r="W1" s="1153"/>
    </row>
    <row r="2" spans="1:23" ht="18" x14ac:dyDescent="0.25">
      <c r="A2" s="1153" t="s">
        <v>77</v>
      </c>
      <c r="B2" s="1153"/>
      <c r="C2" s="1153"/>
      <c r="D2" s="1153"/>
      <c r="E2" s="1153"/>
      <c r="F2" s="1153"/>
      <c r="G2" s="1153"/>
      <c r="H2" s="1153"/>
      <c r="I2" s="1153"/>
      <c r="J2" s="1153"/>
      <c r="K2" s="1153"/>
      <c r="L2" s="1153"/>
      <c r="M2" s="1153"/>
      <c r="N2" s="1153"/>
      <c r="O2" s="1153"/>
      <c r="P2" s="1153"/>
      <c r="Q2" s="1153"/>
      <c r="R2" s="1153"/>
      <c r="S2" s="1153"/>
      <c r="T2" s="1153"/>
      <c r="U2" s="1153"/>
      <c r="V2" s="1153"/>
      <c r="W2" s="1153"/>
    </row>
    <row r="3" spans="1:23" x14ac:dyDescent="0.2">
      <c r="A3" s="145"/>
      <c r="B3" s="145"/>
      <c r="C3" s="145"/>
      <c r="L3" s="29"/>
      <c r="M3" s="29"/>
      <c r="N3" s="29"/>
      <c r="O3" s="29"/>
      <c r="P3" s="29"/>
      <c r="Q3" s="81"/>
      <c r="R3" s="29"/>
      <c r="S3" s="29"/>
      <c r="T3" s="29"/>
      <c r="U3" s="145"/>
      <c r="V3" s="145"/>
      <c r="W3" s="145"/>
    </row>
    <row r="4" spans="1:23" x14ac:dyDescent="0.2">
      <c r="A4" s="1163" t="s">
        <v>7</v>
      </c>
      <c r="B4" s="1163" t="s">
        <v>8</v>
      </c>
      <c r="C4" s="1163" t="s">
        <v>0</v>
      </c>
      <c r="D4" s="1163"/>
      <c r="E4" s="1163"/>
      <c r="F4" s="1163" t="s">
        <v>1</v>
      </c>
      <c r="G4" s="1163"/>
      <c r="H4" s="1163"/>
      <c r="I4" s="1163" t="s">
        <v>2</v>
      </c>
      <c r="J4" s="1163"/>
      <c r="K4" s="1163"/>
      <c r="L4" s="1163" t="s">
        <v>3</v>
      </c>
      <c r="M4" s="1163"/>
      <c r="N4" s="1163"/>
      <c r="O4" s="1163" t="s">
        <v>4</v>
      </c>
      <c r="P4" s="1163"/>
      <c r="Q4" s="1163"/>
      <c r="R4" s="1163" t="s">
        <v>5</v>
      </c>
      <c r="S4" s="1163"/>
      <c r="T4" s="1163"/>
      <c r="U4" s="1163" t="s">
        <v>6</v>
      </c>
      <c r="V4" s="1163"/>
      <c r="W4" s="1163"/>
    </row>
    <row r="5" spans="1:23" ht="13.5" thickBot="1" x14ac:dyDescent="0.25">
      <c r="A5" s="1261"/>
      <c r="B5" s="1268"/>
      <c r="C5" s="1234" t="s">
        <v>36</v>
      </c>
      <c r="D5" s="1227"/>
      <c r="E5" s="1227"/>
      <c r="F5" s="1227"/>
      <c r="G5" s="1227"/>
      <c r="H5" s="1227"/>
      <c r="I5" s="1227"/>
      <c r="J5" s="1227"/>
      <c r="K5" s="1227"/>
      <c r="L5" s="1227"/>
      <c r="M5" s="1227"/>
      <c r="N5" s="1227"/>
      <c r="O5" s="1227"/>
      <c r="P5" s="1227"/>
      <c r="Q5" s="1227"/>
      <c r="R5" s="1227"/>
      <c r="S5" s="1227"/>
      <c r="T5" s="1227"/>
      <c r="U5" s="1227"/>
      <c r="V5" s="1227"/>
      <c r="W5" s="1232"/>
    </row>
    <row r="6" spans="1:23" ht="13.5" thickBot="1" x14ac:dyDescent="0.25">
      <c r="A6" s="82"/>
      <c r="B6" s="49" t="s">
        <v>9</v>
      </c>
      <c r="C6" s="142">
        <v>2004</v>
      </c>
      <c r="D6" s="143">
        <v>2005</v>
      </c>
      <c r="E6" s="144" t="s">
        <v>64</v>
      </c>
      <c r="F6" s="142">
        <v>2004</v>
      </c>
      <c r="G6" s="143">
        <v>2005</v>
      </c>
      <c r="H6" s="144" t="s">
        <v>64</v>
      </c>
      <c r="I6" s="142">
        <v>2004</v>
      </c>
      <c r="J6" s="143">
        <v>2005</v>
      </c>
      <c r="K6" s="144" t="s">
        <v>64</v>
      </c>
      <c r="L6" s="142">
        <v>2004</v>
      </c>
      <c r="M6" s="143">
        <v>2005</v>
      </c>
      <c r="N6" s="144" t="s">
        <v>64</v>
      </c>
      <c r="O6" s="142">
        <v>2004</v>
      </c>
      <c r="P6" s="143">
        <v>2005</v>
      </c>
      <c r="Q6" s="144" t="s">
        <v>64</v>
      </c>
      <c r="R6" s="142">
        <v>2004</v>
      </c>
      <c r="S6" s="143">
        <v>2005</v>
      </c>
      <c r="T6" s="144" t="s">
        <v>64</v>
      </c>
      <c r="U6" s="142">
        <v>2004</v>
      </c>
      <c r="V6" s="143">
        <v>2005</v>
      </c>
      <c r="W6" s="144" t="s">
        <v>64</v>
      </c>
    </row>
    <row r="7" spans="1:23" ht="21" customHeight="1" x14ac:dyDescent="0.2">
      <c r="A7" s="83" t="s">
        <v>10</v>
      </c>
      <c r="B7" s="83" t="s">
        <v>11</v>
      </c>
      <c r="C7" s="38">
        <f>SUM(C9,C10,C11)</f>
        <v>422.74800000000005</v>
      </c>
      <c r="D7" s="38">
        <f>SUM(D9,D10,D11)</f>
        <v>318.03500000000003</v>
      </c>
      <c r="E7" s="51">
        <f>D7/C7*100</f>
        <v>75.230397305250406</v>
      </c>
      <c r="F7" s="38">
        <f>SUM(F9,F10,F11)</f>
        <v>566.12699999999995</v>
      </c>
      <c r="G7" s="38">
        <f>SUM(G9,G10,G11)</f>
        <v>502.77</v>
      </c>
      <c r="H7" s="51">
        <f>G7/F7*100</f>
        <v>88.808694868819188</v>
      </c>
      <c r="I7" s="38">
        <f>SUM(I9,I10,I11)</f>
        <v>484.96600000000001</v>
      </c>
      <c r="J7" s="38">
        <f>SUM(J9,J10,J11)</f>
        <v>455.33599999999996</v>
      </c>
      <c r="K7" s="51">
        <f>J7/I7*100</f>
        <v>93.890293340151658</v>
      </c>
      <c r="L7" s="38">
        <f>SUM(L9,L10,L11)</f>
        <v>1286.8600000000001</v>
      </c>
      <c r="M7" s="38">
        <f>SUM(M9,M10,M11)</f>
        <v>1290.5909999999999</v>
      </c>
      <c r="N7" s="48">
        <f>M7/L7*100</f>
        <v>100.28993052857341</v>
      </c>
      <c r="O7" s="38">
        <f>SUM(O9,O10,O11)</f>
        <v>525.72799999999995</v>
      </c>
      <c r="P7" s="38">
        <f>SUM(P9,P10,P11)</f>
        <v>479.42400000000004</v>
      </c>
      <c r="Q7" s="51">
        <f>P7/O7*100</f>
        <v>91.192403676425855</v>
      </c>
      <c r="R7" s="38">
        <f>SUM(R9,R10,R11)</f>
        <v>469.20299999999997</v>
      </c>
      <c r="S7" s="38">
        <f>SUM(S9,S10,S11)</f>
        <v>427.30799999999999</v>
      </c>
      <c r="T7" s="51">
        <f>S7/R7*100</f>
        <v>91.071028957615368</v>
      </c>
      <c r="U7" s="147">
        <f t="shared" ref="U7:V11" si="0">C7+F7+I7+L7+O7+R7</f>
        <v>3755.6320000000001</v>
      </c>
      <c r="V7" s="48">
        <f t="shared" si="0"/>
        <v>3473.4639999999999</v>
      </c>
      <c r="W7" s="51">
        <f>V7/U7*100</f>
        <v>92.486803818904505</v>
      </c>
    </row>
    <row r="8" spans="1:23" x14ac:dyDescent="0.2">
      <c r="A8" s="84" t="s">
        <v>29</v>
      </c>
      <c r="B8" s="85" t="s">
        <v>12</v>
      </c>
      <c r="C8" s="38">
        <f>C7-C11</f>
        <v>123.24400000000003</v>
      </c>
      <c r="D8" s="38">
        <f>D7-D11</f>
        <v>127.61100000000002</v>
      </c>
      <c r="E8" s="48">
        <f>D8/C8*100</f>
        <v>103.54337736522669</v>
      </c>
      <c r="F8" s="38">
        <f>F7-F11</f>
        <v>247.69799999999998</v>
      </c>
      <c r="G8" s="38">
        <f>G7-G11</f>
        <v>271.11299999999994</v>
      </c>
      <c r="H8" s="48">
        <f>G8/F8*100</f>
        <v>109.45304362570549</v>
      </c>
      <c r="I8" s="38">
        <f>I7-I11</f>
        <v>237.958</v>
      </c>
      <c r="J8" s="38">
        <f>J7-J11</f>
        <v>259.99199999999996</v>
      </c>
      <c r="K8" s="48">
        <f>J8/I8*100</f>
        <v>109.25961724337907</v>
      </c>
      <c r="L8" s="38">
        <f>L7-L11</f>
        <v>652.65300000000013</v>
      </c>
      <c r="M8" s="38">
        <f>M7-M11</f>
        <v>710.63199999999995</v>
      </c>
      <c r="N8" s="48">
        <f>M8/L8*100</f>
        <v>108.88358744999253</v>
      </c>
      <c r="O8" s="38">
        <f>O7-O11</f>
        <v>354.18099999999993</v>
      </c>
      <c r="P8" s="38">
        <f>P7-P11</f>
        <v>368.77100000000002</v>
      </c>
      <c r="Q8" s="48">
        <f>P8/O8*100</f>
        <v>104.11936269873317</v>
      </c>
      <c r="R8" s="38">
        <f>R7-R11</f>
        <v>187.96799999999996</v>
      </c>
      <c r="S8" s="38">
        <f>S7-S11</f>
        <v>209.47399999999999</v>
      </c>
      <c r="T8" s="48">
        <f>S8/R8*100</f>
        <v>111.44130915900581</v>
      </c>
      <c r="U8" s="147">
        <f t="shared" si="0"/>
        <v>1803.7019999999998</v>
      </c>
      <c r="V8" s="48">
        <f t="shared" si="0"/>
        <v>1947.5929999999998</v>
      </c>
      <c r="W8" s="48">
        <f>V8/U8*100</f>
        <v>107.97753730937816</v>
      </c>
    </row>
    <row r="9" spans="1:23" hidden="1" x14ac:dyDescent="0.2">
      <c r="A9" s="86" t="s">
        <v>31</v>
      </c>
      <c r="B9" s="85" t="s">
        <v>12</v>
      </c>
      <c r="C9" s="26">
        <v>115.586</v>
      </c>
      <c r="D9" s="26">
        <v>118.774</v>
      </c>
      <c r="E9" s="21">
        <f>D9/C9*100</f>
        <v>102.75811949544062</v>
      </c>
      <c r="F9" s="26">
        <v>214.79499999999999</v>
      </c>
      <c r="G9" s="26">
        <v>235.989</v>
      </c>
      <c r="H9" s="21">
        <f>G9/F9*100</f>
        <v>109.86708256709888</v>
      </c>
      <c r="I9" s="26">
        <v>217.583</v>
      </c>
      <c r="J9" s="26">
        <v>237.26499999999999</v>
      </c>
      <c r="K9" s="21">
        <f>J9/I9*100</f>
        <v>109.04574346341396</v>
      </c>
      <c r="L9" s="26">
        <v>556.06299999999999</v>
      </c>
      <c r="M9" s="146">
        <v>588.85799999999995</v>
      </c>
      <c r="N9" s="21">
        <f>M9/L9*100</f>
        <v>105.89771302891937</v>
      </c>
      <c r="O9" s="26">
        <v>305.279</v>
      </c>
      <c r="P9" s="26">
        <v>330.70699999999999</v>
      </c>
      <c r="Q9" s="21">
        <f>P9/O9*100</f>
        <v>108.32942980028106</v>
      </c>
      <c r="R9" s="26">
        <v>141.80099999999999</v>
      </c>
      <c r="S9" s="26">
        <v>158.018</v>
      </c>
      <c r="T9" s="21">
        <f>S9/R9*100</f>
        <v>111.43644967242827</v>
      </c>
      <c r="U9" s="147">
        <f t="shared" si="0"/>
        <v>1551.107</v>
      </c>
      <c r="V9" s="48">
        <f t="shared" si="0"/>
        <v>1669.6109999999999</v>
      </c>
      <c r="W9" s="48">
        <f>V9/U9*100</f>
        <v>107.63996294259519</v>
      </c>
    </row>
    <row r="10" spans="1:23" hidden="1" x14ac:dyDescent="0.2">
      <c r="A10" s="86" t="s">
        <v>32</v>
      </c>
      <c r="B10" s="85" t="s">
        <v>12</v>
      </c>
      <c r="C10" s="26">
        <v>7.6580000000000004</v>
      </c>
      <c r="D10" s="26">
        <v>8.8369999999999997</v>
      </c>
      <c r="E10" s="21">
        <f>D10/C10*100</f>
        <v>115.39566466440323</v>
      </c>
      <c r="F10" s="26">
        <v>32.902999999999999</v>
      </c>
      <c r="G10" s="26">
        <v>35.124000000000002</v>
      </c>
      <c r="H10" s="21">
        <f>G10/F10*100</f>
        <v>106.75014436373584</v>
      </c>
      <c r="I10" s="26">
        <v>20.375</v>
      </c>
      <c r="J10" s="26">
        <v>22.727</v>
      </c>
      <c r="K10" s="21">
        <f>J10/I10*100</f>
        <v>111.54355828220859</v>
      </c>
      <c r="L10" s="26">
        <v>96.59</v>
      </c>
      <c r="M10" s="26">
        <v>121.774</v>
      </c>
      <c r="N10" s="21">
        <f>M10/L10*100</f>
        <v>126.07309245263485</v>
      </c>
      <c r="O10" s="26">
        <v>48.902000000000001</v>
      </c>
      <c r="P10" s="26">
        <v>38.064</v>
      </c>
      <c r="Q10" s="43">
        <f>P10/O10*100</f>
        <v>77.837307267596415</v>
      </c>
      <c r="R10" s="26">
        <v>46.167000000000002</v>
      </c>
      <c r="S10" s="26">
        <v>51.456000000000003</v>
      </c>
      <c r="T10" s="21">
        <f>S10/R10*100</f>
        <v>111.45623497303269</v>
      </c>
      <c r="U10" s="147">
        <f t="shared" si="0"/>
        <v>252.595</v>
      </c>
      <c r="V10" s="48">
        <f t="shared" si="0"/>
        <v>277.98199999999997</v>
      </c>
      <c r="W10" s="48">
        <f>V10/U10*100</f>
        <v>110.05047605851263</v>
      </c>
    </row>
    <row r="11" spans="1:23" x14ac:dyDescent="0.2">
      <c r="A11" s="84" t="s">
        <v>30</v>
      </c>
      <c r="B11" s="85" t="s">
        <v>12</v>
      </c>
      <c r="C11" s="38">
        <v>299.50400000000002</v>
      </c>
      <c r="D11" s="38">
        <v>190.42400000000001</v>
      </c>
      <c r="E11" s="51">
        <f>D11/C11*100</f>
        <v>63.579785244938293</v>
      </c>
      <c r="F11" s="38">
        <v>318.42899999999997</v>
      </c>
      <c r="G11" s="38">
        <v>231.65700000000001</v>
      </c>
      <c r="H11" s="51">
        <f>G11/F11*100</f>
        <v>72.749969380929514</v>
      </c>
      <c r="I11" s="38">
        <v>247.00800000000001</v>
      </c>
      <c r="J11" s="38">
        <v>195.34399999999999</v>
      </c>
      <c r="K11" s="51">
        <f>J11/I11*100</f>
        <v>79.08407824847778</v>
      </c>
      <c r="L11" s="38">
        <v>634.20699999999999</v>
      </c>
      <c r="M11" s="38">
        <v>579.95899999999995</v>
      </c>
      <c r="N11" s="51">
        <f>M11/L11*100</f>
        <v>91.446325884135618</v>
      </c>
      <c r="O11" s="38">
        <v>171.547</v>
      </c>
      <c r="P11" s="38">
        <v>110.65300000000001</v>
      </c>
      <c r="Q11" s="51">
        <f>P11/O11*100</f>
        <v>64.503022495292839</v>
      </c>
      <c r="R11" s="38">
        <v>281.23500000000001</v>
      </c>
      <c r="S11" s="38">
        <v>217.834</v>
      </c>
      <c r="T11" s="51">
        <f>S11/R11*100</f>
        <v>77.45621988728287</v>
      </c>
      <c r="U11" s="147">
        <f t="shared" si="0"/>
        <v>1951.9300000000003</v>
      </c>
      <c r="V11" s="48">
        <f t="shared" si="0"/>
        <v>1525.8710000000001</v>
      </c>
      <c r="W11" s="51">
        <f>V11/U11*100</f>
        <v>78.172424216032326</v>
      </c>
    </row>
    <row r="12" spans="1:23" x14ac:dyDescent="0.2">
      <c r="A12" s="1241" t="s">
        <v>66</v>
      </c>
      <c r="B12" s="1242"/>
      <c r="C12" s="1242"/>
      <c r="D12" s="1242"/>
      <c r="E12" s="1242"/>
      <c r="F12" s="1242"/>
      <c r="G12" s="1242"/>
      <c r="H12" s="1242"/>
      <c r="I12" s="1242"/>
      <c r="J12" s="1242"/>
      <c r="K12" s="1242"/>
      <c r="L12" s="1242"/>
      <c r="M12" s="1242"/>
      <c r="N12" s="1242"/>
      <c r="O12" s="1242"/>
      <c r="P12" s="1242"/>
      <c r="Q12" s="1242"/>
      <c r="R12" s="1242"/>
      <c r="S12" s="1242"/>
      <c r="T12" s="1242"/>
      <c r="U12" s="1242"/>
      <c r="V12" s="1242"/>
      <c r="W12" s="1243"/>
    </row>
    <row r="13" spans="1:23" ht="13.5" thickBot="1" x14ac:dyDescent="0.25">
      <c r="A13" s="1244"/>
      <c r="B13" s="1245"/>
      <c r="C13" s="1245"/>
      <c r="D13" s="1245"/>
      <c r="E13" s="1245"/>
      <c r="F13" s="1245"/>
      <c r="G13" s="1245"/>
      <c r="H13" s="1245"/>
      <c r="I13" s="1245"/>
      <c r="J13" s="1245"/>
      <c r="K13" s="1245"/>
      <c r="L13" s="1245"/>
      <c r="M13" s="1245"/>
      <c r="N13" s="1245"/>
      <c r="O13" s="1245"/>
      <c r="P13" s="1245"/>
      <c r="Q13" s="1245"/>
      <c r="R13" s="1245"/>
      <c r="S13" s="1245"/>
      <c r="T13" s="1245"/>
      <c r="U13" s="1245"/>
      <c r="V13" s="1245"/>
      <c r="W13" s="1246"/>
    </row>
    <row r="14" spans="1:23" ht="13.5" thickBot="1" x14ac:dyDescent="0.25">
      <c r="A14" s="82"/>
      <c r="B14" s="49"/>
      <c r="C14" s="142">
        <v>2004</v>
      </c>
      <c r="D14" s="143">
        <v>2005</v>
      </c>
      <c r="E14" s="144" t="s">
        <v>64</v>
      </c>
      <c r="F14" s="142">
        <v>2004</v>
      </c>
      <c r="G14" s="143">
        <v>2005</v>
      </c>
      <c r="H14" s="144" t="s">
        <v>64</v>
      </c>
      <c r="I14" s="142">
        <v>2004</v>
      </c>
      <c r="J14" s="143">
        <v>2005</v>
      </c>
      <c r="K14" s="144" t="s">
        <v>64</v>
      </c>
      <c r="L14" s="142">
        <v>2004</v>
      </c>
      <c r="M14" s="143">
        <v>2005</v>
      </c>
      <c r="N14" s="144" t="s">
        <v>64</v>
      </c>
      <c r="O14" s="142">
        <v>2004</v>
      </c>
      <c r="P14" s="143">
        <v>2005</v>
      </c>
      <c r="Q14" s="144" t="s">
        <v>64</v>
      </c>
      <c r="R14" s="142">
        <v>2004</v>
      </c>
      <c r="S14" s="143">
        <v>2005</v>
      </c>
      <c r="T14" s="144" t="s">
        <v>64</v>
      </c>
      <c r="U14" s="142">
        <v>2004</v>
      </c>
      <c r="V14" s="143">
        <v>2005</v>
      </c>
      <c r="W14" s="144" t="s">
        <v>64</v>
      </c>
    </row>
    <row r="15" spans="1:23" x14ac:dyDescent="0.2">
      <c r="A15" s="33" t="s">
        <v>10</v>
      </c>
      <c r="B15" s="33" t="s">
        <v>11</v>
      </c>
      <c r="C15" s="12">
        <f>SUM(C17,C18,C19)</f>
        <v>407.44499999999999</v>
      </c>
      <c r="D15" s="12">
        <f>SUM(D17,D18,D19)</f>
        <v>301.04463499999997</v>
      </c>
      <c r="E15" s="40">
        <f>D15/C15*100</f>
        <v>73.885956386751587</v>
      </c>
      <c r="F15" s="12">
        <f>SUM(F17,F18,F19)</f>
        <v>535.71</v>
      </c>
      <c r="G15" s="12">
        <f>SUM(G17,G18,G19)</f>
        <v>462.10237699999999</v>
      </c>
      <c r="H15" s="40">
        <f>G15/F15*100</f>
        <v>86.259800451736936</v>
      </c>
      <c r="I15" s="12">
        <f>SUM(I17,I18,I19)</f>
        <v>455.57</v>
      </c>
      <c r="J15" s="12">
        <f>SUM(J17,J18,J19)</f>
        <v>413.19458099999997</v>
      </c>
      <c r="K15" s="40">
        <f>J15/I15*100</f>
        <v>90.698373685712397</v>
      </c>
      <c r="L15" s="12">
        <f>SUM(L17,L18,L19)</f>
        <v>1200.56</v>
      </c>
      <c r="M15" s="12">
        <f>SUM(M17,M18,M19)</f>
        <v>1178.635252</v>
      </c>
      <c r="N15" s="40">
        <f>M15/L15*100</f>
        <v>98.173789898047588</v>
      </c>
      <c r="O15" s="12">
        <f>SUM(O17,O18,O19)</f>
        <v>482.57299999999998</v>
      </c>
      <c r="P15" s="12">
        <f>SUM(P17,P18,P19)</f>
        <v>428.534333</v>
      </c>
      <c r="Q15" s="40">
        <f>P15/O15*100</f>
        <v>88.801970479077781</v>
      </c>
      <c r="R15" s="12">
        <f>SUM(R17,R18,R19)</f>
        <v>439.26</v>
      </c>
      <c r="S15" s="12">
        <f>SUM(S17,S18,S19)</f>
        <v>388.25522899999999</v>
      </c>
      <c r="T15" s="40">
        <f>S15/R15*100</f>
        <v>88.38847812229659</v>
      </c>
      <c r="U15" s="12">
        <f t="shared" ref="U15:V19" si="1">SUM(C15,F15,I15,L15,O15,R15)</f>
        <v>3521.1179999999995</v>
      </c>
      <c r="V15" s="12">
        <f t="shared" si="1"/>
        <v>3171.7664070000001</v>
      </c>
      <c r="W15" s="40">
        <f>V15/U15*100</f>
        <v>90.078390073834527</v>
      </c>
    </row>
    <row r="16" spans="1:23" x14ac:dyDescent="0.2">
      <c r="A16" s="35" t="s">
        <v>29</v>
      </c>
      <c r="B16" s="36" t="s">
        <v>12</v>
      </c>
      <c r="C16" s="48">
        <f>C15-C19</f>
        <v>104.55700000000002</v>
      </c>
      <c r="D16" s="48">
        <f>D15-D19</f>
        <v>106.40663499999997</v>
      </c>
      <c r="E16" s="48">
        <f>D16/C16*100</f>
        <v>101.76902072553722</v>
      </c>
      <c r="F16" s="48">
        <f>F15-F19</f>
        <v>218.02600000000001</v>
      </c>
      <c r="G16" s="48">
        <f>G15-G19</f>
        <v>234.545377</v>
      </c>
      <c r="H16" s="48">
        <f>G16/F16*100</f>
        <v>107.57679221744196</v>
      </c>
      <c r="I16" s="48">
        <f>I15-I19</f>
        <v>207.43799999999999</v>
      </c>
      <c r="J16" s="48">
        <f>J15-J19</f>
        <v>221.30958099999998</v>
      </c>
      <c r="K16" s="48">
        <f>J16/I16*100</f>
        <v>106.68709734956951</v>
      </c>
      <c r="L16" s="48">
        <f>L15-L19</f>
        <v>572.72299999999996</v>
      </c>
      <c r="M16" s="48">
        <f>M15-M19</f>
        <v>612.05625200000009</v>
      </c>
      <c r="N16" s="48">
        <f>M16/L16*100</f>
        <v>106.86776190235072</v>
      </c>
      <c r="O16" s="48">
        <f>O15-O19</f>
        <v>312.36299999999994</v>
      </c>
      <c r="P16" s="48">
        <f>P15-P19</f>
        <v>322.55433299999999</v>
      </c>
      <c r="Q16" s="48">
        <f>P16/O16*100</f>
        <v>103.26265690878881</v>
      </c>
      <c r="R16" s="48">
        <f>R15-R19</f>
        <v>157.35899999999998</v>
      </c>
      <c r="S16" s="48">
        <f>S15-S19</f>
        <v>174.86622899999998</v>
      </c>
      <c r="T16" s="48">
        <f>S16/R16*100</f>
        <v>111.12566106800375</v>
      </c>
      <c r="U16" s="12">
        <f t="shared" si="1"/>
        <v>1572.4659999999999</v>
      </c>
      <c r="V16" s="12">
        <f t="shared" si="1"/>
        <v>1671.7384070000001</v>
      </c>
      <c r="W16" s="12">
        <f>V16/U16*100</f>
        <v>106.31316715273972</v>
      </c>
    </row>
    <row r="17" spans="1:23" hidden="1" x14ac:dyDescent="0.2">
      <c r="A17" s="121" t="s">
        <v>31</v>
      </c>
      <c r="B17" s="85" t="s">
        <v>12</v>
      </c>
      <c r="C17" s="8">
        <v>97.489000000000004</v>
      </c>
      <c r="D17" s="8">
        <v>98.657634999999999</v>
      </c>
      <c r="E17" s="21">
        <f>D17/C17*100</f>
        <v>101.19873524192474</v>
      </c>
      <c r="F17" s="8">
        <v>188.71899999999999</v>
      </c>
      <c r="G17" s="8">
        <v>204.401377</v>
      </c>
      <c r="H17" s="21">
        <f>G17/F17*100</f>
        <v>108.30990891219221</v>
      </c>
      <c r="I17" s="8">
        <v>189.26499999999999</v>
      </c>
      <c r="J17" s="8">
        <v>200.94658100000001</v>
      </c>
      <c r="K17" s="21">
        <f>J17/I17*100</f>
        <v>106.17207671782951</v>
      </c>
      <c r="L17" s="8">
        <v>482.08</v>
      </c>
      <c r="M17" s="8">
        <v>502.40725200000003</v>
      </c>
      <c r="N17" s="21">
        <f>M17/L17*100</f>
        <v>104.21657235313641</v>
      </c>
      <c r="O17" s="8">
        <v>269.78899999999999</v>
      </c>
      <c r="P17" s="8">
        <v>290.772333</v>
      </c>
      <c r="Q17" s="21">
        <f>P17/O17*100</f>
        <v>107.77768292999343</v>
      </c>
      <c r="R17" s="8">
        <v>117.801</v>
      </c>
      <c r="S17" s="8">
        <v>131.80922899999999</v>
      </c>
      <c r="T17" s="21">
        <f>S17/R17*100</f>
        <v>111.89143470768499</v>
      </c>
      <c r="U17" s="21">
        <f t="shared" si="1"/>
        <v>1345.1429999999998</v>
      </c>
      <c r="V17" s="21">
        <f t="shared" si="1"/>
        <v>1428.9944070000001</v>
      </c>
      <c r="W17" s="21">
        <f>V17/U17*100</f>
        <v>106.23364259413314</v>
      </c>
    </row>
    <row r="18" spans="1:23" hidden="1" x14ac:dyDescent="0.2">
      <c r="A18" s="47" t="s">
        <v>32</v>
      </c>
      <c r="B18" s="36" t="s">
        <v>12</v>
      </c>
      <c r="C18" s="8">
        <v>7.0679999999999996</v>
      </c>
      <c r="D18" s="8">
        <v>7.7489999999999997</v>
      </c>
      <c r="E18" s="18">
        <f>D18/C18*100</f>
        <v>109.63497453310696</v>
      </c>
      <c r="F18" s="8">
        <v>29.306999999999999</v>
      </c>
      <c r="G18" s="8">
        <v>30.143999999999998</v>
      </c>
      <c r="H18" s="18">
        <f>G18/F18*100</f>
        <v>102.85597297573959</v>
      </c>
      <c r="I18" s="8">
        <v>18.172999999999998</v>
      </c>
      <c r="J18" s="8">
        <v>20.363</v>
      </c>
      <c r="K18" s="18">
        <f>J18/I18*100</f>
        <v>112.05084465965996</v>
      </c>
      <c r="L18" s="8">
        <v>90.643000000000001</v>
      </c>
      <c r="M18" s="8">
        <v>109.649</v>
      </c>
      <c r="N18" s="18">
        <f>M18/L18*100</f>
        <v>120.96797325772538</v>
      </c>
      <c r="O18" s="8">
        <v>42.573999999999998</v>
      </c>
      <c r="P18" s="8">
        <v>31.782</v>
      </c>
      <c r="Q18" s="44">
        <f>P18/O18*100</f>
        <v>74.651195565368539</v>
      </c>
      <c r="R18" s="8">
        <v>39.558</v>
      </c>
      <c r="S18" s="8">
        <v>43.057000000000002</v>
      </c>
      <c r="T18" s="18">
        <f>S18/R18*100</f>
        <v>108.845239900905</v>
      </c>
      <c r="U18" s="18">
        <f t="shared" si="1"/>
        <v>227.32299999999998</v>
      </c>
      <c r="V18" s="18">
        <f t="shared" si="1"/>
        <v>242.74400000000003</v>
      </c>
      <c r="W18" s="18">
        <f>V18/U18*100</f>
        <v>106.78373943683658</v>
      </c>
    </row>
    <row r="19" spans="1:23" x14ac:dyDescent="0.2">
      <c r="A19" s="35" t="s">
        <v>30</v>
      </c>
      <c r="B19" s="36" t="s">
        <v>12</v>
      </c>
      <c r="C19" s="48">
        <v>302.88799999999998</v>
      </c>
      <c r="D19" s="48">
        <v>194.63800000000001</v>
      </c>
      <c r="E19" s="40">
        <f>D19/C19*100</f>
        <v>64.26071683262461</v>
      </c>
      <c r="F19" s="12">
        <v>317.68400000000003</v>
      </c>
      <c r="G19" s="12">
        <v>227.55699999999999</v>
      </c>
      <c r="H19" s="40">
        <f>G19/F19*100</f>
        <v>71.629984512912188</v>
      </c>
      <c r="I19" s="12">
        <v>248.13200000000001</v>
      </c>
      <c r="J19" s="12">
        <v>191.88499999999999</v>
      </c>
      <c r="K19" s="40">
        <f>J19/I19*100</f>
        <v>77.331823384327691</v>
      </c>
      <c r="L19" s="48">
        <v>627.83699999999999</v>
      </c>
      <c r="M19" s="48">
        <v>566.57899999999995</v>
      </c>
      <c r="N19" s="40">
        <f>M19/L19*100</f>
        <v>90.243008933847463</v>
      </c>
      <c r="O19" s="12">
        <v>170.21</v>
      </c>
      <c r="P19" s="12">
        <v>105.98</v>
      </c>
      <c r="Q19" s="40">
        <f>P19/O19*100</f>
        <v>62.264261794254161</v>
      </c>
      <c r="R19" s="12">
        <v>281.90100000000001</v>
      </c>
      <c r="S19" s="12">
        <v>213.38900000000001</v>
      </c>
      <c r="T19" s="40">
        <f>S19/R19*100</f>
        <v>75.696432435500398</v>
      </c>
      <c r="U19" s="12">
        <f t="shared" si="1"/>
        <v>1948.652</v>
      </c>
      <c r="V19" s="12">
        <f t="shared" si="1"/>
        <v>1500.0279999999998</v>
      </c>
      <c r="W19" s="40">
        <f>V19/U19*100</f>
        <v>76.977726140942551</v>
      </c>
    </row>
    <row r="20" spans="1:23" x14ac:dyDescent="0.2">
      <c r="A20" s="1241" t="s">
        <v>67</v>
      </c>
      <c r="B20" s="1242"/>
      <c r="C20" s="1242"/>
      <c r="D20" s="1242"/>
      <c r="E20" s="1242"/>
      <c r="F20" s="1242"/>
      <c r="G20" s="1242"/>
      <c r="H20" s="1242"/>
      <c r="I20" s="1242"/>
      <c r="J20" s="1242"/>
      <c r="K20" s="1242"/>
      <c r="L20" s="1242"/>
      <c r="M20" s="1242"/>
      <c r="N20" s="1242"/>
      <c r="O20" s="1242"/>
      <c r="P20" s="1242"/>
      <c r="Q20" s="1242"/>
      <c r="R20" s="1242"/>
      <c r="S20" s="1242"/>
      <c r="T20" s="1242"/>
      <c r="U20" s="1242"/>
      <c r="V20" s="1242"/>
      <c r="W20" s="1243"/>
    </row>
    <row r="21" spans="1:23" x14ac:dyDescent="0.2">
      <c r="A21" s="1269"/>
      <c r="B21" s="1257"/>
      <c r="C21" s="1257"/>
      <c r="D21" s="1257"/>
      <c r="E21" s="1257"/>
      <c r="F21" s="1257"/>
      <c r="G21" s="1257"/>
      <c r="H21" s="1257"/>
      <c r="I21" s="1257"/>
      <c r="J21" s="1257"/>
      <c r="K21" s="1257"/>
      <c r="L21" s="1257"/>
      <c r="M21" s="1257"/>
      <c r="N21" s="1257"/>
      <c r="O21" s="1257"/>
      <c r="P21" s="1257"/>
      <c r="Q21" s="1257"/>
      <c r="R21" s="1257"/>
      <c r="S21" s="1257"/>
      <c r="T21" s="1257"/>
      <c r="U21" s="1257"/>
      <c r="V21" s="1257"/>
      <c r="W21" s="1270"/>
    </row>
    <row r="22" spans="1:23" x14ac:dyDescent="0.2">
      <c r="A22" s="31"/>
      <c r="B22" s="30"/>
      <c r="C22" s="32">
        <v>2004</v>
      </c>
      <c r="D22" s="32">
        <v>2005</v>
      </c>
      <c r="E22" s="30" t="s">
        <v>64</v>
      </c>
      <c r="F22" s="32">
        <v>2004</v>
      </c>
      <c r="G22" s="32">
        <v>2005</v>
      </c>
      <c r="H22" s="30" t="s">
        <v>64</v>
      </c>
      <c r="I22" s="32">
        <v>2004</v>
      </c>
      <c r="J22" s="32">
        <v>2005</v>
      </c>
      <c r="K22" s="30" t="s">
        <v>64</v>
      </c>
      <c r="L22" s="32">
        <v>2004</v>
      </c>
      <c r="M22" s="32">
        <v>2005</v>
      </c>
      <c r="N22" s="30" t="s">
        <v>64</v>
      </c>
      <c r="O22" s="32">
        <v>2004</v>
      </c>
      <c r="P22" s="32">
        <v>2005</v>
      </c>
      <c r="Q22" s="30" t="s">
        <v>64</v>
      </c>
      <c r="R22" s="32">
        <v>2004</v>
      </c>
      <c r="S22" s="32">
        <v>2005</v>
      </c>
      <c r="T22" s="30" t="s">
        <v>64</v>
      </c>
      <c r="U22" s="32">
        <v>2004</v>
      </c>
      <c r="V22" s="32">
        <v>2005</v>
      </c>
      <c r="W22" s="30" t="s">
        <v>64</v>
      </c>
    </row>
    <row r="23" spans="1:23" x14ac:dyDescent="0.2">
      <c r="A23" s="33" t="s">
        <v>10</v>
      </c>
      <c r="B23" s="33" t="s">
        <v>11</v>
      </c>
      <c r="C23" s="12">
        <f>SUM(C25,C26,C27)</f>
        <v>431.17714999999998</v>
      </c>
      <c r="D23" s="12">
        <f>SUM(D25,D26,D27)</f>
        <v>339.37300000000005</v>
      </c>
      <c r="E23" s="40">
        <f>D23/C23*100</f>
        <v>78.708484436153455</v>
      </c>
      <c r="F23" s="12">
        <f>SUM(F25,F26,F27)</f>
        <v>606.661249</v>
      </c>
      <c r="G23" s="12">
        <f>SUM(G25,G26,G27)</f>
        <v>547.21199999999999</v>
      </c>
      <c r="H23" s="40">
        <f>G23/F23*100</f>
        <v>90.200585730835101</v>
      </c>
      <c r="I23" s="12">
        <f>SUM(I25,I26,I27)</f>
        <v>505.21924100000001</v>
      </c>
      <c r="J23" s="12">
        <f>SUM(J25,J26,J27)</f>
        <v>469.06799999999998</v>
      </c>
      <c r="K23" s="40">
        <f>J23/I23*100</f>
        <v>92.844444932769292</v>
      </c>
      <c r="L23" s="12">
        <f>SUM(L25,L26,L27)</f>
        <v>1345.6333380000001</v>
      </c>
      <c r="M23" s="12">
        <f>SUM(M25,M26,M27)</f>
        <v>1318.623</v>
      </c>
      <c r="N23" s="40">
        <f>M23/L23*100</f>
        <v>97.992741615621298</v>
      </c>
      <c r="O23" s="12">
        <f>SUM(O25,O26,O27)</f>
        <v>558.15132399999993</v>
      </c>
      <c r="P23" s="12">
        <f>SUM(P25,P26,P27)</f>
        <v>512.327</v>
      </c>
      <c r="Q23" s="40">
        <f>P23/O23*100</f>
        <v>91.789982030034579</v>
      </c>
      <c r="R23" s="12">
        <f>SUM(R25,R26,R27)</f>
        <v>473.11164200000002</v>
      </c>
      <c r="S23" s="12">
        <f>SUM(S25,S26,S27)</f>
        <v>425.12299999999999</v>
      </c>
      <c r="T23" s="40">
        <f>S23/R23*100</f>
        <v>89.856803819678561</v>
      </c>
      <c r="U23" s="12">
        <f t="shared" ref="U23:V27" si="2">SUM(C23,F23,I23,L23,O23,R23)</f>
        <v>3919.9539439999999</v>
      </c>
      <c r="V23" s="12">
        <f t="shared" si="2"/>
        <v>3611.7260000000001</v>
      </c>
      <c r="W23" s="40">
        <f>V23/U23*100</f>
        <v>92.136949862082361</v>
      </c>
    </row>
    <row r="24" spans="1:23" x14ac:dyDescent="0.2">
      <c r="A24" s="35" t="s">
        <v>29</v>
      </c>
      <c r="B24" s="36" t="s">
        <v>12</v>
      </c>
      <c r="C24" s="12">
        <f>C23-C27</f>
        <v>125.14614999999998</v>
      </c>
      <c r="D24" s="12">
        <f>D23-D27</f>
        <v>130.51400000000004</v>
      </c>
      <c r="E24" s="12">
        <f>D24/C24*100</f>
        <v>104.28926499137215</v>
      </c>
      <c r="F24" s="12">
        <f>F23-F27</f>
        <v>279.17924899999997</v>
      </c>
      <c r="G24" s="12">
        <f>G23-G27</f>
        <v>311.41199999999998</v>
      </c>
      <c r="H24" s="12">
        <f>G24/F24*100</f>
        <v>111.54553969016516</v>
      </c>
      <c r="I24" s="12">
        <f>I23-I27</f>
        <v>250.526241</v>
      </c>
      <c r="J24" s="12">
        <f>J23-J27</f>
        <v>268.41899999999998</v>
      </c>
      <c r="K24" s="12">
        <f>J24/I24*100</f>
        <v>107.14206980018513</v>
      </c>
      <c r="L24" s="12">
        <f>L23-L27</f>
        <v>705.76733800000011</v>
      </c>
      <c r="M24" s="12">
        <f>M23-M27</f>
        <v>738.77100000000007</v>
      </c>
      <c r="N24" s="12">
        <f>M24/L24*100</f>
        <v>104.67628072638296</v>
      </c>
      <c r="O24" s="12">
        <f>O23-O27</f>
        <v>371.13532399999997</v>
      </c>
      <c r="P24" s="12">
        <f>P23-P27</f>
        <v>397.08</v>
      </c>
      <c r="Q24" s="12">
        <f>P24/O24*100</f>
        <v>106.99062426081545</v>
      </c>
      <c r="R24" s="12">
        <f>R23-R27</f>
        <v>182.05264199999999</v>
      </c>
      <c r="S24" s="12">
        <f>S23-S27</f>
        <v>203.393</v>
      </c>
      <c r="T24" s="12">
        <f>S24/R24*100</f>
        <v>111.72208091327782</v>
      </c>
      <c r="U24" s="12">
        <f t="shared" si="2"/>
        <v>1913.8069439999999</v>
      </c>
      <c r="V24" s="12">
        <f t="shared" si="2"/>
        <v>2049.5889999999999</v>
      </c>
      <c r="W24" s="12">
        <f>V24/U24*100</f>
        <v>107.09486693136378</v>
      </c>
    </row>
    <row r="25" spans="1:23" hidden="1" x14ac:dyDescent="0.2">
      <c r="A25" s="86" t="s">
        <v>31</v>
      </c>
      <c r="B25" s="85" t="s">
        <v>12</v>
      </c>
      <c r="C25" s="21">
        <v>117.53715</v>
      </c>
      <c r="D25" s="21">
        <v>121.574</v>
      </c>
      <c r="E25" s="21">
        <f>D25/C25*100</f>
        <v>103.43453112484011</v>
      </c>
      <c r="F25" s="21">
        <v>242.46224900000001</v>
      </c>
      <c r="G25" s="21">
        <v>267.613</v>
      </c>
      <c r="H25" s="21">
        <f>G25/F25*100</f>
        <v>110.37305852920633</v>
      </c>
      <c r="I25" s="21">
        <v>229.698241</v>
      </c>
      <c r="J25" s="21">
        <v>243.79499999999999</v>
      </c>
      <c r="K25" s="21">
        <f>J25/I25*100</f>
        <v>106.1370774711331</v>
      </c>
      <c r="L25" s="21">
        <v>590.11133800000005</v>
      </c>
      <c r="M25" s="21">
        <v>604.71900000000005</v>
      </c>
      <c r="N25" s="21">
        <f>M25/L25*100</f>
        <v>102.4754077848272</v>
      </c>
      <c r="O25" s="21">
        <v>329.93232399999999</v>
      </c>
      <c r="P25" s="21">
        <v>356.49099999999999</v>
      </c>
      <c r="Q25" s="21">
        <f>P25/O25*100</f>
        <v>108.0497344661507</v>
      </c>
      <c r="R25" s="21">
        <v>139.53964199999999</v>
      </c>
      <c r="S25" s="21">
        <v>147.66</v>
      </c>
      <c r="T25" s="21">
        <f>S25/R25*100</f>
        <v>105.81939145293207</v>
      </c>
      <c r="U25" s="21">
        <f t="shared" si="2"/>
        <v>1649.2809439999999</v>
      </c>
      <c r="V25" s="21">
        <f t="shared" si="2"/>
        <v>1741.8520000000001</v>
      </c>
      <c r="W25" s="21">
        <f>V25/U25*100</f>
        <v>105.61281304660488</v>
      </c>
    </row>
    <row r="26" spans="1:23" hidden="1" x14ac:dyDescent="0.2">
      <c r="A26" s="37" t="s">
        <v>32</v>
      </c>
      <c r="B26" s="36" t="s">
        <v>12</v>
      </c>
      <c r="C26" s="21">
        <v>7.609</v>
      </c>
      <c r="D26" s="21">
        <v>8.94</v>
      </c>
      <c r="E26" s="18">
        <f>D26/C26*100</f>
        <v>117.49244315941647</v>
      </c>
      <c r="F26" s="18">
        <v>36.716999999999999</v>
      </c>
      <c r="G26" s="18">
        <v>43.798999999999999</v>
      </c>
      <c r="H26" s="18">
        <f>G26/F26*100</f>
        <v>119.2880681972928</v>
      </c>
      <c r="I26" s="18">
        <v>20.827999999999999</v>
      </c>
      <c r="J26" s="18">
        <v>24.623999999999999</v>
      </c>
      <c r="K26" s="18">
        <f>J26/I26*100</f>
        <v>118.22546571922412</v>
      </c>
      <c r="L26" s="21">
        <v>115.65600000000001</v>
      </c>
      <c r="M26" s="21">
        <v>134.05199999999999</v>
      </c>
      <c r="N26" s="18">
        <f>M26/L26*100</f>
        <v>115.90578958290101</v>
      </c>
      <c r="O26" s="18">
        <v>41.203000000000003</v>
      </c>
      <c r="P26" s="18">
        <v>40.588999999999999</v>
      </c>
      <c r="Q26" s="18">
        <f>P26/O26*100</f>
        <v>98.509817246317013</v>
      </c>
      <c r="R26" s="18">
        <v>42.512999999999998</v>
      </c>
      <c r="S26" s="18">
        <v>55.732999999999997</v>
      </c>
      <c r="T26" s="18">
        <f>S26/R26*100</f>
        <v>131.09637052195799</v>
      </c>
      <c r="U26" s="18">
        <f t="shared" si="2"/>
        <v>264.52600000000001</v>
      </c>
      <c r="V26" s="18">
        <f t="shared" si="2"/>
        <v>307.73699999999997</v>
      </c>
      <c r="W26" s="18">
        <f>V26/U26*100</f>
        <v>116.33525626970504</v>
      </c>
    </row>
    <row r="27" spans="1:23" x14ac:dyDescent="0.2">
      <c r="A27" s="35" t="s">
        <v>30</v>
      </c>
      <c r="B27" s="36" t="s">
        <v>12</v>
      </c>
      <c r="C27" s="48">
        <v>306.03100000000001</v>
      </c>
      <c r="D27" s="48">
        <v>208.85900000000001</v>
      </c>
      <c r="E27" s="40">
        <f>D27/C27*100</f>
        <v>68.247661184651236</v>
      </c>
      <c r="F27" s="12">
        <v>327.48200000000003</v>
      </c>
      <c r="G27" s="12">
        <v>235.8</v>
      </c>
      <c r="H27" s="40">
        <f>G27/F27*100</f>
        <v>72.003957469418168</v>
      </c>
      <c r="I27" s="12">
        <v>254.69300000000001</v>
      </c>
      <c r="J27" s="12">
        <v>200.649</v>
      </c>
      <c r="K27" s="40">
        <f>J27/I27*100</f>
        <v>78.780728170778147</v>
      </c>
      <c r="L27" s="48">
        <v>639.86599999999999</v>
      </c>
      <c r="M27" s="48">
        <v>579.85199999999998</v>
      </c>
      <c r="N27" s="40">
        <f>M27/L27*100</f>
        <v>90.620848740204977</v>
      </c>
      <c r="O27" s="12">
        <v>187.01599999999999</v>
      </c>
      <c r="P27" s="12">
        <v>115.247</v>
      </c>
      <c r="Q27" s="40">
        <f>P27/O27*100</f>
        <v>61.624139111092106</v>
      </c>
      <c r="R27" s="12">
        <v>291.05900000000003</v>
      </c>
      <c r="S27" s="12">
        <v>221.73</v>
      </c>
      <c r="T27" s="40">
        <f>S27/R27*100</f>
        <v>76.180430771767917</v>
      </c>
      <c r="U27" s="12">
        <f t="shared" si="2"/>
        <v>2006.1470000000002</v>
      </c>
      <c r="V27" s="12">
        <f t="shared" si="2"/>
        <v>1562.1369999999999</v>
      </c>
      <c r="W27" s="40">
        <f>V27/U27*100</f>
        <v>77.867524164480457</v>
      </c>
    </row>
    <row r="28" spans="1:23" x14ac:dyDescent="0.2">
      <c r="A28" s="1262" t="s">
        <v>68</v>
      </c>
      <c r="B28" s="1263"/>
      <c r="C28" s="1263"/>
      <c r="D28" s="1263"/>
      <c r="E28" s="1263"/>
      <c r="F28" s="1263"/>
      <c r="G28" s="1263"/>
      <c r="H28" s="1263"/>
      <c r="I28" s="1263"/>
      <c r="J28" s="1263"/>
      <c r="K28" s="1263"/>
      <c r="L28" s="1263"/>
      <c r="M28" s="1263"/>
      <c r="N28" s="1263"/>
      <c r="O28" s="1263"/>
      <c r="P28" s="1263"/>
      <c r="Q28" s="1263"/>
      <c r="R28" s="1263"/>
      <c r="S28" s="1263"/>
      <c r="T28" s="1263"/>
      <c r="U28" s="1263"/>
      <c r="V28" s="1263"/>
      <c r="W28" s="1264"/>
    </row>
    <row r="29" spans="1:23" ht="13.5" thickBot="1" x14ac:dyDescent="0.25">
      <c r="A29" s="1265"/>
      <c r="B29" s="1266"/>
      <c r="C29" s="1266"/>
      <c r="D29" s="1266"/>
      <c r="E29" s="1266"/>
      <c r="F29" s="1266"/>
      <c r="G29" s="1266"/>
      <c r="H29" s="1266"/>
      <c r="I29" s="1266"/>
      <c r="J29" s="1266"/>
      <c r="K29" s="1266"/>
      <c r="L29" s="1266"/>
      <c r="M29" s="1266"/>
      <c r="N29" s="1266"/>
      <c r="O29" s="1266"/>
      <c r="P29" s="1266"/>
      <c r="Q29" s="1266"/>
      <c r="R29" s="1266"/>
      <c r="S29" s="1266"/>
      <c r="T29" s="1266"/>
      <c r="U29" s="1266"/>
      <c r="V29" s="1266"/>
      <c r="W29" s="1267"/>
    </row>
    <row r="30" spans="1:23" ht="13.5" thickBot="1" x14ac:dyDescent="0.25">
      <c r="A30" s="93"/>
      <c r="B30" s="92"/>
      <c r="C30" s="142">
        <v>2004</v>
      </c>
      <c r="D30" s="143">
        <v>2005</v>
      </c>
      <c r="E30" s="144" t="s">
        <v>64</v>
      </c>
      <c r="F30" s="142">
        <v>2004</v>
      </c>
      <c r="G30" s="143">
        <v>2005</v>
      </c>
      <c r="H30" s="144" t="s">
        <v>64</v>
      </c>
      <c r="I30" s="142">
        <v>2004</v>
      </c>
      <c r="J30" s="143">
        <v>2005</v>
      </c>
      <c r="K30" s="144" t="s">
        <v>64</v>
      </c>
      <c r="L30" s="142">
        <v>2004</v>
      </c>
      <c r="M30" s="143">
        <v>2005</v>
      </c>
      <c r="N30" s="144" t="s">
        <v>64</v>
      </c>
      <c r="O30" s="142">
        <v>2004</v>
      </c>
      <c r="P30" s="143">
        <v>2005</v>
      </c>
      <c r="Q30" s="144" t="s">
        <v>64</v>
      </c>
      <c r="R30" s="142">
        <v>2004</v>
      </c>
      <c r="S30" s="143">
        <v>2005</v>
      </c>
      <c r="T30" s="144" t="s">
        <v>64</v>
      </c>
      <c r="U30" s="142">
        <v>2004</v>
      </c>
      <c r="V30" s="143">
        <v>2005</v>
      </c>
      <c r="W30" s="144" t="s">
        <v>64</v>
      </c>
    </row>
    <row r="31" spans="1:23" x14ac:dyDescent="0.2">
      <c r="A31" s="94" t="s">
        <v>10</v>
      </c>
      <c r="B31" s="94" t="s">
        <v>11</v>
      </c>
      <c r="C31" s="95">
        <f>SUM(C33,C34,C35)</f>
        <v>350.25193100000001</v>
      </c>
      <c r="D31" s="95">
        <f>SUM(D33,D34,D35)</f>
        <v>344.08100000000002</v>
      </c>
      <c r="E31" s="108">
        <f>D31/C31*100</f>
        <v>98.238145045373074</v>
      </c>
      <c r="F31" s="95">
        <f>SUM(F33,F34,F35)</f>
        <v>621.12000699999999</v>
      </c>
      <c r="G31" s="95">
        <f>SUM(G33,G34,G35)</f>
        <v>634.96100000000001</v>
      </c>
      <c r="H31" s="95">
        <f>G31/F31*100</f>
        <v>102.22839271702932</v>
      </c>
      <c r="I31" s="95">
        <f>SUM(I33,I34,I35)</f>
        <v>502.57612400000005</v>
      </c>
      <c r="J31" s="95">
        <f>SUM(J33,J34,J35)</f>
        <v>519.65000000000009</v>
      </c>
      <c r="K31" s="108">
        <f>J31/I31*100</f>
        <v>103.39727161412068</v>
      </c>
      <c r="L31" s="95">
        <f>SUM(L33,L34,L35)</f>
        <v>1407.5919819999999</v>
      </c>
      <c r="M31" s="95">
        <f>SUM(M33,M34,M35)</f>
        <v>1394.9009999999998</v>
      </c>
      <c r="N31" s="95">
        <f>M31/L31*100</f>
        <v>99.098390573242128</v>
      </c>
      <c r="O31" s="95">
        <f>SUM(O33,O34,O35)</f>
        <v>538.48633300000006</v>
      </c>
      <c r="P31" s="95">
        <f>SUM(P33,P34,P35)</f>
        <v>562.02800000000002</v>
      </c>
      <c r="Q31" s="95">
        <f>P31/O31*100</f>
        <v>104.37182256211503</v>
      </c>
      <c r="R31" s="95">
        <f>SUM(R33,R34,R35)</f>
        <v>422.23701300000005</v>
      </c>
      <c r="S31" s="95">
        <f>SUM(S33,S34,S35)</f>
        <v>424.01599999999996</v>
      </c>
      <c r="T31" s="95">
        <f>S31/R31*100</f>
        <v>100.42132426699408</v>
      </c>
      <c r="U31" s="95">
        <f t="shared" ref="U31:V35" si="3">SUM(C31,F31,I31,L31,O31,R31)</f>
        <v>3842.2633900000001</v>
      </c>
      <c r="V31" s="95">
        <f t="shared" si="3"/>
        <v>3879.6370000000002</v>
      </c>
      <c r="W31" s="95">
        <f>V31/U31*100</f>
        <v>100.97269776187832</v>
      </c>
    </row>
    <row r="32" spans="1:23" x14ac:dyDescent="0.2">
      <c r="A32" s="96" t="s">
        <v>29</v>
      </c>
      <c r="B32" s="97" t="s">
        <v>12</v>
      </c>
      <c r="C32" s="95">
        <f>C31-C35</f>
        <v>140.93093100000002</v>
      </c>
      <c r="D32" s="95">
        <f>D31-D35</f>
        <v>152.51600000000002</v>
      </c>
      <c r="E32" s="95">
        <f>D32/C32*100</f>
        <v>108.22038775859643</v>
      </c>
      <c r="F32" s="95">
        <f>F31-F35</f>
        <v>360.134007</v>
      </c>
      <c r="G32" s="95">
        <f>G31-G35</f>
        <v>381.036</v>
      </c>
      <c r="H32" s="95">
        <f>G32/F32*100</f>
        <v>105.80394869513114</v>
      </c>
      <c r="I32" s="95">
        <f>I31-I35</f>
        <v>285.04412400000001</v>
      </c>
      <c r="J32" s="95">
        <f>J31-J35</f>
        <v>317.59400000000005</v>
      </c>
      <c r="K32" s="95">
        <f>J32/I32*100</f>
        <v>111.4192411838667</v>
      </c>
      <c r="L32" s="95">
        <f>L31-L35</f>
        <v>760.22098199999994</v>
      </c>
      <c r="M32" s="95">
        <f>M31-M35</f>
        <v>822.41399999999987</v>
      </c>
      <c r="N32" s="95">
        <f>M32/L32*100</f>
        <v>108.18091311244551</v>
      </c>
      <c r="O32" s="95">
        <f>O31-O35</f>
        <v>424.82333300000005</v>
      </c>
      <c r="P32" s="95">
        <f>P31-P35</f>
        <v>453.28800000000001</v>
      </c>
      <c r="Q32" s="95">
        <f>P32/O32*100</f>
        <v>106.70035395631152</v>
      </c>
      <c r="R32" s="95">
        <f>R31-R35</f>
        <v>193.33901300000005</v>
      </c>
      <c r="S32" s="95">
        <f>S31-S35</f>
        <v>208.19699999999997</v>
      </c>
      <c r="T32" s="95">
        <f>S32/R32*100</f>
        <v>107.68493992467</v>
      </c>
      <c r="U32" s="95">
        <f t="shared" si="3"/>
        <v>2164.4923899999999</v>
      </c>
      <c r="V32" s="95">
        <f t="shared" si="3"/>
        <v>2335.0450000000001</v>
      </c>
      <c r="W32" s="95">
        <f>V32/U32*100</f>
        <v>107.8795661647025</v>
      </c>
    </row>
    <row r="33" spans="1:23" hidden="1" x14ac:dyDescent="0.2">
      <c r="A33" s="98" t="s">
        <v>31</v>
      </c>
      <c r="B33" s="97" t="s">
        <v>12</v>
      </c>
      <c r="C33" s="99">
        <v>132.66093100000001</v>
      </c>
      <c r="D33" s="99">
        <v>142.84800000000001</v>
      </c>
      <c r="E33" s="100">
        <f>D33/C33*100</f>
        <v>107.67902721864661</v>
      </c>
      <c r="F33" s="99">
        <v>313.27000700000002</v>
      </c>
      <c r="G33" s="99">
        <v>330.42500000000001</v>
      </c>
      <c r="H33" s="100">
        <f>G33/F33*100</f>
        <v>105.47610451580832</v>
      </c>
      <c r="I33" s="99">
        <v>262.75012400000003</v>
      </c>
      <c r="J33" s="99">
        <v>291.93400000000003</v>
      </c>
      <c r="K33" s="105">
        <f>J33/I33*100</f>
        <v>111.10708362596245</v>
      </c>
      <c r="L33" s="99">
        <v>641.20998199999997</v>
      </c>
      <c r="M33" s="99">
        <v>672.86300000000006</v>
      </c>
      <c r="N33" s="100">
        <f>M33/L33*100</f>
        <v>104.93645122324375</v>
      </c>
      <c r="O33" s="99">
        <v>379.80533300000002</v>
      </c>
      <c r="P33" s="99">
        <v>409.214</v>
      </c>
      <c r="Q33" s="100">
        <f>P33/O33*100</f>
        <v>107.74308953687071</v>
      </c>
      <c r="R33" s="99">
        <v>149.20601300000001</v>
      </c>
      <c r="S33" s="99">
        <v>160.178</v>
      </c>
      <c r="T33" s="100">
        <f>S33/R33*100</f>
        <v>107.35358232513055</v>
      </c>
      <c r="U33" s="100">
        <f t="shared" si="3"/>
        <v>1878.90239</v>
      </c>
      <c r="V33" s="100">
        <f t="shared" si="3"/>
        <v>2007.462</v>
      </c>
      <c r="W33" s="100">
        <f>V33/U33*100</f>
        <v>106.84227188619415</v>
      </c>
    </row>
    <row r="34" spans="1:23" hidden="1" x14ac:dyDescent="0.2">
      <c r="A34" s="101" t="s">
        <v>32</v>
      </c>
      <c r="B34" s="97" t="s">
        <v>12</v>
      </c>
      <c r="C34" s="99">
        <v>8.27</v>
      </c>
      <c r="D34" s="99">
        <v>9.6679999999999993</v>
      </c>
      <c r="E34" s="100">
        <f>D34/C34*100</f>
        <v>116.90447400241837</v>
      </c>
      <c r="F34" s="99">
        <v>46.863999999999997</v>
      </c>
      <c r="G34" s="99">
        <v>50.610999999999997</v>
      </c>
      <c r="H34" s="100">
        <f>G34/F34*100</f>
        <v>107.99547627176511</v>
      </c>
      <c r="I34" s="99">
        <v>22.294</v>
      </c>
      <c r="J34" s="99">
        <v>25.66</v>
      </c>
      <c r="K34" s="100">
        <f>J34/I34*100</f>
        <v>115.09823270835201</v>
      </c>
      <c r="L34" s="99">
        <v>119.011</v>
      </c>
      <c r="M34" s="99">
        <v>149.55099999999999</v>
      </c>
      <c r="N34" s="100">
        <f>M34/L34*100</f>
        <v>125.66149347539302</v>
      </c>
      <c r="O34" s="99">
        <v>45.018000000000001</v>
      </c>
      <c r="P34" s="99">
        <v>44.073999999999998</v>
      </c>
      <c r="Q34" s="109">
        <f>P34/O34*100</f>
        <v>97.90306099782309</v>
      </c>
      <c r="R34" s="99">
        <v>44.133000000000003</v>
      </c>
      <c r="S34" s="99">
        <v>48.018999999999998</v>
      </c>
      <c r="T34" s="100">
        <f>S34/R34*100</f>
        <v>108.8052024562119</v>
      </c>
      <c r="U34" s="100">
        <f t="shared" si="3"/>
        <v>285.58999999999997</v>
      </c>
      <c r="V34" s="100">
        <f t="shared" si="3"/>
        <v>327.58299999999997</v>
      </c>
      <c r="W34" s="100">
        <f>V34/U34*100</f>
        <v>114.70394621660422</v>
      </c>
    </row>
    <row r="35" spans="1:23" x14ac:dyDescent="0.2">
      <c r="A35" s="96" t="s">
        <v>30</v>
      </c>
      <c r="B35" s="97" t="s">
        <v>12</v>
      </c>
      <c r="C35" s="102">
        <v>209.321</v>
      </c>
      <c r="D35" s="102">
        <v>191.565</v>
      </c>
      <c r="E35" s="108">
        <f>D35/C35*100</f>
        <v>91.517334620033338</v>
      </c>
      <c r="F35" s="95">
        <v>260.98599999999999</v>
      </c>
      <c r="G35" s="95">
        <v>253.92500000000001</v>
      </c>
      <c r="H35" s="108">
        <f>G35/F35*100</f>
        <v>97.294490892231778</v>
      </c>
      <c r="I35" s="95">
        <v>217.53200000000001</v>
      </c>
      <c r="J35" s="12">
        <v>202.05600000000001</v>
      </c>
      <c r="K35" s="108">
        <f>J35/I35*100</f>
        <v>92.885644410937246</v>
      </c>
      <c r="L35" s="102">
        <v>647.37099999999998</v>
      </c>
      <c r="M35" s="48">
        <v>572.48699999999997</v>
      </c>
      <c r="N35" s="108">
        <f>M35/L35*100</f>
        <v>88.432598927044921</v>
      </c>
      <c r="O35" s="95">
        <v>113.663</v>
      </c>
      <c r="P35" s="12">
        <v>108.74</v>
      </c>
      <c r="Q35" s="108">
        <f>P35/O35*100</f>
        <v>95.668775239083956</v>
      </c>
      <c r="R35" s="95">
        <v>228.898</v>
      </c>
      <c r="S35" s="12">
        <v>215.81899999999999</v>
      </c>
      <c r="T35" s="108">
        <f>S35/R35*100</f>
        <v>94.286101232863544</v>
      </c>
      <c r="U35" s="95">
        <f t="shared" si="3"/>
        <v>1677.771</v>
      </c>
      <c r="V35" s="95">
        <f t="shared" si="3"/>
        <v>1544.5919999999999</v>
      </c>
      <c r="W35" s="108">
        <f>V35/U35*100</f>
        <v>92.062146741122589</v>
      </c>
    </row>
    <row r="36" spans="1:23" x14ac:dyDescent="0.2">
      <c r="A36" s="1241" t="s">
        <v>69</v>
      </c>
      <c r="B36" s="1242"/>
      <c r="C36" s="1242"/>
      <c r="D36" s="1242"/>
      <c r="E36" s="1242"/>
      <c r="F36" s="1242"/>
      <c r="G36" s="1242"/>
      <c r="H36" s="1242"/>
      <c r="I36" s="1242"/>
      <c r="J36" s="1242"/>
      <c r="K36" s="1242"/>
      <c r="L36" s="1242"/>
      <c r="M36" s="1242"/>
      <c r="N36" s="1242"/>
      <c r="O36" s="1242"/>
      <c r="P36" s="1242"/>
      <c r="Q36" s="1242"/>
      <c r="R36" s="1242"/>
      <c r="S36" s="1242"/>
      <c r="T36" s="1242"/>
      <c r="U36" s="1242"/>
      <c r="V36" s="1242"/>
      <c r="W36" s="1243"/>
    </row>
    <row r="37" spans="1:23" ht="13.5" thickBot="1" x14ac:dyDescent="0.25">
      <c r="A37" s="1244"/>
      <c r="B37" s="1245"/>
      <c r="C37" s="1245"/>
      <c r="D37" s="1245"/>
      <c r="E37" s="1245"/>
      <c r="F37" s="1245"/>
      <c r="G37" s="1245"/>
      <c r="H37" s="1245"/>
      <c r="I37" s="1245"/>
      <c r="J37" s="1245"/>
      <c r="K37" s="1245"/>
      <c r="L37" s="1245"/>
      <c r="M37" s="1245"/>
      <c r="N37" s="1245"/>
      <c r="O37" s="1245"/>
      <c r="P37" s="1245"/>
      <c r="Q37" s="1245"/>
      <c r="R37" s="1245"/>
      <c r="S37" s="1245"/>
      <c r="T37" s="1245"/>
      <c r="U37" s="1245"/>
      <c r="V37" s="1245"/>
      <c r="W37" s="1246"/>
    </row>
    <row r="38" spans="1:23" ht="13.5" thickBot="1" x14ac:dyDescent="0.25">
      <c r="A38" s="93"/>
      <c r="B38" s="92"/>
      <c r="C38" s="142">
        <v>2004</v>
      </c>
      <c r="D38" s="143">
        <v>2005</v>
      </c>
      <c r="E38" s="144" t="s">
        <v>64</v>
      </c>
      <c r="F38" s="142">
        <v>2004</v>
      </c>
      <c r="G38" s="143">
        <v>2005</v>
      </c>
      <c r="H38" s="144" t="s">
        <v>64</v>
      </c>
      <c r="I38" s="142">
        <v>2004</v>
      </c>
      <c r="J38" s="143">
        <v>2005</v>
      </c>
      <c r="K38" s="144" t="s">
        <v>64</v>
      </c>
      <c r="L38" s="142">
        <v>2004</v>
      </c>
      <c r="M38" s="143">
        <v>2005</v>
      </c>
      <c r="N38" s="144" t="s">
        <v>64</v>
      </c>
      <c r="O38" s="142">
        <v>2004</v>
      </c>
      <c r="P38" s="143">
        <v>2005</v>
      </c>
      <c r="Q38" s="144" t="s">
        <v>64</v>
      </c>
      <c r="R38" s="142">
        <v>2004</v>
      </c>
      <c r="S38" s="143">
        <v>2005</v>
      </c>
      <c r="T38" s="144" t="s">
        <v>64</v>
      </c>
      <c r="U38" s="142">
        <v>2004</v>
      </c>
      <c r="V38" s="143">
        <v>2005</v>
      </c>
      <c r="W38" s="144" t="s">
        <v>64</v>
      </c>
    </row>
    <row r="39" spans="1:23" x14ac:dyDescent="0.2">
      <c r="A39" s="33" t="s">
        <v>10</v>
      </c>
      <c r="B39" s="33" t="s">
        <v>11</v>
      </c>
      <c r="C39" s="12">
        <f>SUM(C41,C42,C43)</f>
        <v>375.33698700000002</v>
      </c>
      <c r="D39" s="12">
        <f>SUM(D41,D42,D43)</f>
        <v>382.09399999999999</v>
      </c>
      <c r="E39" s="12">
        <f>D39/C39*100</f>
        <v>101.80025236894652</v>
      </c>
      <c r="F39" s="12">
        <f>SUM(F41,F42,F43)</f>
        <v>760.06615799999997</v>
      </c>
      <c r="G39" s="12">
        <f>SUM(G41,G42,G43)</f>
        <v>855.43700000000001</v>
      </c>
      <c r="H39" s="12">
        <f>G39/F39*100</f>
        <v>112.54770272247801</v>
      </c>
      <c r="I39" s="12">
        <f>SUM(I41,I42,I43)</f>
        <v>578.14299999999992</v>
      </c>
      <c r="J39" s="12">
        <f>SUM(J41,J42,J43)</f>
        <v>611.46299999999997</v>
      </c>
      <c r="K39" s="12">
        <f>J39/I39*100</f>
        <v>105.76328001895725</v>
      </c>
      <c r="L39" s="12">
        <f>SUM(L41,L42,L43)</f>
        <v>1442.7363740000001</v>
      </c>
      <c r="M39" s="12">
        <f>SUM(M41,M42,M43)</f>
        <v>1461.047</v>
      </c>
      <c r="N39" s="12">
        <f>M39/L39*100</f>
        <v>101.26915951728822</v>
      </c>
      <c r="O39" s="12">
        <f>SUM(O41,O42,O43)</f>
        <v>560.21976999999993</v>
      </c>
      <c r="P39" s="12">
        <f>SUM(P41,P42,P43)</f>
        <v>630.51700000000005</v>
      </c>
      <c r="Q39" s="12">
        <f>P39/O39*100</f>
        <v>112.54815230815581</v>
      </c>
      <c r="R39" s="12">
        <f>SUM(R41,R42,R43)</f>
        <v>430.38187900000003</v>
      </c>
      <c r="S39" s="12">
        <f>SUM(S41,S42,S43)</f>
        <v>446.01300000000003</v>
      </c>
      <c r="T39" s="12">
        <f>S39/R39*100</f>
        <v>103.63191894517473</v>
      </c>
      <c r="U39" s="12">
        <f t="shared" ref="U39:V43" si="4">SUM(C39,F39,I39,L39,O39,R39)</f>
        <v>4146.8841680000005</v>
      </c>
      <c r="V39" s="12">
        <f t="shared" si="4"/>
        <v>4386.5709999999999</v>
      </c>
      <c r="W39" s="40">
        <f>V39/U39*100</f>
        <v>105.77992589833049</v>
      </c>
    </row>
    <row r="40" spans="1:23" x14ac:dyDescent="0.2">
      <c r="A40" s="35" t="s">
        <v>29</v>
      </c>
      <c r="B40" s="36" t="s">
        <v>12</v>
      </c>
      <c r="C40" s="12">
        <f>C39-C43</f>
        <v>163.75598700000003</v>
      </c>
      <c r="D40" s="12">
        <f>D39-D43</f>
        <v>187.899</v>
      </c>
      <c r="E40" s="12">
        <f>D40/C40*100</f>
        <v>114.74328569128893</v>
      </c>
      <c r="F40" s="12">
        <f>F39-F43</f>
        <v>502.810158</v>
      </c>
      <c r="G40" s="12">
        <f>G39-G43</f>
        <v>598.476</v>
      </c>
      <c r="H40" s="12">
        <f>G40/F40*100</f>
        <v>119.02623494730588</v>
      </c>
      <c r="I40" s="12">
        <f>I39-I43</f>
        <v>357.47799999999995</v>
      </c>
      <c r="J40" s="12">
        <f>J39-J43</f>
        <v>405.76099999999997</v>
      </c>
      <c r="K40" s="12">
        <f>J40/I40*100</f>
        <v>113.50656543899204</v>
      </c>
      <c r="L40" s="12">
        <f>L39-L43</f>
        <v>794.74037400000009</v>
      </c>
      <c r="M40" s="12">
        <f>M39-M43</f>
        <v>885.78600000000006</v>
      </c>
      <c r="N40" s="12">
        <f>M40/L40*100</f>
        <v>111.45602123392311</v>
      </c>
      <c r="O40" s="12">
        <f>O39-O43</f>
        <v>448.48076999999989</v>
      </c>
      <c r="P40" s="12">
        <f>P39-P43</f>
        <v>519.70700000000011</v>
      </c>
      <c r="Q40" s="12">
        <f>P40/O40*100</f>
        <v>115.88166868336411</v>
      </c>
      <c r="R40" s="12">
        <f>R39-R43</f>
        <v>197.43087900000003</v>
      </c>
      <c r="S40" s="12">
        <f>S39-S43</f>
        <v>225.30700000000004</v>
      </c>
      <c r="T40" s="12">
        <f>S40/R40*100</f>
        <v>114.11943316121284</v>
      </c>
      <c r="U40" s="12">
        <f t="shared" si="4"/>
        <v>2464.6961679999999</v>
      </c>
      <c r="V40" s="12">
        <f t="shared" si="4"/>
        <v>2822.9360000000001</v>
      </c>
      <c r="W40" s="12">
        <f>V40/U40*100</f>
        <v>114.5348476072285</v>
      </c>
    </row>
    <row r="41" spans="1:23" hidden="1" x14ac:dyDescent="0.2">
      <c r="A41" s="47" t="s">
        <v>31</v>
      </c>
      <c r="B41" s="36" t="s">
        <v>12</v>
      </c>
      <c r="C41" s="8">
        <v>155.97998699999999</v>
      </c>
      <c r="D41" s="8">
        <v>177.64599999999999</v>
      </c>
      <c r="E41" s="18">
        <f>D41/C41*100</f>
        <v>113.89025183083264</v>
      </c>
      <c r="F41" s="17">
        <v>461.51015799999999</v>
      </c>
      <c r="G41" s="17">
        <v>543.06200000000001</v>
      </c>
      <c r="H41" s="18">
        <f>G41/F41*100</f>
        <v>117.67064940746114</v>
      </c>
      <c r="I41" s="18">
        <v>336.9</v>
      </c>
      <c r="J41" s="18">
        <v>379.98500000000001</v>
      </c>
      <c r="K41" s="18">
        <f>J41/I41*100</f>
        <v>112.78866132383499</v>
      </c>
      <c r="L41" s="21">
        <v>678.04437399999995</v>
      </c>
      <c r="M41" s="21">
        <v>740.74199999999996</v>
      </c>
      <c r="N41" s="18">
        <f>M41/L41*100</f>
        <v>109.24683227295682</v>
      </c>
      <c r="O41" s="18">
        <v>408.06876999999997</v>
      </c>
      <c r="P41" s="18">
        <v>474.67500000000001</v>
      </c>
      <c r="Q41" s="18">
        <f>P41/O41*100</f>
        <v>116.32230518400122</v>
      </c>
      <c r="R41" s="18">
        <v>153.51187899999999</v>
      </c>
      <c r="S41" s="18">
        <v>172.75</v>
      </c>
      <c r="T41" s="18">
        <f>S41/R41*100</f>
        <v>112.53200802786083</v>
      </c>
      <c r="U41" s="18">
        <f t="shared" si="4"/>
        <v>2194.0151679999999</v>
      </c>
      <c r="V41" s="18">
        <f t="shared" si="4"/>
        <v>2488.86</v>
      </c>
      <c r="W41" s="18">
        <f>V41/U41*100</f>
        <v>113.43859588121134</v>
      </c>
    </row>
    <row r="42" spans="1:23" hidden="1" x14ac:dyDescent="0.2">
      <c r="A42" s="47" t="s">
        <v>32</v>
      </c>
      <c r="B42" s="36" t="s">
        <v>12</v>
      </c>
      <c r="C42" s="8">
        <v>7.7759999999999998</v>
      </c>
      <c r="D42" s="8">
        <v>10.253</v>
      </c>
      <c r="E42" s="18">
        <f>D42/C42*100</f>
        <v>131.85442386831278</v>
      </c>
      <c r="F42" s="17">
        <v>41.3</v>
      </c>
      <c r="G42" s="17">
        <v>55.414000000000001</v>
      </c>
      <c r="H42" s="18">
        <f>G42/F42*100</f>
        <v>134.17433414043586</v>
      </c>
      <c r="I42" s="18">
        <v>20.577999999999999</v>
      </c>
      <c r="J42" s="18">
        <v>25.776</v>
      </c>
      <c r="K42" s="18">
        <f>J42/I42*100</f>
        <v>125.25998639323549</v>
      </c>
      <c r="L42" s="21">
        <v>116.696</v>
      </c>
      <c r="M42" s="21">
        <v>145.04400000000001</v>
      </c>
      <c r="N42" s="18">
        <f>M42/L42*100</f>
        <v>124.29217796668269</v>
      </c>
      <c r="O42" s="18">
        <v>40.411999999999999</v>
      </c>
      <c r="P42" s="18">
        <v>45.031999999999996</v>
      </c>
      <c r="Q42" s="18">
        <f>P42/O42*100</f>
        <v>111.4322478471741</v>
      </c>
      <c r="R42" s="18">
        <v>43.918999999999997</v>
      </c>
      <c r="S42" s="18">
        <v>52.557000000000002</v>
      </c>
      <c r="T42" s="18">
        <f>S42/R42*100</f>
        <v>119.66802522826111</v>
      </c>
      <c r="U42" s="18">
        <f t="shared" si="4"/>
        <v>270.68099999999998</v>
      </c>
      <c r="V42" s="18">
        <f t="shared" si="4"/>
        <v>334.07600000000002</v>
      </c>
      <c r="W42" s="18">
        <f>V42/U42*100</f>
        <v>123.42055777834426</v>
      </c>
    </row>
    <row r="43" spans="1:23" x14ac:dyDescent="0.2">
      <c r="A43" s="35" t="s">
        <v>30</v>
      </c>
      <c r="B43" s="36" t="s">
        <v>12</v>
      </c>
      <c r="C43" s="48">
        <v>211.58099999999999</v>
      </c>
      <c r="D43" s="48">
        <v>194.19499999999999</v>
      </c>
      <c r="E43" s="40">
        <f>D43/C43*100</f>
        <v>91.782816037356852</v>
      </c>
      <c r="F43" s="12">
        <v>257.25599999999997</v>
      </c>
      <c r="G43" s="12">
        <v>256.96100000000001</v>
      </c>
      <c r="H43" s="40">
        <f>G43/F43*100</f>
        <v>99.885328233355125</v>
      </c>
      <c r="I43" s="12">
        <v>220.66499999999999</v>
      </c>
      <c r="J43" s="12">
        <v>205.702</v>
      </c>
      <c r="K43" s="40">
        <f>J43/I43*100</f>
        <v>93.219133075023237</v>
      </c>
      <c r="L43" s="48">
        <v>647.99599999999998</v>
      </c>
      <c r="M43" s="48">
        <v>575.26099999999997</v>
      </c>
      <c r="N43" s="40">
        <f>M43/L43*100</f>
        <v>88.775393675269598</v>
      </c>
      <c r="O43" s="12">
        <v>111.739</v>
      </c>
      <c r="P43" s="12">
        <v>110.81</v>
      </c>
      <c r="Q43" s="40">
        <f>P43/O43*100</f>
        <v>99.168598251282006</v>
      </c>
      <c r="R43" s="12">
        <v>232.95099999999999</v>
      </c>
      <c r="S43" s="12">
        <v>220.70599999999999</v>
      </c>
      <c r="T43" s="40">
        <f>S43/R43*100</f>
        <v>94.743529755184568</v>
      </c>
      <c r="U43" s="12">
        <f t="shared" si="4"/>
        <v>1682.1880000000001</v>
      </c>
      <c r="V43" s="12">
        <f t="shared" si="4"/>
        <v>1563.6349999999998</v>
      </c>
      <c r="W43" s="40">
        <f>V43/U43*100</f>
        <v>92.95245240127737</v>
      </c>
    </row>
    <row r="44" spans="1:23" x14ac:dyDescent="0.2">
      <c r="A44" s="1241" t="s">
        <v>70</v>
      </c>
      <c r="B44" s="1242"/>
      <c r="C44" s="1242"/>
      <c r="D44" s="1242"/>
      <c r="E44" s="1242"/>
      <c r="F44" s="1242"/>
      <c r="G44" s="1242"/>
      <c r="H44" s="1242"/>
      <c r="I44" s="1242"/>
      <c r="J44" s="1242"/>
      <c r="K44" s="1242"/>
      <c r="L44" s="1242"/>
      <c r="M44" s="1242"/>
      <c r="N44" s="1242"/>
      <c r="O44" s="1242"/>
      <c r="P44" s="1242"/>
      <c r="Q44" s="1242"/>
      <c r="R44" s="1242"/>
      <c r="S44" s="1242"/>
      <c r="T44" s="1242"/>
      <c r="U44" s="1242"/>
      <c r="V44" s="1242"/>
      <c r="W44" s="1243"/>
    </row>
    <row r="45" spans="1:23" ht="13.5" thickBot="1" x14ac:dyDescent="0.25">
      <c r="A45" s="1244"/>
      <c r="B45" s="1245"/>
      <c r="C45" s="1245"/>
      <c r="D45" s="1245"/>
      <c r="E45" s="1245"/>
      <c r="F45" s="1245"/>
      <c r="G45" s="1245"/>
      <c r="H45" s="1245"/>
      <c r="I45" s="1245"/>
      <c r="J45" s="1245"/>
      <c r="K45" s="1245"/>
      <c r="L45" s="1245"/>
      <c r="M45" s="1245"/>
      <c r="N45" s="1245"/>
      <c r="O45" s="1245"/>
      <c r="P45" s="1245"/>
      <c r="Q45" s="1245"/>
      <c r="R45" s="1245"/>
      <c r="S45" s="1245"/>
      <c r="T45" s="1245"/>
      <c r="U45" s="1245"/>
      <c r="V45" s="1245"/>
      <c r="W45" s="1246"/>
    </row>
    <row r="46" spans="1:23" ht="13.5" thickBot="1" x14ac:dyDescent="0.25">
      <c r="A46" s="93"/>
      <c r="B46" s="92"/>
      <c r="C46" s="142">
        <v>2004</v>
      </c>
      <c r="D46" s="143">
        <v>2005</v>
      </c>
      <c r="E46" s="144" t="s">
        <v>64</v>
      </c>
      <c r="F46" s="142">
        <v>2004</v>
      </c>
      <c r="G46" s="143">
        <v>2005</v>
      </c>
      <c r="H46" s="144" t="s">
        <v>64</v>
      </c>
      <c r="I46" s="142">
        <v>2004</v>
      </c>
      <c r="J46" s="143">
        <v>2005</v>
      </c>
      <c r="K46" s="144" t="s">
        <v>64</v>
      </c>
      <c r="L46" s="142">
        <v>2004</v>
      </c>
      <c r="M46" s="143">
        <v>2005</v>
      </c>
      <c r="N46" s="144" t="s">
        <v>64</v>
      </c>
      <c r="O46" s="142">
        <v>2004</v>
      </c>
      <c r="P46" s="143">
        <v>2005</v>
      </c>
      <c r="Q46" s="144" t="s">
        <v>64</v>
      </c>
      <c r="R46" s="142">
        <v>2004</v>
      </c>
      <c r="S46" s="143">
        <v>2005</v>
      </c>
      <c r="T46" s="144" t="s">
        <v>64</v>
      </c>
      <c r="U46" s="142">
        <v>2004</v>
      </c>
      <c r="V46" s="143">
        <v>2005</v>
      </c>
      <c r="W46" s="144" t="s">
        <v>64</v>
      </c>
    </row>
    <row r="47" spans="1:23" x14ac:dyDescent="0.2">
      <c r="A47" s="33" t="s">
        <v>10</v>
      </c>
      <c r="B47" s="33" t="s">
        <v>11</v>
      </c>
      <c r="C47" s="25">
        <f>C49+C50+C51</f>
        <v>475.78500000000003</v>
      </c>
      <c r="D47" s="25">
        <f>D49+D50+D51</f>
        <v>476.21183499999995</v>
      </c>
      <c r="E47" s="12">
        <f>D47/C47*100</f>
        <v>100.08971173954622</v>
      </c>
      <c r="F47" s="25">
        <f>F49+F50+F51</f>
        <v>1344.463</v>
      </c>
      <c r="G47" s="25">
        <f>G49+G50+G51</f>
        <v>1521.778268</v>
      </c>
      <c r="H47" s="12">
        <f>G47/F47*100</f>
        <v>113.18855691826401</v>
      </c>
      <c r="I47" s="25">
        <f>I49+I50+I51</f>
        <v>815.346</v>
      </c>
      <c r="J47" s="25">
        <f>J49+J50+J51</f>
        <v>848.71538099999998</v>
      </c>
      <c r="K47" s="12">
        <f>J47/I47*100</f>
        <v>104.09266507715742</v>
      </c>
      <c r="L47" s="25">
        <f>L49+L50+L51</f>
        <v>1711.4629999999997</v>
      </c>
      <c r="M47" s="25">
        <f>M49+M50+M51</f>
        <v>1735.1084580000002</v>
      </c>
      <c r="N47" s="12">
        <f>M47/L47*100</f>
        <v>101.38159329182113</v>
      </c>
      <c r="O47" s="25">
        <f>O49+O50+O51</f>
        <v>882.04399999999998</v>
      </c>
      <c r="P47" s="25">
        <f>P49+P50+P51</f>
        <v>996.89578500000005</v>
      </c>
      <c r="Q47" s="12">
        <f>P47/O47*100</f>
        <v>113.02109475264272</v>
      </c>
      <c r="R47" s="25">
        <f>R49+R50+R51</f>
        <v>483.24599999999998</v>
      </c>
      <c r="S47" s="25">
        <f>S49+S50+S51</f>
        <v>502.13187700000003</v>
      </c>
      <c r="T47" s="12">
        <f>S47/R47*100</f>
        <v>103.90812898606508</v>
      </c>
      <c r="U47" s="25">
        <f t="shared" ref="U47:V51" si="5">SUM(C47,F47,I47,L47,O47,R47)</f>
        <v>5712.3469999999998</v>
      </c>
      <c r="V47" s="25">
        <f t="shared" si="5"/>
        <v>6080.8416040000002</v>
      </c>
      <c r="W47" s="12">
        <f>V47/U47*100</f>
        <v>106.45084418015922</v>
      </c>
    </row>
    <row r="48" spans="1:23" x14ac:dyDescent="0.2">
      <c r="A48" s="35" t="s">
        <v>29</v>
      </c>
      <c r="B48" s="36" t="s">
        <v>12</v>
      </c>
      <c r="C48" s="25">
        <f>C47-C51</f>
        <v>260.75800000000004</v>
      </c>
      <c r="D48" s="25">
        <f>D47-D51</f>
        <v>282.10283499999991</v>
      </c>
      <c r="E48" s="12">
        <f>D48/C48*100</f>
        <v>108.1856874956856</v>
      </c>
      <c r="F48" s="25">
        <f>F47-F51</f>
        <v>1081.645</v>
      </c>
      <c r="G48" s="25">
        <f>G47-G51</f>
        <v>1259.848268</v>
      </c>
      <c r="H48" s="12">
        <f>G48/F48*100</f>
        <v>116.47520840941343</v>
      </c>
      <c r="I48" s="25">
        <f>I47-I51</f>
        <v>596.83899999999994</v>
      </c>
      <c r="J48" s="25">
        <f>J47-J51</f>
        <v>645.88138099999992</v>
      </c>
      <c r="K48" s="12">
        <f>J48/I48*100</f>
        <v>108.21702016791799</v>
      </c>
      <c r="L48" s="25">
        <f>L47-L51</f>
        <v>1073.0519999999997</v>
      </c>
      <c r="M48" s="25">
        <f>M47-M51</f>
        <v>1166.460458</v>
      </c>
      <c r="N48" s="12">
        <f>M48/L48*100</f>
        <v>108.7049330321364</v>
      </c>
      <c r="O48" s="25">
        <f>O47-O51</f>
        <v>766.27099999999996</v>
      </c>
      <c r="P48" s="25">
        <f>P47-P51</f>
        <v>886.67878500000006</v>
      </c>
      <c r="Q48" s="12">
        <f>P48/O48*100</f>
        <v>115.71347277921259</v>
      </c>
      <c r="R48" s="25">
        <f>R47-R51</f>
        <v>245.88399999999999</v>
      </c>
      <c r="S48" s="25">
        <f>S47-S51</f>
        <v>279.91887700000007</v>
      </c>
      <c r="T48" s="12">
        <f>S48/R48*100</f>
        <v>113.84184290153084</v>
      </c>
      <c r="U48" s="25">
        <f t="shared" si="5"/>
        <v>4024.4489999999996</v>
      </c>
      <c r="V48" s="25">
        <f t="shared" si="5"/>
        <v>4520.8906040000002</v>
      </c>
      <c r="W48" s="12">
        <f>V48/U48*100</f>
        <v>112.33564157478453</v>
      </c>
    </row>
    <row r="49" spans="1:26" hidden="1" x14ac:dyDescent="0.2">
      <c r="A49" s="47" t="s">
        <v>31</v>
      </c>
      <c r="B49" s="36" t="s">
        <v>12</v>
      </c>
      <c r="C49" s="27">
        <v>251.60400000000001</v>
      </c>
      <c r="D49" s="27">
        <v>270.66483499999998</v>
      </c>
      <c r="E49" s="18">
        <f>D49/C49*100</f>
        <v>107.57572812832863</v>
      </c>
      <c r="F49" s="7">
        <v>998.28899999999999</v>
      </c>
      <c r="G49" s="7">
        <v>1146.0942680000001</v>
      </c>
      <c r="H49" s="18">
        <f>G49/F49*100</f>
        <v>114.80585962581979</v>
      </c>
      <c r="I49" s="7">
        <v>572.81500000000005</v>
      </c>
      <c r="J49" s="7">
        <v>619.11138100000005</v>
      </c>
      <c r="K49" s="18">
        <f>J49/I49*100</f>
        <v>108.08225709871424</v>
      </c>
      <c r="L49" s="27">
        <v>940.82899999999995</v>
      </c>
      <c r="M49" s="27">
        <v>1008.041458</v>
      </c>
      <c r="N49" s="18">
        <f>M49/L49*100</f>
        <v>107.14396112364734</v>
      </c>
      <c r="O49" s="7">
        <v>718.601</v>
      </c>
      <c r="P49" s="7">
        <v>834.25278500000002</v>
      </c>
      <c r="Q49" s="18">
        <f>P49/O49*100</f>
        <v>116.09401949064919</v>
      </c>
      <c r="R49" s="7">
        <v>198.28700000000001</v>
      </c>
      <c r="S49" s="7">
        <v>224.17587700000001</v>
      </c>
      <c r="T49" s="18">
        <f>S49/R49*100</f>
        <v>113.05626541326461</v>
      </c>
      <c r="U49" s="22">
        <f t="shared" si="5"/>
        <v>3680.4250000000002</v>
      </c>
      <c r="V49" s="22">
        <f t="shared" si="5"/>
        <v>4102.340604</v>
      </c>
      <c r="W49" s="18">
        <f>V49/U49*100</f>
        <v>111.46377399349259</v>
      </c>
    </row>
    <row r="50" spans="1:26" hidden="1" x14ac:dyDescent="0.2">
      <c r="A50" s="47" t="s">
        <v>32</v>
      </c>
      <c r="B50" s="36" t="s">
        <v>12</v>
      </c>
      <c r="C50" s="27">
        <v>9.1539999999999999</v>
      </c>
      <c r="D50" s="27">
        <v>11.438000000000001</v>
      </c>
      <c r="E50" s="18">
        <f>D50/C50*100</f>
        <v>124.95084116233342</v>
      </c>
      <c r="F50" s="7">
        <v>83.355999999999995</v>
      </c>
      <c r="G50" s="7">
        <v>113.754</v>
      </c>
      <c r="H50" s="18">
        <f>G50/F50*100</f>
        <v>136.46768079082491</v>
      </c>
      <c r="I50" s="7">
        <v>24.024000000000001</v>
      </c>
      <c r="J50" s="7">
        <v>26.77</v>
      </c>
      <c r="K50" s="18">
        <f>J50/I50*100</f>
        <v>111.43023643023642</v>
      </c>
      <c r="L50" s="27">
        <v>132.22300000000001</v>
      </c>
      <c r="M50" s="27">
        <v>158.41900000000001</v>
      </c>
      <c r="N50" s="18">
        <f>M50/L50*100</f>
        <v>119.81198429925202</v>
      </c>
      <c r="O50" s="7">
        <v>47.67</v>
      </c>
      <c r="P50" s="7">
        <v>52.426000000000002</v>
      </c>
      <c r="Q50" s="18">
        <f>P50/O50*100</f>
        <v>109.97692469058107</v>
      </c>
      <c r="R50" s="7">
        <v>47.597000000000001</v>
      </c>
      <c r="S50" s="7">
        <v>55.743000000000002</v>
      </c>
      <c r="T50" s="18">
        <f>S50/R50*100</f>
        <v>117.11452402462341</v>
      </c>
      <c r="U50" s="22">
        <f t="shared" si="5"/>
        <v>344.024</v>
      </c>
      <c r="V50" s="22">
        <f t="shared" si="5"/>
        <v>418.55</v>
      </c>
      <c r="W50" s="18">
        <f>V50/U50*100</f>
        <v>121.66302350998768</v>
      </c>
    </row>
    <row r="51" spans="1:26" ht="13.5" thickBot="1" x14ac:dyDescent="0.25">
      <c r="A51" s="35" t="s">
        <v>30</v>
      </c>
      <c r="B51" s="36" t="s">
        <v>12</v>
      </c>
      <c r="C51" s="38">
        <v>215.02699999999999</v>
      </c>
      <c r="D51" s="38">
        <v>194.10900000000001</v>
      </c>
      <c r="E51" s="40">
        <f>D51/C51*100</f>
        <v>90.271919340361919</v>
      </c>
      <c r="F51" s="25">
        <v>262.81799999999998</v>
      </c>
      <c r="G51" s="25">
        <v>261.93</v>
      </c>
      <c r="H51" s="40">
        <f>G51/F51*100</f>
        <v>99.662123598840267</v>
      </c>
      <c r="I51" s="25">
        <v>218.50700000000001</v>
      </c>
      <c r="J51" s="25">
        <v>202.834</v>
      </c>
      <c r="K51" s="40">
        <f>J51/I51*100</f>
        <v>92.82723207952148</v>
      </c>
      <c r="L51" s="38">
        <v>638.41099999999994</v>
      </c>
      <c r="M51" s="38">
        <v>568.64800000000002</v>
      </c>
      <c r="N51" s="40">
        <f>M51/L51*100</f>
        <v>89.07240006829457</v>
      </c>
      <c r="O51" s="25">
        <v>115.773</v>
      </c>
      <c r="P51" s="25">
        <v>110.217</v>
      </c>
      <c r="Q51" s="40">
        <f>P51/O51*100</f>
        <v>95.200953590215349</v>
      </c>
      <c r="R51" s="25">
        <v>237.36199999999999</v>
      </c>
      <c r="S51" s="25">
        <v>222.21299999999999</v>
      </c>
      <c r="T51" s="40">
        <f>S51/R51*100</f>
        <v>93.617765269925258</v>
      </c>
      <c r="U51" s="25">
        <f t="shared" si="5"/>
        <v>1687.8979999999999</v>
      </c>
      <c r="V51" s="25">
        <f t="shared" si="5"/>
        <v>1559.9510000000002</v>
      </c>
      <c r="W51" s="40">
        <f>V51/U51*100</f>
        <v>92.419743373118536</v>
      </c>
    </row>
    <row r="52" spans="1:26" x14ac:dyDescent="0.2">
      <c r="A52" s="1253" t="s">
        <v>71</v>
      </c>
      <c r="B52" s="1254"/>
      <c r="C52" s="1254"/>
      <c r="D52" s="1254"/>
      <c r="E52" s="1254"/>
      <c r="F52" s="1254"/>
      <c r="G52" s="1254"/>
      <c r="H52" s="1254"/>
      <c r="I52" s="1254"/>
      <c r="J52" s="1254"/>
      <c r="K52" s="1254"/>
      <c r="L52" s="1254"/>
      <c r="M52" s="1254"/>
      <c r="N52" s="1254"/>
      <c r="O52" s="1254"/>
      <c r="P52" s="1254"/>
      <c r="Q52" s="1254"/>
      <c r="R52" s="1254"/>
      <c r="S52" s="1254"/>
      <c r="T52" s="1254"/>
      <c r="U52" s="1254"/>
      <c r="V52" s="1254"/>
      <c r="W52" s="1255"/>
    </row>
    <row r="53" spans="1:26" ht="13.5" thickBot="1" x14ac:dyDescent="0.25">
      <c r="A53" s="1259"/>
      <c r="B53" s="1245"/>
      <c r="C53" s="1245"/>
      <c r="D53" s="1245"/>
      <c r="E53" s="1245"/>
      <c r="F53" s="1245"/>
      <c r="G53" s="1245"/>
      <c r="H53" s="1245"/>
      <c r="I53" s="1245"/>
      <c r="J53" s="1245"/>
      <c r="K53" s="1245"/>
      <c r="L53" s="1245"/>
      <c r="M53" s="1245"/>
      <c r="N53" s="1245"/>
      <c r="O53" s="1245"/>
      <c r="P53" s="1245"/>
      <c r="Q53" s="1245"/>
      <c r="R53" s="1245"/>
      <c r="S53" s="1245"/>
      <c r="T53" s="1245"/>
      <c r="U53" s="1245"/>
      <c r="V53" s="1245"/>
      <c r="W53" s="1260"/>
    </row>
    <row r="54" spans="1:26" ht="13.5" thickBot="1" x14ac:dyDescent="0.25">
      <c r="A54" s="93"/>
      <c r="B54" s="92"/>
      <c r="C54" s="142">
        <v>2004</v>
      </c>
      <c r="D54" s="143">
        <v>2005</v>
      </c>
      <c r="E54" s="144" t="s">
        <v>64</v>
      </c>
      <c r="F54" s="142">
        <v>2004</v>
      </c>
      <c r="G54" s="143">
        <v>2005</v>
      </c>
      <c r="H54" s="144" t="s">
        <v>64</v>
      </c>
      <c r="I54" s="142">
        <v>2004</v>
      </c>
      <c r="J54" s="143">
        <v>2005</v>
      </c>
      <c r="K54" s="144" t="s">
        <v>64</v>
      </c>
      <c r="L54" s="142">
        <v>2004</v>
      </c>
      <c r="M54" s="143">
        <v>2005</v>
      </c>
      <c r="N54" s="144" t="s">
        <v>64</v>
      </c>
      <c r="O54" s="142">
        <v>2004</v>
      </c>
      <c r="P54" s="143">
        <v>2005</v>
      </c>
      <c r="Q54" s="144" t="s">
        <v>64</v>
      </c>
      <c r="R54" s="142">
        <v>2004</v>
      </c>
      <c r="S54" s="143">
        <v>2005</v>
      </c>
      <c r="T54" s="144" t="s">
        <v>64</v>
      </c>
      <c r="U54" s="142">
        <v>2004</v>
      </c>
      <c r="V54" s="143">
        <v>2005</v>
      </c>
      <c r="W54" s="144" t="s">
        <v>64</v>
      </c>
    </row>
    <row r="55" spans="1:26" x14ac:dyDescent="0.2">
      <c r="A55" s="69" t="s">
        <v>10</v>
      </c>
      <c r="B55" s="33" t="s">
        <v>11</v>
      </c>
      <c r="C55" s="12">
        <f>SUM(C57,C58,C59)</f>
        <v>546.09</v>
      </c>
      <c r="D55" s="12">
        <f>SUM(D57,D58,D59)</f>
        <v>533.58000000000004</v>
      </c>
      <c r="E55" s="40">
        <f>D55/C55*100</f>
        <v>97.709168818326646</v>
      </c>
      <c r="F55" s="12">
        <f>SUM(F57,F58,F59)</f>
        <v>1615.3799999999999</v>
      </c>
      <c r="G55" s="12">
        <f>SUM(G57,G58,G59)</f>
        <v>1695.8209999999999</v>
      </c>
      <c r="H55" s="12">
        <f>G55/F55*100</f>
        <v>104.97969518008148</v>
      </c>
      <c r="I55" s="12">
        <f>SUM(I57,I58,I59)</f>
        <v>912.59399999999994</v>
      </c>
      <c r="J55" s="12">
        <f>SUM(J57,J58,J59)</f>
        <v>920.26599999999985</v>
      </c>
      <c r="K55" s="40">
        <f>J55/I55*100</f>
        <v>100.84068052167777</v>
      </c>
      <c r="L55" s="12">
        <f>SUM(L57,L58,L59)</f>
        <v>1920.6779999999999</v>
      </c>
      <c r="M55" s="12">
        <f>SUM(M57,M58,M59)</f>
        <v>1936.261</v>
      </c>
      <c r="N55" s="12">
        <f>M55/L55*100</f>
        <v>100.811328083104</v>
      </c>
      <c r="O55" s="12">
        <f>SUM(O57,O58,O59)</f>
        <v>1123.306</v>
      </c>
      <c r="P55" s="12">
        <f>SUM(P57,P58,P59)</f>
        <v>1182.7479999999998</v>
      </c>
      <c r="Q55" s="12">
        <f>P55/O55*100</f>
        <v>105.29170145979812</v>
      </c>
      <c r="R55" s="12">
        <f>SUM(R57,R58,R59)</f>
        <v>535.37699999999995</v>
      </c>
      <c r="S55" s="12">
        <f>SUM(S57,S58,S59)</f>
        <v>564.67000000000007</v>
      </c>
      <c r="T55" s="40">
        <f>S55/R55*100</f>
        <v>105.47147150512632</v>
      </c>
      <c r="U55" s="12">
        <f t="shared" ref="U55:V59" si="6">SUM(C55,F55,I55,L55,O55,R55)</f>
        <v>6653.4250000000011</v>
      </c>
      <c r="V55" s="12">
        <f t="shared" si="6"/>
        <v>6833.3459999999995</v>
      </c>
      <c r="W55" s="59">
        <f>V55/U55*100</f>
        <v>102.70418618981951</v>
      </c>
    </row>
    <row r="56" spans="1:26" x14ac:dyDescent="0.2">
      <c r="A56" s="70" t="s">
        <v>29</v>
      </c>
      <c r="B56" s="36" t="s">
        <v>12</v>
      </c>
      <c r="C56" s="12">
        <f>C55-C59</f>
        <v>327.16800000000001</v>
      </c>
      <c r="D56" s="12">
        <f>D55-D59</f>
        <v>334.43000000000006</v>
      </c>
      <c r="E56" s="12">
        <f>D56/C56*100</f>
        <v>102.21965473395933</v>
      </c>
      <c r="F56" s="12">
        <f>F55-F59</f>
        <v>1337.4199999999998</v>
      </c>
      <c r="G56" s="12">
        <f>G55-G59</f>
        <v>1422.0819999999999</v>
      </c>
      <c r="H56" s="12">
        <f>G56/F56*100</f>
        <v>106.33024779052205</v>
      </c>
      <c r="I56" s="12">
        <f>I55-I59</f>
        <v>690.89199999999994</v>
      </c>
      <c r="J56" s="12">
        <f>J55-J59</f>
        <v>715.7679999999998</v>
      </c>
      <c r="K56" s="12">
        <f>J56/I56*100</f>
        <v>103.60056275076278</v>
      </c>
      <c r="L56" s="12">
        <f>L55-L59</f>
        <v>1281.0749999999998</v>
      </c>
      <c r="M56" s="12">
        <f>M55-M59</f>
        <v>1362.056</v>
      </c>
      <c r="N56" s="12">
        <f>M56/L56*100</f>
        <v>106.32133169408506</v>
      </c>
      <c r="O56" s="12">
        <f>O55-O59</f>
        <v>1000.556</v>
      </c>
      <c r="P56" s="12">
        <f>P55-P59</f>
        <v>1067.7629999999999</v>
      </c>
      <c r="Q56" s="12">
        <f>P56/O56*100</f>
        <v>106.7169653672558</v>
      </c>
      <c r="R56" s="12">
        <f>R55-R59</f>
        <v>296.17999999999995</v>
      </c>
      <c r="S56" s="12">
        <f>S55-S59</f>
        <v>333.78300000000007</v>
      </c>
      <c r="T56" s="12">
        <f>S56/R56*100</f>
        <v>112.69599567830377</v>
      </c>
      <c r="U56" s="12">
        <f t="shared" si="6"/>
        <v>4933.2909999999993</v>
      </c>
      <c r="V56" s="12">
        <f t="shared" si="6"/>
        <v>5235.8820000000005</v>
      </c>
      <c r="W56" s="59">
        <f>V56/U56*100</f>
        <v>106.13365398473353</v>
      </c>
    </row>
    <row r="57" spans="1:26" hidden="1" x14ac:dyDescent="0.2">
      <c r="A57" s="136" t="s">
        <v>31</v>
      </c>
      <c r="B57" s="36" t="s">
        <v>12</v>
      </c>
      <c r="C57" s="99">
        <v>314.935</v>
      </c>
      <c r="D57" s="99">
        <v>321.13</v>
      </c>
      <c r="E57" s="18">
        <f>D57/C57*100</f>
        <v>101.96707257053042</v>
      </c>
      <c r="F57" s="100">
        <v>1190.8779999999999</v>
      </c>
      <c r="G57" s="100">
        <v>1258.347</v>
      </c>
      <c r="H57" s="18">
        <f>G57/F57*100</f>
        <v>105.66548378591258</v>
      </c>
      <c r="I57" s="100">
        <v>667.60699999999997</v>
      </c>
      <c r="J57" s="100">
        <v>688.31</v>
      </c>
      <c r="K57" s="18">
        <f>J57/I57*100</f>
        <v>103.10107593239735</v>
      </c>
      <c r="L57" s="99">
        <v>1141.5450000000001</v>
      </c>
      <c r="M57" s="99">
        <v>1199.056</v>
      </c>
      <c r="N57" s="18">
        <f>M57/L57*100</f>
        <v>105.03799675001861</v>
      </c>
      <c r="O57" s="100">
        <v>942.154</v>
      </c>
      <c r="P57" s="100">
        <v>1002.593</v>
      </c>
      <c r="Q57" s="18">
        <f>P57/O57*100</f>
        <v>106.41498099036887</v>
      </c>
      <c r="R57" s="100">
        <v>243.709</v>
      </c>
      <c r="S57" s="100">
        <v>271.37299999999999</v>
      </c>
      <c r="T57" s="18">
        <f>S57/R57*100</f>
        <v>111.35124267056202</v>
      </c>
      <c r="U57" s="18">
        <f t="shared" si="6"/>
        <v>4500.8280000000004</v>
      </c>
      <c r="V57" s="18">
        <f t="shared" si="6"/>
        <v>4740.8089999999993</v>
      </c>
      <c r="W57" s="60">
        <f>V57/U57*100</f>
        <v>105.33193003598447</v>
      </c>
    </row>
    <row r="58" spans="1:26" hidden="1" x14ac:dyDescent="0.2">
      <c r="A58" s="136" t="s">
        <v>32</v>
      </c>
      <c r="B58" s="36" t="s">
        <v>12</v>
      </c>
      <c r="C58" s="99">
        <v>12.233000000000001</v>
      </c>
      <c r="D58" s="99">
        <v>13.3</v>
      </c>
      <c r="E58" s="18">
        <f>D58/C58*100</f>
        <v>108.72230850976865</v>
      </c>
      <c r="F58" s="100">
        <v>146.542</v>
      </c>
      <c r="G58" s="100">
        <v>163.73500000000001</v>
      </c>
      <c r="H58" s="18">
        <f>G58/F58*100</f>
        <v>111.73247260171146</v>
      </c>
      <c r="I58" s="100">
        <v>23.285</v>
      </c>
      <c r="J58" s="100">
        <v>27.457999999999998</v>
      </c>
      <c r="K58" s="18">
        <f>J58/I58*100</f>
        <v>117.92140863216662</v>
      </c>
      <c r="L58" s="99">
        <v>139.53</v>
      </c>
      <c r="M58" s="99">
        <v>163</v>
      </c>
      <c r="N58" s="18">
        <f>M58/L58*100</f>
        <v>116.82075539310543</v>
      </c>
      <c r="O58" s="100">
        <v>58.402000000000001</v>
      </c>
      <c r="P58" s="100">
        <v>65.17</v>
      </c>
      <c r="Q58" s="44">
        <f>P58/O58*100</f>
        <v>111.58864422451286</v>
      </c>
      <c r="R58" s="100">
        <v>52.470999999999997</v>
      </c>
      <c r="S58" s="100">
        <v>62.41</v>
      </c>
      <c r="T58" s="18">
        <f>S58/R58*100</f>
        <v>118.94189171161213</v>
      </c>
      <c r="U58" s="18">
        <f t="shared" si="6"/>
        <v>432.46300000000002</v>
      </c>
      <c r="V58" s="18">
        <f t="shared" si="6"/>
        <v>495.07300000000009</v>
      </c>
      <c r="W58" s="60">
        <f>V58/U58*100</f>
        <v>114.47753911895356</v>
      </c>
    </row>
    <row r="59" spans="1:26" ht="13.5" thickBot="1" x14ac:dyDescent="0.25">
      <c r="A59" s="124" t="s">
        <v>30</v>
      </c>
      <c r="B59" s="125" t="s">
        <v>12</v>
      </c>
      <c r="C59" s="126">
        <v>218.922</v>
      </c>
      <c r="D59" s="126">
        <v>199.15</v>
      </c>
      <c r="E59" s="127">
        <f>D59/C59*100</f>
        <v>90.968472789395321</v>
      </c>
      <c r="F59" s="128">
        <v>277.95999999999998</v>
      </c>
      <c r="G59" s="128">
        <v>273.73899999999998</v>
      </c>
      <c r="H59" s="127">
        <f>G59/F59*100</f>
        <v>98.481436177867323</v>
      </c>
      <c r="I59" s="128">
        <v>221.702</v>
      </c>
      <c r="J59" s="128">
        <v>204.49799999999999</v>
      </c>
      <c r="K59" s="127">
        <f>J59/I59*100</f>
        <v>92.240033919405334</v>
      </c>
      <c r="L59" s="126">
        <v>639.60299999999995</v>
      </c>
      <c r="M59" s="126">
        <v>574.20500000000004</v>
      </c>
      <c r="N59" s="127">
        <f>M59/L59*100</f>
        <v>89.775219941119744</v>
      </c>
      <c r="O59" s="128">
        <v>122.75</v>
      </c>
      <c r="P59" s="128">
        <v>114.985</v>
      </c>
      <c r="Q59" s="127">
        <f>P59/O59*100</f>
        <v>93.674134419551933</v>
      </c>
      <c r="R59" s="128">
        <v>239.197</v>
      </c>
      <c r="S59" s="128">
        <v>230.887</v>
      </c>
      <c r="T59" s="127">
        <f>S59/R59*100</f>
        <v>96.525876160654192</v>
      </c>
      <c r="U59" s="128">
        <f t="shared" si="6"/>
        <v>1720.134</v>
      </c>
      <c r="V59" s="128">
        <f t="shared" si="6"/>
        <v>1597.4639999999999</v>
      </c>
      <c r="W59" s="135">
        <f>V59/U59*100</f>
        <v>92.868578843276168</v>
      </c>
    </row>
    <row r="60" spans="1:26" x14ac:dyDescent="0.2">
      <c r="A60" s="1253" t="s">
        <v>72</v>
      </c>
      <c r="B60" s="1254"/>
      <c r="C60" s="1254"/>
      <c r="D60" s="1254"/>
      <c r="E60" s="1254"/>
      <c r="F60" s="1254"/>
      <c r="G60" s="1254"/>
      <c r="H60" s="1254"/>
      <c r="I60" s="1254"/>
      <c r="J60" s="1254"/>
      <c r="K60" s="1254"/>
      <c r="L60" s="1254"/>
      <c r="M60" s="1254"/>
      <c r="N60" s="1254"/>
      <c r="O60" s="1254"/>
      <c r="P60" s="1254"/>
      <c r="Q60" s="1254"/>
      <c r="R60" s="1254"/>
      <c r="S60" s="1254"/>
      <c r="T60" s="1254"/>
      <c r="U60" s="1254"/>
      <c r="V60" s="1254"/>
      <c r="W60" s="1255"/>
      <c r="X60" s="134"/>
      <c r="Y60" s="134"/>
      <c r="Z60" s="134"/>
    </row>
    <row r="61" spans="1:26" x14ac:dyDescent="0.2">
      <c r="A61" s="1256"/>
      <c r="B61" s="1257"/>
      <c r="C61" s="1257"/>
      <c r="D61" s="1257"/>
      <c r="E61" s="1257"/>
      <c r="F61" s="1257"/>
      <c r="G61" s="1257"/>
      <c r="H61" s="1257"/>
      <c r="I61" s="1257"/>
      <c r="J61" s="1257"/>
      <c r="K61" s="1257"/>
      <c r="L61" s="1257"/>
      <c r="M61" s="1257"/>
      <c r="N61" s="1257"/>
      <c r="O61" s="1257"/>
      <c r="P61" s="1257"/>
      <c r="Q61" s="1257"/>
      <c r="R61" s="1257"/>
      <c r="S61" s="1257"/>
      <c r="T61" s="1257"/>
      <c r="U61" s="1257"/>
      <c r="V61" s="1257"/>
      <c r="W61" s="1258"/>
      <c r="X61" s="20"/>
      <c r="Y61" s="20"/>
      <c r="Z61" s="20"/>
    </row>
    <row r="62" spans="1:26" x14ac:dyDescent="0.2">
      <c r="A62" s="152"/>
      <c r="B62" s="30"/>
      <c r="C62" s="32">
        <v>2004</v>
      </c>
      <c r="D62" s="32">
        <v>2005</v>
      </c>
      <c r="E62" s="30" t="s">
        <v>64</v>
      </c>
      <c r="F62" s="32">
        <v>2004</v>
      </c>
      <c r="G62" s="32">
        <v>2005</v>
      </c>
      <c r="H62" s="30" t="s">
        <v>64</v>
      </c>
      <c r="I62" s="32">
        <v>2004</v>
      </c>
      <c r="J62" s="32">
        <v>2005</v>
      </c>
      <c r="K62" s="30" t="s">
        <v>64</v>
      </c>
      <c r="L62" s="32">
        <v>2004</v>
      </c>
      <c r="M62" s="32">
        <v>2005</v>
      </c>
      <c r="N62" s="30" t="s">
        <v>64</v>
      </c>
      <c r="O62" s="32">
        <v>2004</v>
      </c>
      <c r="P62" s="32">
        <v>2005</v>
      </c>
      <c r="Q62" s="30" t="s">
        <v>64</v>
      </c>
      <c r="R62" s="32">
        <v>2004</v>
      </c>
      <c r="S62" s="32">
        <v>2005</v>
      </c>
      <c r="T62" s="30" t="s">
        <v>64</v>
      </c>
      <c r="U62" s="32">
        <v>2004</v>
      </c>
      <c r="V62" s="32">
        <v>2005</v>
      </c>
      <c r="W62" s="58" t="s">
        <v>64</v>
      </c>
      <c r="X62" s="20"/>
      <c r="Y62" s="20"/>
      <c r="Z62" s="20"/>
    </row>
    <row r="63" spans="1:26" x14ac:dyDescent="0.2">
      <c r="A63" s="69" t="s">
        <v>10</v>
      </c>
      <c r="B63" s="33" t="s">
        <v>11</v>
      </c>
      <c r="C63" s="12">
        <f>SUM(C65,C66,C67)</f>
        <v>438.67525699999999</v>
      </c>
      <c r="D63" s="12">
        <f>SUM(D65,D66,D67)</f>
        <v>428.512</v>
      </c>
      <c r="E63" s="40">
        <f>D63/C63*100</f>
        <v>97.683193469924845</v>
      </c>
      <c r="F63" s="12">
        <f>SUM(F65,F66,F67)</f>
        <v>1017.222219</v>
      </c>
      <c r="G63" s="12">
        <f>SUM(G65,G66,G67)</f>
        <v>1108.424</v>
      </c>
      <c r="H63" s="12">
        <f>G63/F63*100</f>
        <v>108.9657676854186</v>
      </c>
      <c r="I63" s="12">
        <f>SUM(I65,I66,I67)</f>
        <v>669.132113</v>
      </c>
      <c r="J63" s="12">
        <f>SUM(J65,J66,J67)</f>
        <v>673.59699999999998</v>
      </c>
      <c r="K63" s="12">
        <f>J63/I63*100</f>
        <v>100.66726538948818</v>
      </c>
      <c r="L63" s="12">
        <f>SUM(L65,L66,L67)</f>
        <v>1585.906465</v>
      </c>
      <c r="M63" s="12">
        <f>SUM(M65,M66,M67)</f>
        <v>1597.2919999999999</v>
      </c>
      <c r="N63" s="12">
        <f>M63/L63*100</f>
        <v>100.7179197040476</v>
      </c>
      <c r="O63" s="12">
        <f>SUM(O65,O66,O67)</f>
        <v>784.53194400000007</v>
      </c>
      <c r="P63" s="12">
        <f>SUM(P65,P66,P67)</f>
        <v>793.35599999999999</v>
      </c>
      <c r="Q63" s="12">
        <f>P63/O63*100</f>
        <v>101.12475420121325</v>
      </c>
      <c r="R63" s="12">
        <f>SUM(R65,R66,R67)</f>
        <v>471.20855500000005</v>
      </c>
      <c r="S63" s="12">
        <f>SUM(S65,S66,S67)</f>
        <v>491.64700000000005</v>
      </c>
      <c r="T63" s="12">
        <f>S63/R63*100</f>
        <v>104.33745202270362</v>
      </c>
      <c r="U63" s="25">
        <f t="shared" ref="U63:V67" si="7">SUM(C63,F63,I63,L63,O63,R63)</f>
        <v>4966.6765530000002</v>
      </c>
      <c r="V63" s="12">
        <f t="shared" si="7"/>
        <v>5092.8279999999995</v>
      </c>
      <c r="W63" s="59">
        <f>V63/U63*100</f>
        <v>102.53995696425613</v>
      </c>
      <c r="X63" s="20"/>
      <c r="Y63" s="20"/>
      <c r="Z63" s="20"/>
    </row>
    <row r="64" spans="1:26" x14ac:dyDescent="0.2">
      <c r="A64" s="70" t="s">
        <v>29</v>
      </c>
      <c r="B64" s="148" t="s">
        <v>12</v>
      </c>
      <c r="C64" s="12">
        <f>C63-C67</f>
        <v>210.06325699999999</v>
      </c>
      <c r="D64" s="12">
        <f>D63-D67</f>
        <v>224.71899999999999</v>
      </c>
      <c r="E64" s="12">
        <f>D64/C64*100</f>
        <v>106.97682365269621</v>
      </c>
      <c r="F64" s="12">
        <f>F63-F67</f>
        <v>733.10421900000006</v>
      </c>
      <c r="G64" s="12">
        <f>G63-G67</f>
        <v>827.81500000000005</v>
      </c>
      <c r="H64" s="12">
        <f>G64/F64*100</f>
        <v>112.91914281017117</v>
      </c>
      <c r="I64" s="12">
        <f>I63-I67</f>
        <v>442.85211300000003</v>
      </c>
      <c r="J64" s="12">
        <f>J63-J67</f>
        <v>469.971</v>
      </c>
      <c r="K64" s="12">
        <f>J64/I64*100</f>
        <v>106.12368919644285</v>
      </c>
      <c r="L64" s="12">
        <f>L63-L67</f>
        <v>942.44346500000006</v>
      </c>
      <c r="M64" s="12">
        <f>M63-M67</f>
        <v>1017.8489999999999</v>
      </c>
      <c r="N64" s="12">
        <f>M64/L64*100</f>
        <v>108.00106720459883</v>
      </c>
      <c r="O64" s="12">
        <f>O63-O67</f>
        <v>658.35094400000003</v>
      </c>
      <c r="P64" s="12">
        <f>P63-P67</f>
        <v>676.678</v>
      </c>
      <c r="Q64" s="12">
        <f>P64/O64*100</f>
        <v>102.78378214036555</v>
      </c>
      <c r="R64" s="12">
        <f>R63-R67</f>
        <v>236.83655500000003</v>
      </c>
      <c r="S64" s="12">
        <f>S63-S67</f>
        <v>262.34300000000007</v>
      </c>
      <c r="T64" s="12">
        <f>S64/R64*100</f>
        <v>110.76964026942548</v>
      </c>
      <c r="U64" s="12">
        <f t="shared" si="7"/>
        <v>3223.6505529999995</v>
      </c>
      <c r="V64" s="12">
        <f t="shared" si="7"/>
        <v>3479.375</v>
      </c>
      <c r="W64" s="59">
        <f>V64/U64*100</f>
        <v>107.93275954684411</v>
      </c>
      <c r="X64" s="20"/>
      <c r="Y64" s="20"/>
      <c r="Z64" s="20"/>
    </row>
    <row r="65" spans="1:26" hidden="1" x14ac:dyDescent="0.2">
      <c r="A65" s="74" t="s">
        <v>31</v>
      </c>
      <c r="B65" s="148" t="s">
        <v>12</v>
      </c>
      <c r="C65" s="21">
        <v>198.70325700000001</v>
      </c>
      <c r="D65" s="21">
        <v>212.078</v>
      </c>
      <c r="E65" s="18">
        <f>D65/C65*100</f>
        <v>106.73101347302023</v>
      </c>
      <c r="F65" s="21">
        <v>626.67921899999999</v>
      </c>
      <c r="G65" s="21">
        <v>696.89800000000002</v>
      </c>
      <c r="H65" s="18">
        <f>G65/F65*100</f>
        <v>111.20490018993274</v>
      </c>
      <c r="I65" s="21">
        <v>418.64311300000003</v>
      </c>
      <c r="J65" s="21">
        <v>441.48599999999999</v>
      </c>
      <c r="K65" s="18">
        <f>J65/I65*100</f>
        <v>105.45641055368323</v>
      </c>
      <c r="L65" s="21">
        <v>800.53146500000003</v>
      </c>
      <c r="M65" s="21">
        <v>857.05700000000002</v>
      </c>
      <c r="N65" s="18">
        <f>M65/L65*100</f>
        <v>107.06100103135859</v>
      </c>
      <c r="O65" s="21">
        <v>598.92294400000003</v>
      </c>
      <c r="P65" s="21">
        <v>614.50900000000001</v>
      </c>
      <c r="Q65" s="18">
        <f>P65/O65*100</f>
        <v>102.60234745657031</v>
      </c>
      <c r="R65" s="21">
        <v>185.132555</v>
      </c>
      <c r="S65" s="21">
        <v>202.40100000000001</v>
      </c>
      <c r="T65" s="18">
        <f>S65/R65*100</f>
        <v>109.32761123509584</v>
      </c>
      <c r="U65" s="18">
        <f t="shared" si="7"/>
        <v>2828.6125530000004</v>
      </c>
      <c r="V65" s="18">
        <f t="shared" si="7"/>
        <v>3024.4290000000001</v>
      </c>
      <c r="W65" s="60">
        <f>V65/U65*100</f>
        <v>106.92270303305833</v>
      </c>
      <c r="X65" s="20"/>
      <c r="Y65" s="20"/>
      <c r="Z65" s="20"/>
    </row>
    <row r="66" spans="1:26" hidden="1" x14ac:dyDescent="0.2">
      <c r="A66" s="74" t="s">
        <v>32</v>
      </c>
      <c r="B66" s="148" t="s">
        <v>12</v>
      </c>
      <c r="C66" s="21">
        <v>11.36</v>
      </c>
      <c r="D66" s="21">
        <v>12.641</v>
      </c>
      <c r="E66" s="18">
        <f>D66/C66*100</f>
        <v>111.27640845070424</v>
      </c>
      <c r="F66" s="21">
        <v>106.425</v>
      </c>
      <c r="G66" s="21">
        <v>130.917</v>
      </c>
      <c r="H66" s="18">
        <f>G66/F66*100</f>
        <v>123.01338971106412</v>
      </c>
      <c r="I66" s="21">
        <v>24.209</v>
      </c>
      <c r="J66" s="21">
        <v>28.484999999999999</v>
      </c>
      <c r="K66" s="18">
        <f>J66/I66*100</f>
        <v>117.66285265810237</v>
      </c>
      <c r="L66" s="21">
        <v>141.91200000000001</v>
      </c>
      <c r="M66" s="21">
        <v>160.792</v>
      </c>
      <c r="N66" s="18">
        <f>M66/L66*100</f>
        <v>113.30401939229947</v>
      </c>
      <c r="O66" s="21">
        <v>59.427999999999997</v>
      </c>
      <c r="P66" s="21">
        <v>62.168999999999997</v>
      </c>
      <c r="Q66" s="18">
        <f>P66/O66*100</f>
        <v>104.61230396446119</v>
      </c>
      <c r="R66" s="21">
        <v>51.704000000000001</v>
      </c>
      <c r="S66" s="21">
        <v>59.942</v>
      </c>
      <c r="T66" s="18">
        <f>S66/R66*100</f>
        <v>115.93300324926506</v>
      </c>
      <c r="U66" s="18">
        <f t="shared" si="7"/>
        <v>395.03800000000001</v>
      </c>
      <c r="V66" s="18">
        <f t="shared" si="7"/>
        <v>454.94600000000003</v>
      </c>
      <c r="W66" s="60">
        <f>V66/U66*100</f>
        <v>115.16512335522154</v>
      </c>
      <c r="X66" s="20"/>
      <c r="Y66" s="20"/>
      <c r="Z66" s="20"/>
    </row>
    <row r="67" spans="1:26" ht="13.5" thickBot="1" x14ac:dyDescent="0.25">
      <c r="A67" s="124" t="s">
        <v>30</v>
      </c>
      <c r="B67" s="153" t="s">
        <v>12</v>
      </c>
      <c r="C67" s="126">
        <v>228.61199999999999</v>
      </c>
      <c r="D67" s="126">
        <v>203.79300000000001</v>
      </c>
      <c r="E67" s="127">
        <f>D67/C67*100</f>
        <v>89.143614508424761</v>
      </c>
      <c r="F67" s="126">
        <v>284.11799999999999</v>
      </c>
      <c r="G67" s="126">
        <v>280.60899999999998</v>
      </c>
      <c r="H67" s="127">
        <f>G67/F67*100</f>
        <v>98.764949774389507</v>
      </c>
      <c r="I67" s="126">
        <v>226.28</v>
      </c>
      <c r="J67" s="126">
        <v>203.626</v>
      </c>
      <c r="K67" s="127">
        <f>J67/I67*100</f>
        <v>89.988509810853813</v>
      </c>
      <c r="L67" s="126">
        <v>643.46299999999997</v>
      </c>
      <c r="M67" s="126">
        <v>579.44299999999998</v>
      </c>
      <c r="N67" s="127">
        <f>M67/L67*100</f>
        <v>90.050709986432793</v>
      </c>
      <c r="O67" s="126">
        <v>126.181</v>
      </c>
      <c r="P67" s="126">
        <v>116.678</v>
      </c>
      <c r="Q67" s="127">
        <f>P67/O67*100</f>
        <v>92.468755200862248</v>
      </c>
      <c r="R67" s="126">
        <v>234.37200000000001</v>
      </c>
      <c r="S67" s="126">
        <v>229.304</v>
      </c>
      <c r="T67" s="127">
        <f>S67/R67*100</f>
        <v>97.837625654941704</v>
      </c>
      <c r="U67" s="128">
        <f t="shared" si="7"/>
        <v>1743.0260000000001</v>
      </c>
      <c r="V67" s="128">
        <f t="shared" si="7"/>
        <v>1613.453</v>
      </c>
      <c r="W67" s="135">
        <f>V67/U67*100</f>
        <v>92.566203831727123</v>
      </c>
      <c r="X67" s="20"/>
      <c r="Y67" s="20"/>
      <c r="Z67" s="20"/>
    </row>
    <row r="68" spans="1:26" x14ac:dyDescent="0.2">
      <c r="A68" s="1247" t="s">
        <v>75</v>
      </c>
      <c r="B68" s="1248"/>
      <c r="C68" s="1248"/>
      <c r="D68" s="1248"/>
      <c r="E68" s="1248"/>
      <c r="F68" s="1248"/>
      <c r="G68" s="1248"/>
      <c r="H68" s="1248"/>
      <c r="I68" s="1248"/>
      <c r="J68" s="1248"/>
      <c r="K68" s="1248"/>
      <c r="L68" s="1248"/>
      <c r="M68" s="1248"/>
      <c r="N68" s="1248"/>
      <c r="O68" s="1248"/>
      <c r="P68" s="1248"/>
      <c r="Q68" s="1248"/>
      <c r="R68" s="1248"/>
      <c r="S68" s="1248"/>
      <c r="T68" s="1248"/>
      <c r="U68" s="1248"/>
      <c r="V68" s="1248"/>
      <c r="W68" s="1249"/>
    </row>
    <row r="69" spans="1:26" ht="13.5" thickBot="1" x14ac:dyDescent="0.25">
      <c r="A69" s="1250"/>
      <c r="B69" s="1251"/>
      <c r="C69" s="1251"/>
      <c r="D69" s="1251"/>
      <c r="E69" s="1251"/>
      <c r="F69" s="1251"/>
      <c r="G69" s="1251"/>
      <c r="H69" s="1251"/>
      <c r="I69" s="1251"/>
      <c r="J69" s="1251"/>
      <c r="K69" s="1251"/>
      <c r="L69" s="1251"/>
      <c r="M69" s="1251"/>
      <c r="N69" s="1251"/>
      <c r="O69" s="1251"/>
      <c r="P69" s="1251"/>
      <c r="Q69" s="1251"/>
      <c r="R69" s="1251"/>
      <c r="S69" s="1251"/>
      <c r="T69" s="1251"/>
      <c r="U69" s="1251"/>
      <c r="V69" s="1251"/>
      <c r="W69" s="1252"/>
    </row>
    <row r="70" spans="1:26" ht="13.5" thickBot="1" x14ac:dyDescent="0.25">
      <c r="A70" s="151"/>
      <c r="B70" s="31"/>
      <c r="C70" s="142">
        <v>2004</v>
      </c>
      <c r="D70" s="143">
        <v>2005</v>
      </c>
      <c r="E70" s="144" t="s">
        <v>64</v>
      </c>
      <c r="F70" s="142">
        <v>2004</v>
      </c>
      <c r="G70" s="143">
        <v>2005</v>
      </c>
      <c r="H70" s="144" t="s">
        <v>64</v>
      </c>
      <c r="I70" s="142">
        <v>2004</v>
      </c>
      <c r="J70" s="143">
        <v>2005</v>
      </c>
      <c r="K70" s="144" t="s">
        <v>64</v>
      </c>
      <c r="L70" s="142">
        <v>2004</v>
      </c>
      <c r="M70" s="143">
        <v>2005</v>
      </c>
      <c r="N70" s="144" t="s">
        <v>64</v>
      </c>
      <c r="O70" s="142">
        <v>2004</v>
      </c>
      <c r="P70" s="143">
        <v>2005</v>
      </c>
      <c r="Q70" s="144" t="s">
        <v>64</v>
      </c>
      <c r="R70" s="142">
        <v>2004</v>
      </c>
      <c r="S70" s="143">
        <v>2005</v>
      </c>
      <c r="T70" s="144" t="s">
        <v>64</v>
      </c>
      <c r="U70" s="142">
        <v>2004</v>
      </c>
      <c r="V70" s="143">
        <v>2005</v>
      </c>
      <c r="W70" s="144" t="s">
        <v>64</v>
      </c>
    </row>
    <row r="71" spans="1:26" x14ac:dyDescent="0.2">
      <c r="A71" s="83" t="s">
        <v>10</v>
      </c>
      <c r="B71" s="83" t="s">
        <v>11</v>
      </c>
      <c r="C71" s="12">
        <f>SUM(C73,C74,C75)</f>
        <v>361.92100000000005</v>
      </c>
      <c r="D71" s="12">
        <f>SUM(D73,D74,D75)</f>
        <v>351.85599999999999</v>
      </c>
      <c r="E71" s="40">
        <f>D71/C71*100</f>
        <v>97.219006357741051</v>
      </c>
      <c r="F71" s="12">
        <f>SUM(F73,F74,F75)</f>
        <v>698.51900000000001</v>
      </c>
      <c r="G71" s="12">
        <f>SUM(G73,G74,G75)</f>
        <v>771.06600000000003</v>
      </c>
      <c r="H71" s="40">
        <f>G71/F71*100</f>
        <v>110.38583059301179</v>
      </c>
      <c r="I71" s="12">
        <f>SUM(I73,I74,I75)</f>
        <v>528.87599999999998</v>
      </c>
      <c r="J71" s="12">
        <f>SUM(J73,J74,J75)</f>
        <v>542.26300000000003</v>
      </c>
      <c r="K71" s="40">
        <f>J71/I71*100</f>
        <v>102.53121714730864</v>
      </c>
      <c r="L71" s="12">
        <f>SUM(L73,L74,L75)</f>
        <v>1394.6679999999999</v>
      </c>
      <c r="M71" s="12">
        <f>SUM(M73,M74,M75)</f>
        <v>1416.471</v>
      </c>
      <c r="N71" s="12">
        <f>M71/L71*100</f>
        <v>101.56331112494156</v>
      </c>
      <c r="O71" s="12">
        <f>SUM(O73,O74,O75)</f>
        <v>565.45299999999997</v>
      </c>
      <c r="P71" s="12">
        <f>SUM(P73,P74,P75)</f>
        <v>606.30500000000006</v>
      </c>
      <c r="Q71" s="40">
        <f>P71/O71*100</f>
        <v>107.2246499709083</v>
      </c>
      <c r="R71" s="12">
        <f>SUM(R73,R74,R75)</f>
        <v>426.48500000000001</v>
      </c>
      <c r="S71" s="12">
        <f>SUM(S73,S74,S75)</f>
        <v>449.827</v>
      </c>
      <c r="T71" s="40">
        <f>S71/R71*100</f>
        <v>105.47311159829771</v>
      </c>
      <c r="U71" s="12">
        <f t="shared" ref="U71:V75" si="8">SUM(C71,F71,I71,L71,O71,R71)</f>
        <v>3975.922</v>
      </c>
      <c r="V71" s="12">
        <f t="shared" si="8"/>
        <v>4137.7880000000005</v>
      </c>
      <c r="W71" s="40">
        <f>V71/U71*100</f>
        <v>104.07115632550136</v>
      </c>
    </row>
    <row r="72" spans="1:26" x14ac:dyDescent="0.2">
      <c r="A72" s="84" t="s">
        <v>29</v>
      </c>
      <c r="B72" s="85" t="s">
        <v>12</v>
      </c>
      <c r="C72" s="12">
        <f>C71-C75</f>
        <v>153.28200000000004</v>
      </c>
      <c r="D72" s="12">
        <f>D71-D75</f>
        <v>163.34799999999998</v>
      </c>
      <c r="E72" s="12">
        <f>D72/C72*100</f>
        <v>106.56698111976614</v>
      </c>
      <c r="F72" s="12">
        <f>F71-F75</f>
        <v>437.14400000000001</v>
      </c>
      <c r="G72" s="12">
        <f>G71-G75</f>
        <v>512.14499999999998</v>
      </c>
      <c r="H72" s="12">
        <f>G72/F72*100</f>
        <v>117.15704664824405</v>
      </c>
      <c r="I72" s="12">
        <f>I71-I75</f>
        <v>307.928</v>
      </c>
      <c r="J72" s="12">
        <f>J71-J75</f>
        <v>338.22700000000003</v>
      </c>
      <c r="K72" s="12">
        <f>J72/I72*100</f>
        <v>109.83963783741655</v>
      </c>
      <c r="L72" s="12">
        <f>L71-L75</f>
        <v>767.31</v>
      </c>
      <c r="M72" s="12">
        <f>M71-M75</f>
        <v>845.899</v>
      </c>
      <c r="N72" s="12">
        <f>M72/L72*100</f>
        <v>110.24214463515398</v>
      </c>
      <c r="O72" s="12">
        <f>O71-O75</f>
        <v>453.41499999999996</v>
      </c>
      <c r="P72" s="12">
        <f>P71-P75</f>
        <v>497.81900000000007</v>
      </c>
      <c r="Q72" s="12">
        <f>P72/O72*100</f>
        <v>109.79323577737836</v>
      </c>
      <c r="R72" s="12">
        <f>R71-R75</f>
        <v>193.81</v>
      </c>
      <c r="S72" s="12">
        <f>S71-S75</f>
        <v>220.52099999999999</v>
      </c>
      <c r="T72" s="12">
        <f>S72/R72*100</f>
        <v>113.78205458954645</v>
      </c>
      <c r="U72" s="12">
        <f t="shared" si="8"/>
        <v>2312.8889999999997</v>
      </c>
      <c r="V72" s="12">
        <f t="shared" si="8"/>
        <v>2577.9590000000003</v>
      </c>
      <c r="W72" s="12">
        <f>V72/U72*100</f>
        <v>111.46055863467727</v>
      </c>
    </row>
    <row r="73" spans="1:26" hidden="1" x14ac:dyDescent="0.2">
      <c r="A73" s="86" t="s">
        <v>73</v>
      </c>
      <c r="B73" s="85" t="s">
        <v>12</v>
      </c>
      <c r="C73" s="8">
        <v>145.25200000000001</v>
      </c>
      <c r="D73" s="8">
        <v>153.84800000000001</v>
      </c>
      <c r="E73" s="18">
        <f>D73/C73*100</f>
        <v>105.91799080219207</v>
      </c>
      <c r="F73" s="8">
        <v>377.59500000000003</v>
      </c>
      <c r="G73" s="8">
        <v>437.09399999999999</v>
      </c>
      <c r="H73" s="18">
        <f>G73/F73*100</f>
        <v>115.75735907519962</v>
      </c>
      <c r="I73" s="8">
        <v>286.78800000000001</v>
      </c>
      <c r="J73" s="8">
        <v>312.42700000000002</v>
      </c>
      <c r="K73" s="18">
        <f>J73/I73*100</f>
        <v>108.9400532797746</v>
      </c>
      <c r="L73" s="8">
        <v>642.20899999999995</v>
      </c>
      <c r="M73" s="8">
        <v>698.88900000000001</v>
      </c>
      <c r="N73" s="18">
        <f>M73/L73*100</f>
        <v>108.8257872437166</v>
      </c>
      <c r="O73" s="8">
        <v>413.16300000000001</v>
      </c>
      <c r="P73" s="8">
        <v>453.55799999999999</v>
      </c>
      <c r="Q73" s="18">
        <f>P73/O73*100</f>
        <v>109.77701294646423</v>
      </c>
      <c r="R73" s="8">
        <v>151.113</v>
      </c>
      <c r="S73" s="8">
        <v>169.47200000000001</v>
      </c>
      <c r="T73" s="18">
        <f>S73/R73*100</f>
        <v>112.14918637046449</v>
      </c>
      <c r="U73" s="18">
        <f t="shared" si="8"/>
        <v>2016.1200000000001</v>
      </c>
      <c r="V73" s="18">
        <f t="shared" si="8"/>
        <v>2225.288</v>
      </c>
      <c r="W73" s="18">
        <f>V73/U73*100</f>
        <v>110.37477927901116</v>
      </c>
    </row>
    <row r="74" spans="1:26" hidden="1" x14ac:dyDescent="0.2">
      <c r="A74" s="86" t="s">
        <v>74</v>
      </c>
      <c r="B74" s="85" t="s">
        <v>12</v>
      </c>
      <c r="C74" s="8">
        <v>8.0299999999999994</v>
      </c>
      <c r="D74" s="8">
        <v>9.5</v>
      </c>
      <c r="E74" s="18">
        <f>D74/C74*100</f>
        <v>118.30635118306351</v>
      </c>
      <c r="F74" s="8">
        <v>59.548999999999999</v>
      </c>
      <c r="G74" s="8">
        <v>75.051000000000002</v>
      </c>
      <c r="H74" s="18">
        <f>G74/F74*100</f>
        <v>126.03234311239484</v>
      </c>
      <c r="I74" s="8">
        <v>21.14</v>
      </c>
      <c r="J74" s="8">
        <v>25.8</v>
      </c>
      <c r="K74" s="44">
        <f>J74/I74*100</f>
        <v>122.04351939451277</v>
      </c>
      <c r="L74" s="8">
        <v>125.101</v>
      </c>
      <c r="M74" s="8">
        <v>147.01</v>
      </c>
      <c r="N74" s="18">
        <f>M74/L74*100</f>
        <v>117.51304945603951</v>
      </c>
      <c r="O74" s="8">
        <v>40.252000000000002</v>
      </c>
      <c r="P74" s="8">
        <v>44.261000000000003</v>
      </c>
      <c r="Q74" s="44">
        <f>P74/O74*100</f>
        <v>109.95975355261851</v>
      </c>
      <c r="R74" s="8">
        <v>42.697000000000003</v>
      </c>
      <c r="S74" s="8">
        <v>51.048999999999999</v>
      </c>
      <c r="T74" s="44">
        <f>S74/R74*100</f>
        <v>119.56109328524252</v>
      </c>
      <c r="U74" s="18">
        <f t="shared" si="8"/>
        <v>296.76900000000001</v>
      </c>
      <c r="V74" s="18">
        <f t="shared" si="8"/>
        <v>352.67099999999999</v>
      </c>
      <c r="W74" s="18">
        <f>V74/U74*100</f>
        <v>118.83687312354053</v>
      </c>
    </row>
    <row r="75" spans="1:26" x14ac:dyDescent="0.2">
      <c r="A75" s="84" t="s">
        <v>30</v>
      </c>
      <c r="B75" s="85" t="s">
        <v>12</v>
      </c>
      <c r="C75" s="48">
        <v>208.63900000000001</v>
      </c>
      <c r="D75" s="48">
        <v>188.50800000000001</v>
      </c>
      <c r="E75" s="40">
        <f>D75/C75*100</f>
        <v>90.351276606962259</v>
      </c>
      <c r="F75" s="12">
        <v>261.375</v>
      </c>
      <c r="G75" s="12">
        <v>258.92099999999999</v>
      </c>
      <c r="H75" s="40">
        <f>G75/F75*100</f>
        <v>99.061119081779054</v>
      </c>
      <c r="I75" s="12">
        <v>220.94800000000001</v>
      </c>
      <c r="J75" s="12">
        <v>204.036</v>
      </c>
      <c r="K75" s="40">
        <f>J75/I75*100</f>
        <v>92.345710302876697</v>
      </c>
      <c r="L75" s="48">
        <v>627.35799999999995</v>
      </c>
      <c r="M75" s="48">
        <v>570.572</v>
      </c>
      <c r="N75" s="40">
        <f>M75/L75*100</f>
        <v>90.948389914530466</v>
      </c>
      <c r="O75" s="12">
        <v>112.038</v>
      </c>
      <c r="P75" s="12">
        <v>108.486</v>
      </c>
      <c r="Q75" s="40">
        <f>P75/O75*100</f>
        <v>96.829647084025069</v>
      </c>
      <c r="R75" s="12">
        <v>232.67500000000001</v>
      </c>
      <c r="S75" s="12">
        <v>229.30600000000001</v>
      </c>
      <c r="T75" s="40">
        <f>S75/R75*100</f>
        <v>98.552057591060489</v>
      </c>
      <c r="U75" s="12">
        <f t="shared" si="8"/>
        <v>1663.0329999999999</v>
      </c>
      <c r="V75" s="12">
        <f t="shared" si="8"/>
        <v>1559.829</v>
      </c>
      <c r="W75" s="40">
        <f>V75/U75*100</f>
        <v>93.794230180639843</v>
      </c>
    </row>
    <row r="76" spans="1:26" x14ac:dyDescent="0.2">
      <c r="A76" s="1241" t="s">
        <v>76</v>
      </c>
      <c r="B76" s="1242"/>
      <c r="C76" s="1242"/>
      <c r="D76" s="1242"/>
      <c r="E76" s="1242"/>
      <c r="F76" s="1242"/>
      <c r="G76" s="1242"/>
      <c r="H76" s="1242"/>
      <c r="I76" s="1242"/>
      <c r="J76" s="1242"/>
      <c r="K76" s="1242"/>
      <c r="L76" s="1242"/>
      <c r="M76" s="1242"/>
      <c r="N76" s="1242"/>
      <c r="O76" s="1242"/>
      <c r="P76" s="1242"/>
      <c r="Q76" s="1242"/>
      <c r="R76" s="1242"/>
      <c r="S76" s="1242"/>
      <c r="T76" s="1242"/>
      <c r="U76" s="1242"/>
      <c r="V76" s="1242"/>
      <c r="W76" s="1243"/>
    </row>
    <row r="77" spans="1:26" ht="13.5" thickBot="1" x14ac:dyDescent="0.25">
      <c r="A77" s="1244"/>
      <c r="B77" s="1245"/>
      <c r="C77" s="1245"/>
      <c r="D77" s="1245"/>
      <c r="E77" s="1245"/>
      <c r="F77" s="1245"/>
      <c r="G77" s="1245"/>
      <c r="H77" s="1245"/>
      <c r="I77" s="1245"/>
      <c r="J77" s="1245"/>
      <c r="K77" s="1245"/>
      <c r="L77" s="1245"/>
      <c r="M77" s="1245"/>
      <c r="N77" s="1245"/>
      <c r="O77" s="1245"/>
      <c r="P77" s="1245"/>
      <c r="Q77" s="1245"/>
      <c r="R77" s="1245"/>
      <c r="S77" s="1245"/>
      <c r="T77" s="1245"/>
      <c r="U77" s="1245"/>
      <c r="V77" s="1245"/>
      <c r="W77" s="1246"/>
    </row>
    <row r="78" spans="1:26" ht="13.5" thickBot="1" x14ac:dyDescent="0.25">
      <c r="A78" s="93"/>
      <c r="B78" s="92"/>
      <c r="C78" s="142">
        <v>2004</v>
      </c>
      <c r="D78" s="143">
        <v>2005</v>
      </c>
      <c r="E78" s="144" t="s">
        <v>64</v>
      </c>
      <c r="F78" s="142">
        <v>2004</v>
      </c>
      <c r="G78" s="143">
        <v>2005</v>
      </c>
      <c r="H78" s="144" t="s">
        <v>64</v>
      </c>
      <c r="I78" s="142">
        <v>2004</v>
      </c>
      <c r="J78" s="143">
        <v>2005</v>
      </c>
      <c r="K78" s="144" t="s">
        <v>64</v>
      </c>
      <c r="L78" s="142">
        <v>2004</v>
      </c>
      <c r="M78" s="143">
        <v>2005</v>
      </c>
      <c r="N78" s="144" t="s">
        <v>64</v>
      </c>
      <c r="O78" s="142">
        <v>2004</v>
      </c>
      <c r="P78" s="143">
        <v>2005</v>
      </c>
      <c r="Q78" s="144" t="s">
        <v>64</v>
      </c>
      <c r="R78" s="142">
        <v>2004</v>
      </c>
      <c r="S78" s="143">
        <v>2005</v>
      </c>
      <c r="T78" s="144" t="s">
        <v>64</v>
      </c>
      <c r="U78" s="142">
        <v>2004</v>
      </c>
      <c r="V78" s="143">
        <v>2005</v>
      </c>
      <c r="W78" s="144" t="s">
        <v>64</v>
      </c>
    </row>
    <row r="79" spans="1:26" x14ac:dyDescent="0.2">
      <c r="A79" s="33" t="s">
        <v>10</v>
      </c>
      <c r="B79" s="33" t="s">
        <v>11</v>
      </c>
      <c r="C79" s="12">
        <v>3809.4303249999998</v>
      </c>
      <c r="D79" s="12">
        <v>3474.7874700000002</v>
      </c>
      <c r="E79" s="40">
        <v>91.215409485143965</v>
      </c>
      <c r="F79" s="12">
        <v>7765.2686329999997</v>
      </c>
      <c r="G79" s="12">
        <v>8099.571645</v>
      </c>
      <c r="H79" s="12">
        <v>104.30510556427264</v>
      </c>
      <c r="I79" s="12">
        <v>5452.4224780000004</v>
      </c>
      <c r="J79" s="12">
        <v>5453.5529619999998</v>
      </c>
      <c r="K79" s="40">
        <v>100.02073360977732</v>
      </c>
      <c r="L79" s="12">
        <v>13296.097159000001</v>
      </c>
      <c r="M79" s="12">
        <v>13328.92971</v>
      </c>
      <c r="N79" s="12">
        <v>100.24693374760558</v>
      </c>
      <c r="O79" s="12">
        <v>6020.4933710000005</v>
      </c>
      <c r="P79" s="12">
        <v>6192.1351180000001</v>
      </c>
      <c r="Q79" s="12">
        <v>102.85095815945546</v>
      </c>
      <c r="R79" s="12">
        <v>4150.5100890000003</v>
      </c>
      <c r="S79" s="12">
        <v>4118.9911059999995</v>
      </c>
      <c r="T79" s="40">
        <v>99.240599773904066</v>
      </c>
      <c r="U79" s="12">
        <v>40494.222055000006</v>
      </c>
      <c r="V79" s="12">
        <v>40667.968011000004</v>
      </c>
      <c r="W79" s="12">
        <v>100.42906357298089</v>
      </c>
    </row>
    <row r="80" spans="1:26" x14ac:dyDescent="0.2">
      <c r="A80" s="35" t="s">
        <v>29</v>
      </c>
      <c r="B80" s="36" t="s">
        <v>12</v>
      </c>
      <c r="C80" s="12">
        <v>1608.9053249999997</v>
      </c>
      <c r="D80" s="12">
        <v>1709.54647</v>
      </c>
      <c r="E80" s="12">
        <v>106.25525588337526</v>
      </c>
      <c r="F80" s="12">
        <v>5197.1606329999995</v>
      </c>
      <c r="G80" s="12">
        <v>5818.4726449999998</v>
      </c>
      <c r="H80" s="12">
        <v>111.95483564727449</v>
      </c>
      <c r="I80" s="12">
        <v>3376.9554780000003</v>
      </c>
      <c r="J80" s="12">
        <v>3642.9229619999996</v>
      </c>
      <c r="K80" s="12">
        <v>107.87595470928501</v>
      </c>
      <c r="L80" s="12">
        <v>7549.9851590000007</v>
      </c>
      <c r="M80" s="12">
        <v>8161.92371</v>
      </c>
      <c r="N80" s="12">
        <v>108.10516230314089</v>
      </c>
      <c r="O80" s="12">
        <v>4789.5763710000001</v>
      </c>
      <c r="P80" s="12">
        <v>5190.3391179999999</v>
      </c>
      <c r="Q80" s="12">
        <v>108.36739444069718</v>
      </c>
      <c r="R80" s="12">
        <v>1890.8600890000002</v>
      </c>
      <c r="S80" s="12">
        <v>2117.8031059999994</v>
      </c>
      <c r="T80" s="12">
        <v>112.00210519647808</v>
      </c>
      <c r="U80" s="12">
        <v>24413.443055</v>
      </c>
      <c r="V80" s="12">
        <v>26641.008010999998</v>
      </c>
      <c r="W80" s="12">
        <v>109.12433756673164</v>
      </c>
    </row>
    <row r="81" spans="1:23" x14ac:dyDescent="0.2">
      <c r="A81" s="35" t="s">
        <v>30</v>
      </c>
      <c r="B81" s="36" t="s">
        <v>12</v>
      </c>
      <c r="C81" s="48">
        <v>2200.5250000000001</v>
      </c>
      <c r="D81" s="48">
        <v>1765.2410000000002</v>
      </c>
      <c r="E81" s="40">
        <v>80.219084082207658</v>
      </c>
      <c r="F81" s="48">
        <v>2568.1080000000002</v>
      </c>
      <c r="G81" s="48">
        <v>2281.0990000000002</v>
      </c>
      <c r="H81" s="40">
        <v>88.82410708583906</v>
      </c>
      <c r="I81" s="48">
        <v>2075.4670000000001</v>
      </c>
      <c r="J81" s="48">
        <v>1810.63</v>
      </c>
      <c r="K81" s="40">
        <v>87.239642933373545</v>
      </c>
      <c r="L81" s="48">
        <v>5746.1120000000001</v>
      </c>
      <c r="M81" s="48">
        <v>5167.0060000000003</v>
      </c>
      <c r="N81" s="40">
        <v>89.921776672644043</v>
      </c>
      <c r="O81" s="48">
        <v>1230.9170000000001</v>
      </c>
      <c r="P81" s="48">
        <v>1001.796</v>
      </c>
      <c r="Q81" s="40">
        <v>81.386153574936401</v>
      </c>
      <c r="R81" s="48">
        <v>2259.65</v>
      </c>
      <c r="S81" s="48">
        <v>2001.1879999999999</v>
      </c>
      <c r="T81" s="40">
        <v>88.561856924744973</v>
      </c>
      <c r="U81" s="12">
        <v>16080.778999999999</v>
      </c>
      <c r="V81" s="12">
        <v>14026.96</v>
      </c>
      <c r="W81" s="40">
        <v>87.228112518678373</v>
      </c>
    </row>
    <row r="82" spans="1:23" x14ac:dyDescent="0.2"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</row>
  </sheetData>
  <mergeCells count="21">
    <mergeCell ref="A1:W1"/>
    <mergeCell ref="A2:W2"/>
    <mergeCell ref="U4:W4"/>
    <mergeCell ref="C4:E4"/>
    <mergeCell ref="F4:H4"/>
    <mergeCell ref="R4:T4"/>
    <mergeCell ref="I4:K4"/>
    <mergeCell ref="O4:Q4"/>
    <mergeCell ref="C5:W5"/>
    <mergeCell ref="A4:A5"/>
    <mergeCell ref="A28:W29"/>
    <mergeCell ref="L4:N4"/>
    <mergeCell ref="A36:W37"/>
    <mergeCell ref="B4:B5"/>
    <mergeCell ref="A20:W21"/>
    <mergeCell ref="A76:W77"/>
    <mergeCell ref="A68:W69"/>
    <mergeCell ref="A60:W61"/>
    <mergeCell ref="A52:W53"/>
    <mergeCell ref="A12:W13"/>
    <mergeCell ref="A44:W45"/>
  </mergeCells>
  <phoneticPr fontId="0" type="noConversion"/>
  <printOptions horizontalCentered="1" verticalCentered="1"/>
  <pageMargins left="0" right="0" top="0" bottom="0" header="0.51181102362204722" footer="0.51181102362204722"/>
  <pageSetup paperSize="8" scale="99" orientation="landscape" horizontalDpi="4294967292" verticalDpi="4294967292" r:id="rId1"/>
  <headerFooter alignWithMargins="0">
    <oddFooter>&amp;L&amp;D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/>
  <dimension ref="A1:Z107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R110" sqref="R110"/>
    </sheetView>
  </sheetViews>
  <sheetFormatPr defaultColWidth="9.140625" defaultRowHeight="12.75" x14ac:dyDescent="0.2"/>
  <cols>
    <col min="1" max="1" width="22.42578125" style="78" customWidth="1"/>
    <col min="2" max="2" width="11.28515625" style="78" customWidth="1"/>
    <col min="3" max="3" width="8.140625" style="78" customWidth="1"/>
    <col min="4" max="4" width="8.7109375" style="78" customWidth="1"/>
    <col min="5" max="5" width="7.28515625" style="78" customWidth="1"/>
    <col min="6" max="7" width="8.5703125" style="78" customWidth="1"/>
    <col min="8" max="8" width="6.85546875" style="78" customWidth="1"/>
    <col min="9" max="9" width="9.140625" style="78"/>
    <col min="10" max="10" width="7.7109375" style="78" customWidth="1"/>
    <col min="11" max="11" width="6.42578125" style="78" customWidth="1"/>
    <col min="12" max="12" width="9.85546875" style="78" customWidth="1"/>
    <col min="13" max="13" width="9.42578125" style="78" customWidth="1"/>
    <col min="14" max="14" width="6.5703125" style="78" customWidth="1"/>
    <col min="15" max="15" width="9.140625" style="78"/>
    <col min="16" max="16" width="8.5703125" style="78" customWidth="1"/>
    <col min="17" max="17" width="6.7109375" style="78" customWidth="1"/>
    <col min="18" max="18" width="9" style="78" customWidth="1"/>
    <col min="19" max="19" width="8.5703125" style="78" customWidth="1"/>
    <col min="20" max="20" width="6.7109375" style="78" customWidth="1"/>
    <col min="21" max="22" width="9.140625" style="78"/>
    <col min="23" max="23" width="8" style="78" customWidth="1"/>
    <col min="24" max="16384" width="9.140625" style="78"/>
  </cols>
  <sheetData>
    <row r="1" spans="1:23" ht="18" x14ac:dyDescent="0.25">
      <c r="A1" s="1153" t="s">
        <v>52</v>
      </c>
      <c r="B1" s="1153"/>
      <c r="C1" s="1153"/>
      <c r="D1" s="1153"/>
      <c r="E1" s="1153"/>
      <c r="F1" s="1153"/>
      <c r="G1" s="1153"/>
      <c r="H1" s="1153"/>
      <c r="I1" s="1153"/>
      <c r="J1" s="1153"/>
      <c r="K1" s="1153"/>
      <c r="L1" s="1153"/>
      <c r="M1" s="1153"/>
      <c r="N1" s="1153"/>
      <c r="O1" s="1153"/>
      <c r="P1" s="1153"/>
      <c r="Q1" s="1153"/>
      <c r="R1" s="1153"/>
      <c r="S1" s="1153"/>
      <c r="T1" s="1153"/>
      <c r="U1" s="1153"/>
      <c r="V1" s="1153"/>
      <c r="W1" s="1153"/>
    </row>
    <row r="2" spans="1:23" ht="18" x14ac:dyDescent="0.25">
      <c r="A2" s="1153" t="s">
        <v>84</v>
      </c>
      <c r="B2" s="1153"/>
      <c r="C2" s="1153"/>
      <c r="D2" s="1153"/>
      <c r="E2" s="1153"/>
      <c r="F2" s="1153"/>
      <c r="G2" s="1153"/>
      <c r="H2" s="1153"/>
      <c r="I2" s="1153"/>
      <c r="J2" s="1153"/>
      <c r="K2" s="1153"/>
      <c r="L2" s="1153"/>
      <c r="M2" s="1153"/>
      <c r="N2" s="1153"/>
      <c r="O2" s="1153"/>
      <c r="P2" s="1153"/>
      <c r="Q2" s="1153"/>
      <c r="R2" s="1153"/>
      <c r="S2" s="1153"/>
      <c r="T2" s="1153"/>
      <c r="U2" s="1153"/>
      <c r="V2" s="1153"/>
      <c r="W2" s="1153"/>
    </row>
    <row r="3" spans="1:23" x14ac:dyDescent="0.2">
      <c r="A3" s="145"/>
      <c r="B3" s="145"/>
      <c r="C3" s="145"/>
      <c r="L3" s="29"/>
      <c r="M3" s="29"/>
      <c r="N3" s="29"/>
      <c r="O3" s="29"/>
      <c r="P3" s="29"/>
      <c r="Q3" s="81"/>
      <c r="R3" s="29"/>
      <c r="S3" s="29"/>
      <c r="T3" s="29"/>
      <c r="U3" s="145"/>
      <c r="V3" s="145"/>
      <c r="W3" s="145"/>
    </row>
    <row r="4" spans="1:23" x14ac:dyDescent="0.2">
      <c r="A4" s="1163" t="s">
        <v>7</v>
      </c>
      <c r="B4" s="1163" t="s">
        <v>8</v>
      </c>
      <c r="C4" s="1163" t="s">
        <v>0</v>
      </c>
      <c r="D4" s="1163"/>
      <c r="E4" s="1163"/>
      <c r="F4" s="1163" t="s">
        <v>1</v>
      </c>
      <c r="G4" s="1163"/>
      <c r="H4" s="1163"/>
      <c r="I4" s="1163" t="s">
        <v>2</v>
      </c>
      <c r="J4" s="1163"/>
      <c r="K4" s="1163"/>
      <c r="L4" s="1163" t="s">
        <v>3</v>
      </c>
      <c r="M4" s="1163"/>
      <c r="N4" s="1163"/>
      <c r="O4" s="1163" t="s">
        <v>4</v>
      </c>
      <c r="P4" s="1163"/>
      <c r="Q4" s="1163"/>
      <c r="R4" s="1163" t="s">
        <v>5</v>
      </c>
      <c r="S4" s="1163"/>
      <c r="T4" s="1163"/>
      <c r="U4" s="1163" t="s">
        <v>6</v>
      </c>
      <c r="V4" s="1163"/>
      <c r="W4" s="1163"/>
    </row>
    <row r="5" spans="1:23" ht="13.5" thickBot="1" x14ac:dyDescent="0.25">
      <c r="A5" s="1261"/>
      <c r="B5" s="1268"/>
      <c r="C5" s="1234" t="s">
        <v>36</v>
      </c>
      <c r="D5" s="1227"/>
      <c r="E5" s="1227"/>
      <c r="F5" s="1227"/>
      <c r="G5" s="1227"/>
      <c r="H5" s="1227"/>
      <c r="I5" s="1227"/>
      <c r="J5" s="1227"/>
      <c r="K5" s="1227"/>
      <c r="L5" s="1227"/>
      <c r="M5" s="1227"/>
      <c r="N5" s="1227"/>
      <c r="O5" s="1227"/>
      <c r="P5" s="1227"/>
      <c r="Q5" s="1227"/>
      <c r="R5" s="1227"/>
      <c r="S5" s="1227"/>
      <c r="T5" s="1227"/>
      <c r="U5" s="1227"/>
      <c r="V5" s="1227"/>
      <c r="W5" s="1232"/>
    </row>
    <row r="6" spans="1:23" ht="13.5" thickBot="1" x14ac:dyDescent="0.25">
      <c r="A6" s="82"/>
      <c r="B6" s="49" t="s">
        <v>9</v>
      </c>
      <c r="C6" s="142">
        <v>2005</v>
      </c>
      <c r="D6" s="143">
        <v>2006</v>
      </c>
      <c r="E6" s="144" t="s">
        <v>78</v>
      </c>
      <c r="F6" s="142">
        <v>2005</v>
      </c>
      <c r="G6" s="143">
        <v>2006</v>
      </c>
      <c r="H6" s="144" t="s">
        <v>78</v>
      </c>
      <c r="I6" s="142">
        <v>2005</v>
      </c>
      <c r="J6" s="143">
        <v>2006</v>
      </c>
      <c r="K6" s="144" t="s">
        <v>78</v>
      </c>
      <c r="L6" s="142">
        <v>2005</v>
      </c>
      <c r="M6" s="143">
        <v>2006</v>
      </c>
      <c r="N6" s="144" t="s">
        <v>78</v>
      </c>
      <c r="O6" s="142">
        <v>2005</v>
      </c>
      <c r="P6" s="143">
        <v>2006</v>
      </c>
      <c r="Q6" s="144" t="s">
        <v>78</v>
      </c>
      <c r="R6" s="142">
        <v>2005</v>
      </c>
      <c r="S6" s="143">
        <v>2006</v>
      </c>
      <c r="T6" s="144" t="s">
        <v>78</v>
      </c>
      <c r="U6" s="142">
        <v>2005</v>
      </c>
      <c r="V6" s="143">
        <v>2006</v>
      </c>
      <c r="W6" s="144" t="s">
        <v>78</v>
      </c>
    </row>
    <row r="7" spans="1:23" ht="21" customHeight="1" x14ac:dyDescent="0.2">
      <c r="A7" s="83" t="s">
        <v>79</v>
      </c>
      <c r="B7" s="83" t="s">
        <v>26</v>
      </c>
      <c r="C7" s="38">
        <v>5418.6020000000008</v>
      </c>
      <c r="D7" s="38">
        <v>5155.1579999999994</v>
      </c>
      <c r="E7" s="51">
        <v>95.138155561157632</v>
      </c>
      <c r="F7" s="38">
        <v>6230.634</v>
      </c>
      <c r="G7" s="38">
        <v>6071.134</v>
      </c>
      <c r="H7" s="51">
        <v>97.440067896782253</v>
      </c>
      <c r="I7" s="38">
        <v>6143.0369999999994</v>
      </c>
      <c r="J7" s="38">
        <v>5960.22</v>
      </c>
      <c r="K7" s="51">
        <v>97.023996436941545</v>
      </c>
      <c r="L7" s="38">
        <v>12101.65</v>
      </c>
      <c r="M7" s="38">
        <v>11884.495999999999</v>
      </c>
      <c r="N7" s="48">
        <v>98.205583536129367</v>
      </c>
      <c r="O7" s="38">
        <v>2735.33</v>
      </c>
      <c r="P7" s="38">
        <v>3412.0050000000001</v>
      </c>
      <c r="Q7" s="51">
        <v>124.73833138963124</v>
      </c>
      <c r="R7" s="38">
        <v>5666.4629999999997</v>
      </c>
      <c r="S7" s="38">
        <v>5549.8760000000002</v>
      </c>
      <c r="T7" s="51">
        <v>97.942508404272658</v>
      </c>
      <c r="U7" s="147">
        <v>38295.716</v>
      </c>
      <c r="V7" s="48">
        <v>38032.888999999996</v>
      </c>
      <c r="W7" s="51">
        <v>99.313690857745016</v>
      </c>
    </row>
    <row r="8" spans="1:23" x14ac:dyDescent="0.2">
      <c r="A8" s="84" t="s">
        <v>29</v>
      </c>
      <c r="B8" s="85" t="s">
        <v>12</v>
      </c>
      <c r="C8" s="38">
        <v>753.95800000000008</v>
      </c>
      <c r="D8" s="38">
        <v>740.81</v>
      </c>
      <c r="E8" s="48">
        <v>98.256136283453429</v>
      </c>
      <c r="F8" s="38">
        <v>1071.2049999999999</v>
      </c>
      <c r="G8" s="38">
        <v>1112.039</v>
      </c>
      <c r="H8" s="48">
        <v>103.8119687641488</v>
      </c>
      <c r="I8" s="38">
        <v>1310.749</v>
      </c>
      <c r="J8" s="38">
        <v>1332.7239999999999</v>
      </c>
      <c r="K8" s="48">
        <v>101.67652235477578</v>
      </c>
      <c r="L8" s="38">
        <v>2531.8139999999999</v>
      </c>
      <c r="M8" s="38">
        <v>2642.6570000000002</v>
      </c>
      <c r="N8" s="48">
        <v>104.37800723117891</v>
      </c>
      <c r="O8" s="38">
        <v>1280.72</v>
      </c>
      <c r="P8" s="38">
        <v>1357.412</v>
      </c>
      <c r="Q8" s="48">
        <v>105.98819414079581</v>
      </c>
      <c r="R8" s="38">
        <v>1007.222</v>
      </c>
      <c r="S8" s="38">
        <v>1038.97</v>
      </c>
      <c r="T8" s="48">
        <v>103.15203599603662</v>
      </c>
      <c r="U8" s="147">
        <v>7955.6680000000006</v>
      </c>
      <c r="V8" s="48">
        <v>8224.6119999999992</v>
      </c>
      <c r="W8" s="48">
        <v>103.38053322486557</v>
      </c>
    </row>
    <row r="9" spans="1:23" x14ac:dyDescent="0.2">
      <c r="A9" s="86" t="s">
        <v>31</v>
      </c>
      <c r="B9" s="85" t="s">
        <v>12</v>
      </c>
      <c r="C9" s="26">
        <v>676.34500000000003</v>
      </c>
      <c r="D9" s="26">
        <v>654.73199999999997</v>
      </c>
      <c r="E9" s="21">
        <v>96.804441520230057</v>
      </c>
      <c r="F9" s="26">
        <v>942.29200000000003</v>
      </c>
      <c r="G9" s="26">
        <v>961.43799999999999</v>
      </c>
      <c r="H9" s="21">
        <v>102.0318542447564</v>
      </c>
      <c r="I9" s="26">
        <v>1158.875</v>
      </c>
      <c r="J9" s="26">
        <v>1155.0119999999999</v>
      </c>
      <c r="K9" s="21">
        <v>99.666659475784698</v>
      </c>
      <c r="L9" s="26">
        <v>1997.107</v>
      </c>
      <c r="M9" s="146">
        <v>2062.5590000000002</v>
      </c>
      <c r="N9" s="21">
        <v>103.27734067328392</v>
      </c>
      <c r="O9" s="26">
        <v>1095.49</v>
      </c>
      <c r="P9" s="26">
        <v>1156.683</v>
      </c>
      <c r="Q9" s="21">
        <v>105.58590219901596</v>
      </c>
      <c r="R9" s="26">
        <v>745.92100000000005</v>
      </c>
      <c r="S9" s="26">
        <v>742.495</v>
      </c>
      <c r="T9" s="21">
        <v>99.540702031448376</v>
      </c>
      <c r="U9" s="147">
        <v>6616.03</v>
      </c>
      <c r="V9" s="48">
        <v>6732.9189999999999</v>
      </c>
      <c r="W9" s="48">
        <v>101.76675438291542</v>
      </c>
    </row>
    <row r="10" spans="1:23" x14ac:dyDescent="0.2">
      <c r="A10" s="86" t="s">
        <v>32</v>
      </c>
      <c r="B10" s="85" t="s">
        <v>12</v>
      </c>
      <c r="C10" s="26">
        <v>77.613</v>
      </c>
      <c r="D10" s="26">
        <v>86.078000000000003</v>
      </c>
      <c r="E10" s="21">
        <v>110.9066780049734</v>
      </c>
      <c r="F10" s="26">
        <v>128.91300000000001</v>
      </c>
      <c r="G10" s="26">
        <v>150.601</v>
      </c>
      <c r="H10" s="21">
        <v>116.82374935033704</v>
      </c>
      <c r="I10" s="26">
        <v>151.874</v>
      </c>
      <c r="J10" s="26">
        <v>177.71199999999999</v>
      </c>
      <c r="K10" s="21">
        <v>117.01278691546939</v>
      </c>
      <c r="L10" s="26">
        <v>534.70699999999999</v>
      </c>
      <c r="M10" s="26">
        <v>580.09799999999996</v>
      </c>
      <c r="N10" s="21">
        <v>108.48894815291365</v>
      </c>
      <c r="O10" s="26">
        <v>185.23</v>
      </c>
      <c r="P10" s="26">
        <v>200.72900000000001</v>
      </c>
      <c r="Q10" s="43">
        <v>108.36743508071048</v>
      </c>
      <c r="R10" s="26">
        <v>261.30099999999999</v>
      </c>
      <c r="S10" s="26">
        <v>296.47500000000002</v>
      </c>
      <c r="T10" s="21">
        <v>113.46110424376488</v>
      </c>
      <c r="U10" s="147">
        <v>1339.6379999999999</v>
      </c>
      <c r="V10" s="48">
        <v>1491.6929999999998</v>
      </c>
      <c r="W10" s="48">
        <v>111.35045437648078</v>
      </c>
    </row>
    <row r="11" spans="1:23" x14ac:dyDescent="0.2">
      <c r="A11" s="84" t="s">
        <v>30</v>
      </c>
      <c r="B11" s="85" t="s">
        <v>12</v>
      </c>
      <c r="C11" s="38">
        <v>4664.6440000000002</v>
      </c>
      <c r="D11" s="38">
        <v>4414.348</v>
      </c>
      <c r="E11" s="51">
        <v>94.634188589740177</v>
      </c>
      <c r="F11" s="38">
        <v>5159.4290000000001</v>
      </c>
      <c r="G11" s="38">
        <v>4959.0950000000003</v>
      </c>
      <c r="H11" s="51">
        <v>96.117128465184805</v>
      </c>
      <c r="I11" s="38">
        <v>4832.2879999999996</v>
      </c>
      <c r="J11" s="38">
        <v>4627.4960000000001</v>
      </c>
      <c r="K11" s="51">
        <v>95.762007562463182</v>
      </c>
      <c r="L11" s="38">
        <v>9569.8359999999993</v>
      </c>
      <c r="M11" s="38">
        <v>9241.8389999999999</v>
      </c>
      <c r="N11" s="51">
        <v>96.572595392439325</v>
      </c>
      <c r="O11" s="38">
        <v>1454.61</v>
      </c>
      <c r="P11" s="38">
        <v>2054.5929999999998</v>
      </c>
      <c r="Q11" s="51">
        <v>141.24700091433442</v>
      </c>
      <c r="R11" s="38">
        <v>4659.241</v>
      </c>
      <c r="S11" s="38">
        <v>4510.9059999999999</v>
      </c>
      <c r="T11" s="51">
        <v>96.816326951106419</v>
      </c>
      <c r="U11" s="147">
        <v>30340.048000000003</v>
      </c>
      <c r="V11" s="48">
        <v>29808.276999999998</v>
      </c>
      <c r="W11" s="51">
        <v>98.247296774217347</v>
      </c>
    </row>
    <row r="12" spans="1:23" x14ac:dyDescent="0.2">
      <c r="A12" s="1241" t="s">
        <v>66</v>
      </c>
      <c r="B12" s="1242"/>
      <c r="C12" s="1242"/>
      <c r="D12" s="1242"/>
      <c r="E12" s="1242"/>
      <c r="F12" s="1242"/>
      <c r="G12" s="1242"/>
      <c r="H12" s="1242"/>
      <c r="I12" s="1242"/>
      <c r="J12" s="1242"/>
      <c r="K12" s="1242"/>
      <c r="L12" s="1242"/>
      <c r="M12" s="1242"/>
      <c r="N12" s="1242"/>
      <c r="O12" s="1242"/>
      <c r="P12" s="1242"/>
      <c r="Q12" s="1242"/>
      <c r="R12" s="1242"/>
      <c r="S12" s="1242"/>
      <c r="T12" s="1242"/>
      <c r="U12" s="1242"/>
      <c r="V12" s="1242"/>
      <c r="W12" s="1243"/>
    </row>
    <row r="13" spans="1:23" ht="13.5" thickBot="1" x14ac:dyDescent="0.25">
      <c r="A13" s="1244"/>
      <c r="B13" s="1245"/>
      <c r="C13" s="1245"/>
      <c r="D13" s="1245"/>
      <c r="E13" s="1245"/>
      <c r="F13" s="1245"/>
      <c r="G13" s="1245"/>
      <c r="H13" s="1245"/>
      <c r="I13" s="1245"/>
      <c r="J13" s="1245"/>
      <c r="K13" s="1245"/>
      <c r="L13" s="1245"/>
      <c r="M13" s="1245"/>
      <c r="N13" s="1245"/>
      <c r="O13" s="1245"/>
      <c r="P13" s="1245"/>
      <c r="Q13" s="1245"/>
      <c r="R13" s="1245"/>
      <c r="S13" s="1245"/>
      <c r="T13" s="1245"/>
      <c r="U13" s="1245"/>
      <c r="V13" s="1245"/>
      <c r="W13" s="1246"/>
    </row>
    <row r="14" spans="1:23" ht="13.5" thickBot="1" x14ac:dyDescent="0.25">
      <c r="A14" s="82"/>
      <c r="B14" s="49"/>
      <c r="C14" s="142">
        <v>2005</v>
      </c>
      <c r="D14" s="143">
        <v>2006</v>
      </c>
      <c r="E14" s="144" t="s">
        <v>78</v>
      </c>
      <c r="F14" s="142">
        <v>2005</v>
      </c>
      <c r="G14" s="143">
        <v>2006</v>
      </c>
      <c r="H14" s="144" t="s">
        <v>78</v>
      </c>
      <c r="I14" s="142">
        <v>2005</v>
      </c>
      <c r="J14" s="143">
        <v>2006</v>
      </c>
      <c r="K14" s="144" t="s">
        <v>78</v>
      </c>
      <c r="L14" s="142">
        <v>2005</v>
      </c>
      <c r="M14" s="143">
        <v>2006</v>
      </c>
      <c r="N14" s="144" t="s">
        <v>78</v>
      </c>
      <c r="O14" s="142">
        <v>2005</v>
      </c>
      <c r="P14" s="143">
        <v>2006</v>
      </c>
      <c r="Q14" s="144" t="s">
        <v>78</v>
      </c>
      <c r="R14" s="142">
        <v>2005</v>
      </c>
      <c r="S14" s="143">
        <v>2006</v>
      </c>
      <c r="T14" s="144" t="s">
        <v>78</v>
      </c>
      <c r="U14" s="142">
        <v>2005</v>
      </c>
      <c r="V14" s="143">
        <v>2006</v>
      </c>
      <c r="W14" s="144" t="s">
        <v>78</v>
      </c>
    </row>
    <row r="15" spans="1:23" x14ac:dyDescent="0.2">
      <c r="A15" s="83" t="s">
        <v>79</v>
      </c>
      <c r="B15" s="83" t="s">
        <v>26</v>
      </c>
      <c r="C15" s="12">
        <v>5266.0690000000004</v>
      </c>
      <c r="D15" s="12">
        <v>5069.7380000000003</v>
      </c>
      <c r="E15" s="40">
        <v>96.271773119569843</v>
      </c>
      <c r="F15" s="12">
        <v>6032.3979999999992</v>
      </c>
      <c r="G15" s="12">
        <v>5993.6550000000007</v>
      </c>
      <c r="H15" s="40">
        <v>99.357751262433297</v>
      </c>
      <c r="I15" s="12">
        <v>5857.8909999999996</v>
      </c>
      <c r="J15" s="12">
        <v>5858.6450000000004</v>
      </c>
      <c r="K15" s="40">
        <v>100.01287152662965</v>
      </c>
      <c r="L15" s="12">
        <v>11654.016</v>
      </c>
      <c r="M15" s="12">
        <v>11729.047999999999</v>
      </c>
      <c r="N15" s="40">
        <v>100.64382956055663</v>
      </c>
      <c r="O15" s="12">
        <v>2518.6859999999997</v>
      </c>
      <c r="P15" s="12">
        <v>3275.3850000000002</v>
      </c>
      <c r="Q15" s="40">
        <v>130.04340358424992</v>
      </c>
      <c r="R15" s="12">
        <v>5467.8880000000008</v>
      </c>
      <c r="S15" s="12">
        <v>5403.2760000000007</v>
      </c>
      <c r="T15" s="40">
        <v>98.818337171500218</v>
      </c>
      <c r="U15" s="12">
        <v>36796.947999999997</v>
      </c>
      <c r="V15" s="12">
        <v>37329.746999999996</v>
      </c>
      <c r="W15" s="40">
        <v>101.44794345444083</v>
      </c>
    </row>
    <row r="16" spans="1:23" x14ac:dyDescent="0.2">
      <c r="A16" s="35" t="s">
        <v>29</v>
      </c>
      <c r="B16" s="36" t="s">
        <v>12</v>
      </c>
      <c r="C16" s="48">
        <v>638.72</v>
      </c>
      <c r="D16" s="48">
        <v>679.26299999999992</v>
      </c>
      <c r="E16" s="48">
        <v>106.34753882765528</v>
      </c>
      <c r="F16" s="48">
        <v>921.38200000000006</v>
      </c>
      <c r="G16" s="48">
        <v>1025.68</v>
      </c>
      <c r="H16" s="48">
        <v>111.3197349199355</v>
      </c>
      <c r="I16" s="48">
        <v>1118.579</v>
      </c>
      <c r="J16" s="48">
        <v>1235.0920000000001</v>
      </c>
      <c r="K16" s="48">
        <v>110.41616193402524</v>
      </c>
      <c r="L16" s="48">
        <v>2213.56</v>
      </c>
      <c r="M16" s="48">
        <v>2507.9679999999998</v>
      </c>
      <c r="N16" s="48">
        <v>113.30020419595583</v>
      </c>
      <c r="O16" s="48">
        <v>1110.703</v>
      </c>
      <c r="P16" s="48">
        <v>1253.1469999999999</v>
      </c>
      <c r="Q16" s="48">
        <v>112.8246705014752</v>
      </c>
      <c r="R16" s="48">
        <v>832.529</v>
      </c>
      <c r="S16" s="48">
        <v>925.99300000000005</v>
      </c>
      <c r="T16" s="48">
        <v>111.22651583308209</v>
      </c>
      <c r="U16" s="12">
        <v>6835.473</v>
      </c>
      <c r="V16" s="12">
        <v>7627.143</v>
      </c>
      <c r="W16" s="12">
        <v>111.58178812205095</v>
      </c>
    </row>
    <row r="17" spans="1:23" x14ac:dyDescent="0.2">
      <c r="A17" s="121" t="s">
        <v>31</v>
      </c>
      <c r="B17" s="85" t="s">
        <v>12</v>
      </c>
      <c r="C17" s="8">
        <v>568.81299999999999</v>
      </c>
      <c r="D17" s="8">
        <v>602.68899999999996</v>
      </c>
      <c r="E17" s="21">
        <v>105.95556008741009</v>
      </c>
      <c r="F17" s="8">
        <v>808.48400000000004</v>
      </c>
      <c r="G17" s="8">
        <v>895.83</v>
      </c>
      <c r="H17" s="21">
        <v>110.80367700535818</v>
      </c>
      <c r="I17" s="8">
        <v>980.63300000000004</v>
      </c>
      <c r="J17" s="8">
        <v>1064.4390000000001</v>
      </c>
      <c r="K17" s="21">
        <v>108.54611256198802</v>
      </c>
      <c r="L17" s="8">
        <v>1737.943</v>
      </c>
      <c r="M17" s="8">
        <v>1951.732</v>
      </c>
      <c r="N17" s="21">
        <v>112.30126649723265</v>
      </c>
      <c r="O17" s="8">
        <v>954.52200000000005</v>
      </c>
      <c r="P17" s="8">
        <v>1071.355</v>
      </c>
      <c r="Q17" s="21">
        <v>112.23994837206477</v>
      </c>
      <c r="R17" s="8">
        <v>612.43100000000004</v>
      </c>
      <c r="S17" s="8">
        <v>664.05100000000004</v>
      </c>
      <c r="T17" s="21">
        <v>108.42870462141858</v>
      </c>
      <c r="U17" s="21">
        <v>5662.8260000000009</v>
      </c>
      <c r="V17" s="21">
        <v>6250.0960000000005</v>
      </c>
      <c r="W17" s="21">
        <v>110.37061707352476</v>
      </c>
    </row>
    <row r="18" spans="1:23" x14ac:dyDescent="0.2">
      <c r="A18" s="47" t="s">
        <v>32</v>
      </c>
      <c r="B18" s="36" t="s">
        <v>12</v>
      </c>
      <c r="C18" s="8">
        <v>69.906999999999996</v>
      </c>
      <c r="D18" s="8">
        <v>76.573999999999998</v>
      </c>
      <c r="E18" s="18">
        <v>109.53695624186419</v>
      </c>
      <c r="F18" s="8">
        <v>112.898</v>
      </c>
      <c r="G18" s="8">
        <v>129.85</v>
      </c>
      <c r="H18" s="18">
        <v>115.01532356640507</v>
      </c>
      <c r="I18" s="8">
        <v>137.946</v>
      </c>
      <c r="J18" s="8">
        <v>170.65299999999999</v>
      </c>
      <c r="K18" s="18">
        <v>123.71000246473258</v>
      </c>
      <c r="L18" s="8">
        <v>475.61700000000002</v>
      </c>
      <c r="M18" s="8">
        <v>556.23599999999999</v>
      </c>
      <c r="N18" s="18">
        <v>116.95040337077943</v>
      </c>
      <c r="O18" s="8">
        <v>156.18100000000001</v>
      </c>
      <c r="P18" s="8">
        <v>181.792</v>
      </c>
      <c r="Q18" s="44">
        <v>116.39828148110205</v>
      </c>
      <c r="R18" s="8">
        <v>220.09800000000001</v>
      </c>
      <c r="S18" s="8">
        <v>261.94200000000001</v>
      </c>
      <c r="T18" s="18">
        <v>119.01153122699888</v>
      </c>
      <c r="U18" s="18">
        <v>1172.6469999999999</v>
      </c>
      <c r="V18" s="18">
        <v>1377.047</v>
      </c>
      <c r="W18" s="18">
        <v>117.43065048561077</v>
      </c>
    </row>
    <row r="19" spans="1:23" x14ac:dyDescent="0.2">
      <c r="A19" s="35" t="s">
        <v>30</v>
      </c>
      <c r="B19" s="36" t="s">
        <v>12</v>
      </c>
      <c r="C19" s="48">
        <v>4627.3490000000002</v>
      </c>
      <c r="D19" s="48">
        <v>4390.4750000000004</v>
      </c>
      <c r="E19" s="40">
        <v>94.880999898646081</v>
      </c>
      <c r="F19" s="12">
        <v>5111.0159999999996</v>
      </c>
      <c r="G19" s="12">
        <v>4967.9750000000004</v>
      </c>
      <c r="H19" s="40">
        <v>97.201319659339759</v>
      </c>
      <c r="I19" s="12">
        <v>4739.3119999999999</v>
      </c>
      <c r="J19" s="12">
        <v>4623.5529999999999</v>
      </c>
      <c r="K19" s="40">
        <v>97.557472477017754</v>
      </c>
      <c r="L19" s="48">
        <v>9440.4560000000001</v>
      </c>
      <c r="M19" s="48">
        <v>9221.08</v>
      </c>
      <c r="N19" s="40">
        <v>97.676213945597539</v>
      </c>
      <c r="O19" s="12">
        <v>1407.9829999999999</v>
      </c>
      <c r="P19" s="12">
        <v>2022.2380000000001</v>
      </c>
      <c r="Q19" s="40">
        <v>143.62659208243284</v>
      </c>
      <c r="R19" s="12">
        <v>4635.3590000000004</v>
      </c>
      <c r="S19" s="12">
        <v>4477.2830000000004</v>
      </c>
      <c r="T19" s="40">
        <v>96.589778698909839</v>
      </c>
      <c r="U19" s="12">
        <v>29961.475000000002</v>
      </c>
      <c r="V19" s="12">
        <v>29702.603999999999</v>
      </c>
      <c r="W19" s="40">
        <v>99.135987130139611</v>
      </c>
    </row>
    <row r="20" spans="1:23" x14ac:dyDescent="0.2">
      <c r="A20" s="1241" t="s">
        <v>67</v>
      </c>
      <c r="B20" s="1242"/>
      <c r="C20" s="1242"/>
      <c r="D20" s="1242"/>
      <c r="E20" s="1242"/>
      <c r="F20" s="1242"/>
      <c r="G20" s="1242"/>
      <c r="H20" s="1242"/>
      <c r="I20" s="1242"/>
      <c r="J20" s="1242"/>
      <c r="K20" s="1242"/>
      <c r="L20" s="1242"/>
      <c r="M20" s="1242"/>
      <c r="N20" s="1242"/>
      <c r="O20" s="1242"/>
      <c r="P20" s="1242"/>
      <c r="Q20" s="1242"/>
      <c r="R20" s="1242"/>
      <c r="S20" s="1242"/>
      <c r="T20" s="1242"/>
      <c r="U20" s="1242"/>
      <c r="V20" s="1242"/>
      <c r="W20" s="1243"/>
    </row>
    <row r="21" spans="1:23" ht="13.5" thickBot="1" x14ac:dyDescent="0.25">
      <c r="A21" s="1269"/>
      <c r="B21" s="1257"/>
      <c r="C21" s="1257"/>
      <c r="D21" s="1257"/>
      <c r="E21" s="1257"/>
      <c r="F21" s="1257"/>
      <c r="G21" s="1257"/>
      <c r="H21" s="1257"/>
      <c r="I21" s="1257"/>
      <c r="J21" s="1257"/>
      <c r="K21" s="1257"/>
      <c r="L21" s="1257"/>
      <c r="M21" s="1257"/>
      <c r="N21" s="1257"/>
      <c r="O21" s="1257"/>
      <c r="P21" s="1257"/>
      <c r="Q21" s="1257"/>
      <c r="R21" s="1257"/>
      <c r="S21" s="1257"/>
      <c r="T21" s="1257"/>
      <c r="U21" s="1257"/>
      <c r="V21" s="1257"/>
      <c r="W21" s="1270"/>
    </row>
    <row r="22" spans="1:23" ht="13.5" thickBot="1" x14ac:dyDescent="0.25">
      <c r="A22" s="31"/>
      <c r="B22" s="30"/>
      <c r="C22" s="142">
        <v>2005</v>
      </c>
      <c r="D22" s="143">
        <v>2006</v>
      </c>
      <c r="E22" s="144" t="s">
        <v>78</v>
      </c>
      <c r="F22" s="142">
        <v>2005</v>
      </c>
      <c r="G22" s="143">
        <v>2006</v>
      </c>
      <c r="H22" s="144" t="s">
        <v>78</v>
      </c>
      <c r="I22" s="142">
        <v>2005</v>
      </c>
      <c r="J22" s="143">
        <v>2006</v>
      </c>
      <c r="K22" s="144" t="s">
        <v>78</v>
      </c>
      <c r="L22" s="142">
        <v>2005</v>
      </c>
      <c r="M22" s="143">
        <v>2006</v>
      </c>
      <c r="N22" s="144" t="s">
        <v>78</v>
      </c>
      <c r="O22" s="142">
        <v>2005</v>
      </c>
      <c r="P22" s="143">
        <v>2006</v>
      </c>
      <c r="Q22" s="144" t="s">
        <v>78</v>
      </c>
      <c r="R22" s="142">
        <v>2005</v>
      </c>
      <c r="S22" s="143">
        <v>2006</v>
      </c>
      <c r="T22" s="144" t="s">
        <v>78</v>
      </c>
      <c r="U22" s="142">
        <v>2005</v>
      </c>
      <c r="V22" s="143">
        <v>2006</v>
      </c>
      <c r="W22" s="144" t="s">
        <v>78</v>
      </c>
    </row>
    <row r="23" spans="1:23" x14ac:dyDescent="0.2">
      <c r="A23" s="83" t="s">
        <v>79</v>
      </c>
      <c r="B23" s="83" t="s">
        <v>26</v>
      </c>
      <c r="C23" s="12">
        <v>5996.3720000000003</v>
      </c>
      <c r="D23" s="12">
        <v>5341.4880000000003</v>
      </c>
      <c r="E23" s="40">
        <v>89.07866289816576</v>
      </c>
      <c r="F23" s="12">
        <v>6404.2979999999998</v>
      </c>
      <c r="G23" s="12">
        <v>6421.1880000000001</v>
      </c>
      <c r="H23" s="40">
        <v>100.26372913939983</v>
      </c>
      <c r="I23" s="12">
        <v>6416.4809999999998</v>
      </c>
      <c r="J23" s="12">
        <v>6243.3360000000002</v>
      </c>
      <c r="K23" s="40">
        <v>97.301558284050088</v>
      </c>
      <c r="L23" s="12">
        <v>12397.165999999999</v>
      </c>
      <c r="M23" s="12">
        <v>12515.582999999999</v>
      </c>
      <c r="N23" s="40">
        <v>100.95519411452585</v>
      </c>
      <c r="O23" s="12">
        <v>2949.5450000000001</v>
      </c>
      <c r="P23" s="12">
        <v>3596.8990000000003</v>
      </c>
      <c r="Q23" s="40">
        <v>121.94758852636593</v>
      </c>
      <c r="R23" s="12">
        <v>5767.2219999999998</v>
      </c>
      <c r="S23" s="12">
        <v>5680.9659999999994</v>
      </c>
      <c r="T23" s="40">
        <v>98.504375243401412</v>
      </c>
      <c r="U23" s="12">
        <v>39931.083999999995</v>
      </c>
      <c r="V23" s="12">
        <v>39799.46</v>
      </c>
      <c r="W23" s="40">
        <v>99.670372084063644</v>
      </c>
    </row>
    <row r="24" spans="1:23" x14ac:dyDescent="0.2">
      <c r="A24" s="35" t="s">
        <v>29</v>
      </c>
      <c r="B24" s="36" t="s">
        <v>12</v>
      </c>
      <c r="C24" s="12">
        <v>782.45200000000023</v>
      </c>
      <c r="D24" s="12">
        <v>836.48300000000017</v>
      </c>
      <c r="E24" s="12">
        <v>106.90534371437481</v>
      </c>
      <c r="F24" s="12">
        <v>1167.2269999999999</v>
      </c>
      <c r="G24" s="12">
        <v>1307.2610000000004</v>
      </c>
      <c r="H24" s="12">
        <v>111.99715222488862</v>
      </c>
      <c r="I24" s="12">
        <v>1361.1589999999997</v>
      </c>
      <c r="J24" s="12">
        <v>1519.451</v>
      </c>
      <c r="K24" s="12">
        <v>111.62920716830294</v>
      </c>
      <c r="L24" s="12">
        <v>2654.6880000000001</v>
      </c>
      <c r="M24" s="12">
        <v>3073.2019999999993</v>
      </c>
      <c r="N24" s="12">
        <v>115.76509179233112</v>
      </c>
      <c r="O24" s="12">
        <v>1367.5060000000001</v>
      </c>
      <c r="P24" s="12">
        <v>1500.0210000000002</v>
      </c>
      <c r="Q24" s="12">
        <v>109.69026826938968</v>
      </c>
      <c r="R24" s="12">
        <v>964.58299999999963</v>
      </c>
      <c r="S24" s="12">
        <v>1100.7669999999998</v>
      </c>
      <c r="T24" s="12">
        <v>114.11843252472833</v>
      </c>
      <c r="U24" s="12">
        <v>8297.6149999999998</v>
      </c>
      <c r="V24" s="12">
        <v>9337.1849999999995</v>
      </c>
      <c r="W24" s="12">
        <v>112.52853982740822</v>
      </c>
    </row>
    <row r="25" spans="1:23" x14ac:dyDescent="0.2">
      <c r="A25" s="86" t="s">
        <v>31</v>
      </c>
      <c r="B25" s="85" t="s">
        <v>12</v>
      </c>
      <c r="C25" s="21">
        <v>701.48</v>
      </c>
      <c r="D25" s="21">
        <v>742.77700000000004</v>
      </c>
      <c r="E25" s="21">
        <v>105.88712436562697</v>
      </c>
      <c r="F25" s="21">
        <v>1014.0940000000001</v>
      </c>
      <c r="G25" s="21">
        <v>1128.807</v>
      </c>
      <c r="H25" s="21">
        <v>111.3118704972123</v>
      </c>
      <c r="I25" s="21">
        <v>1195.663</v>
      </c>
      <c r="J25" s="21">
        <v>1319.1990000000001</v>
      </c>
      <c r="K25" s="21">
        <v>110.33200826654334</v>
      </c>
      <c r="L25" s="21">
        <v>2081.2040000000002</v>
      </c>
      <c r="M25" s="21">
        <v>2389.8539999999998</v>
      </c>
      <c r="N25" s="21">
        <v>114.8303578121126</v>
      </c>
      <c r="O25" s="21">
        <v>1167.134</v>
      </c>
      <c r="P25" s="21">
        <v>1273.8389999999999</v>
      </c>
      <c r="Q25" s="21">
        <v>109.14248064061196</v>
      </c>
      <c r="R25" s="21">
        <v>719.125</v>
      </c>
      <c r="S25" s="21">
        <v>804.327</v>
      </c>
      <c r="T25" s="21">
        <v>111.8480097340518</v>
      </c>
      <c r="U25" s="21">
        <v>6878.7</v>
      </c>
      <c r="V25" s="21">
        <v>7658.8030000000008</v>
      </c>
      <c r="W25" s="21">
        <v>111.34084928838297</v>
      </c>
    </row>
    <row r="26" spans="1:23" x14ac:dyDescent="0.2">
      <c r="A26" s="37" t="s">
        <v>32</v>
      </c>
      <c r="B26" s="36" t="s">
        <v>12</v>
      </c>
      <c r="C26" s="21">
        <v>80.971999999999994</v>
      </c>
      <c r="D26" s="21">
        <v>93.706000000000003</v>
      </c>
      <c r="E26" s="18">
        <v>115.72642394901942</v>
      </c>
      <c r="F26" s="18">
        <v>153.13300000000001</v>
      </c>
      <c r="G26" s="18">
        <v>178.45400000000001</v>
      </c>
      <c r="H26" s="18">
        <v>116.53529938027727</v>
      </c>
      <c r="I26" s="18">
        <v>165.49600000000001</v>
      </c>
      <c r="J26" s="18">
        <v>200.25200000000001</v>
      </c>
      <c r="K26" s="18">
        <v>121.00111180934887</v>
      </c>
      <c r="L26" s="21">
        <v>573.48400000000004</v>
      </c>
      <c r="M26" s="21">
        <v>683.34799999999996</v>
      </c>
      <c r="N26" s="18">
        <v>119.15729122346916</v>
      </c>
      <c r="O26" s="18">
        <v>200.37200000000001</v>
      </c>
      <c r="P26" s="18">
        <v>226.18199999999999</v>
      </c>
      <c r="Q26" s="18">
        <v>112.88104126325034</v>
      </c>
      <c r="R26" s="18">
        <v>245.458</v>
      </c>
      <c r="S26" s="18">
        <v>296.44</v>
      </c>
      <c r="T26" s="18">
        <v>120.77015212378492</v>
      </c>
      <c r="U26" s="18">
        <v>1418.915</v>
      </c>
      <c r="V26" s="18">
        <v>1678.3820000000001</v>
      </c>
      <c r="W26" s="18">
        <v>118.28629621929431</v>
      </c>
    </row>
    <row r="27" spans="1:23" x14ac:dyDescent="0.2">
      <c r="A27" s="35" t="s">
        <v>30</v>
      </c>
      <c r="B27" s="36" t="s">
        <v>12</v>
      </c>
      <c r="C27" s="48">
        <v>5213.92</v>
      </c>
      <c r="D27" s="48">
        <v>4505.0050000000001</v>
      </c>
      <c r="E27" s="40">
        <v>86.403416239604752</v>
      </c>
      <c r="F27" s="12">
        <v>5237.0709999999999</v>
      </c>
      <c r="G27" s="12">
        <v>5113.9269999999997</v>
      </c>
      <c r="H27" s="40">
        <v>97.648609308523788</v>
      </c>
      <c r="I27" s="12">
        <v>5055.3220000000001</v>
      </c>
      <c r="J27" s="12">
        <v>4723.8850000000002</v>
      </c>
      <c r="K27" s="40">
        <v>93.443800414691694</v>
      </c>
      <c r="L27" s="48">
        <v>9742.4779999999992</v>
      </c>
      <c r="M27" s="48">
        <v>9442.3809999999994</v>
      </c>
      <c r="N27" s="40">
        <v>96.919705643677105</v>
      </c>
      <c r="O27" s="12">
        <v>1582.039</v>
      </c>
      <c r="P27" s="12">
        <v>2096.8780000000002</v>
      </c>
      <c r="Q27" s="40">
        <v>132.54275021032984</v>
      </c>
      <c r="R27" s="12">
        <v>4802.6390000000001</v>
      </c>
      <c r="S27" s="12">
        <v>4580.1989999999996</v>
      </c>
      <c r="T27" s="40">
        <v>95.36837975954468</v>
      </c>
      <c r="U27" s="12">
        <v>31633.468999999997</v>
      </c>
      <c r="V27" s="12">
        <v>30462.275000000001</v>
      </c>
      <c r="W27" s="40">
        <v>96.297611242067717</v>
      </c>
    </row>
    <row r="28" spans="1:23" x14ac:dyDescent="0.2">
      <c r="A28" s="1262" t="s">
        <v>68</v>
      </c>
      <c r="B28" s="1263"/>
      <c r="C28" s="1263"/>
      <c r="D28" s="1263"/>
      <c r="E28" s="1263"/>
      <c r="F28" s="1263"/>
      <c r="G28" s="1263"/>
      <c r="H28" s="1263"/>
      <c r="I28" s="1263"/>
      <c r="J28" s="1263"/>
      <c r="K28" s="1263"/>
      <c r="L28" s="1263"/>
      <c r="M28" s="1263"/>
      <c r="N28" s="1263"/>
      <c r="O28" s="1263"/>
      <c r="P28" s="1263"/>
      <c r="Q28" s="1263"/>
      <c r="R28" s="1263"/>
      <c r="S28" s="1263"/>
      <c r="T28" s="1263"/>
      <c r="U28" s="1263"/>
      <c r="V28" s="1263"/>
      <c r="W28" s="1264"/>
    </row>
    <row r="29" spans="1:23" ht="13.5" thickBot="1" x14ac:dyDescent="0.25">
      <c r="A29" s="1265"/>
      <c r="B29" s="1266"/>
      <c r="C29" s="1266"/>
      <c r="D29" s="1266"/>
      <c r="E29" s="1266"/>
      <c r="F29" s="1266"/>
      <c r="G29" s="1266"/>
      <c r="H29" s="1266"/>
      <c r="I29" s="1266"/>
      <c r="J29" s="1266"/>
      <c r="K29" s="1266"/>
      <c r="L29" s="1266"/>
      <c r="M29" s="1266"/>
      <c r="N29" s="1266"/>
      <c r="O29" s="1266"/>
      <c r="P29" s="1266"/>
      <c r="Q29" s="1266"/>
      <c r="R29" s="1266"/>
      <c r="S29" s="1266"/>
      <c r="T29" s="1266"/>
      <c r="U29" s="1266"/>
      <c r="V29" s="1266"/>
      <c r="W29" s="1267"/>
    </row>
    <row r="30" spans="1:23" ht="13.5" thickBot="1" x14ac:dyDescent="0.25">
      <c r="A30" s="261"/>
      <c r="B30" s="92"/>
      <c r="C30" s="142">
        <v>2005</v>
      </c>
      <c r="D30" s="143">
        <v>2006</v>
      </c>
      <c r="E30" s="144" t="s">
        <v>78</v>
      </c>
      <c r="F30" s="142">
        <v>2005</v>
      </c>
      <c r="G30" s="143">
        <v>2006</v>
      </c>
      <c r="H30" s="144" t="s">
        <v>78</v>
      </c>
      <c r="I30" s="142">
        <v>2005</v>
      </c>
      <c r="J30" s="143">
        <v>2006</v>
      </c>
      <c r="K30" s="144" t="s">
        <v>78</v>
      </c>
      <c r="L30" s="142">
        <v>2005</v>
      </c>
      <c r="M30" s="143">
        <v>2006</v>
      </c>
      <c r="N30" s="144" t="s">
        <v>78</v>
      </c>
      <c r="O30" s="142">
        <v>2005</v>
      </c>
      <c r="P30" s="143">
        <v>2006</v>
      </c>
      <c r="Q30" s="144" t="s">
        <v>78</v>
      </c>
      <c r="R30" s="142">
        <v>2005</v>
      </c>
      <c r="S30" s="143">
        <v>2006</v>
      </c>
      <c r="T30" s="144" t="s">
        <v>78</v>
      </c>
      <c r="U30" s="142">
        <v>2005</v>
      </c>
      <c r="V30" s="143">
        <v>2006</v>
      </c>
      <c r="W30" s="144" t="s">
        <v>78</v>
      </c>
    </row>
    <row r="31" spans="1:23" x14ac:dyDescent="0.2">
      <c r="A31" s="83" t="s">
        <v>79</v>
      </c>
      <c r="B31" s="83" t="s">
        <v>26</v>
      </c>
      <c r="C31" s="95">
        <v>5861.5160000000005</v>
      </c>
      <c r="D31" s="95">
        <v>5955.0240000000003</v>
      </c>
      <c r="E31" s="108">
        <v>101.59528695306813</v>
      </c>
      <c r="F31" s="95">
        <v>7094.2710000000006</v>
      </c>
      <c r="G31" s="95">
        <v>7464.5069999999996</v>
      </c>
      <c r="H31" s="95">
        <v>105.21880260847097</v>
      </c>
      <c r="I31" s="95">
        <v>6854.1369999999997</v>
      </c>
      <c r="J31" s="95">
        <v>7089.7960000000003</v>
      </c>
      <c r="K31" s="108">
        <v>103.43820089969023</v>
      </c>
      <c r="L31" s="95">
        <v>13345.179</v>
      </c>
      <c r="M31" s="95">
        <v>14009.382000000001</v>
      </c>
      <c r="N31" s="95">
        <v>104.97710071929347</v>
      </c>
      <c r="O31" s="95">
        <v>3817.8310000000001</v>
      </c>
      <c r="P31" s="95">
        <v>4124.3940000000002</v>
      </c>
      <c r="Q31" s="95">
        <v>108.02976873517973</v>
      </c>
      <c r="R31" s="95">
        <v>5814.6409999999996</v>
      </c>
      <c r="S31" s="95">
        <v>6039.6689999999999</v>
      </c>
      <c r="T31" s="95">
        <v>103.87002396192646</v>
      </c>
      <c r="U31" s="95">
        <v>42787.574999999997</v>
      </c>
      <c r="V31" s="95">
        <v>44682.772000000004</v>
      </c>
      <c r="W31" s="95">
        <v>104.42931622088891</v>
      </c>
    </row>
    <row r="32" spans="1:23" x14ac:dyDescent="0.2">
      <c r="A32" s="96" t="s">
        <v>29</v>
      </c>
      <c r="B32" s="97" t="s">
        <v>12</v>
      </c>
      <c r="C32" s="95">
        <v>901.01499999999999</v>
      </c>
      <c r="D32" s="95">
        <v>978.62</v>
      </c>
      <c r="E32" s="95">
        <v>108.61306415542471</v>
      </c>
      <c r="F32" s="95">
        <v>1368.94</v>
      </c>
      <c r="G32" s="95">
        <v>1617.9180000000001</v>
      </c>
      <c r="H32" s="95">
        <v>118.1876488377869</v>
      </c>
      <c r="I32" s="95">
        <v>1573.6279999999999</v>
      </c>
      <c r="J32" s="95">
        <v>1818.6179999999999</v>
      </c>
      <c r="K32" s="95">
        <v>115.56848251302088</v>
      </c>
      <c r="L32" s="95">
        <v>2950.9549999999999</v>
      </c>
      <c r="M32" s="95">
        <v>3537.8069999999998</v>
      </c>
      <c r="N32" s="95">
        <v>119.88685018917604</v>
      </c>
      <c r="O32" s="95">
        <v>1535.548</v>
      </c>
      <c r="P32" s="95">
        <v>1760.2829999999999</v>
      </c>
      <c r="Q32" s="95">
        <v>114.63549169417043</v>
      </c>
      <c r="R32" s="95">
        <v>1014.123</v>
      </c>
      <c r="S32" s="95">
        <v>1233.8620000000001</v>
      </c>
      <c r="T32" s="95">
        <v>121.66788446766319</v>
      </c>
      <c r="U32" s="95">
        <v>9344.2089999999989</v>
      </c>
      <c r="V32" s="95">
        <v>10947.107999999998</v>
      </c>
      <c r="W32" s="95">
        <v>117.15392924109467</v>
      </c>
    </row>
    <row r="33" spans="1:23" x14ac:dyDescent="0.2">
      <c r="A33" s="281" t="s">
        <v>31</v>
      </c>
      <c r="B33" s="97" t="s">
        <v>12</v>
      </c>
      <c r="C33" s="258">
        <v>813.50699999999995</v>
      </c>
      <c r="D33" s="258">
        <v>881.774</v>
      </c>
      <c r="E33" s="259">
        <v>108.39169177401055</v>
      </c>
      <c r="F33" s="258">
        <v>1198.586</v>
      </c>
      <c r="G33" s="258">
        <v>1408.3620000000001</v>
      </c>
      <c r="H33" s="259">
        <v>117.50195647204289</v>
      </c>
      <c r="I33" s="258">
        <v>1401.203</v>
      </c>
      <c r="J33" s="258">
        <v>1601.971</v>
      </c>
      <c r="K33" s="259">
        <v>114.3282593599928</v>
      </c>
      <c r="L33" s="258">
        <v>2316.8969999999999</v>
      </c>
      <c r="M33" s="258">
        <v>2773.355</v>
      </c>
      <c r="N33" s="259">
        <v>119.70126423401646</v>
      </c>
      <c r="O33" s="258">
        <v>1326.3520000000001</v>
      </c>
      <c r="P33" s="258">
        <v>1503.5989999999999</v>
      </c>
      <c r="Q33" s="259">
        <v>113.36349626645112</v>
      </c>
      <c r="R33" s="258">
        <v>772.01900000000001</v>
      </c>
      <c r="S33" s="258">
        <v>914.94299999999998</v>
      </c>
      <c r="T33" s="259">
        <v>118.51301587137104</v>
      </c>
      <c r="U33" s="259">
        <v>7828.5639999999994</v>
      </c>
      <c r="V33" s="259">
        <v>9084.003999999999</v>
      </c>
      <c r="W33" s="259">
        <v>116.03665755303271</v>
      </c>
    </row>
    <row r="34" spans="1:23" x14ac:dyDescent="0.2">
      <c r="A34" s="281" t="s">
        <v>32</v>
      </c>
      <c r="B34" s="97" t="s">
        <v>12</v>
      </c>
      <c r="C34" s="258">
        <v>87.507999999999996</v>
      </c>
      <c r="D34" s="258">
        <v>96.846000000000004</v>
      </c>
      <c r="E34" s="259">
        <v>110.67102436348677</v>
      </c>
      <c r="F34" s="258">
        <v>170.35400000000001</v>
      </c>
      <c r="G34" s="258">
        <v>209.55600000000001</v>
      </c>
      <c r="H34" s="259">
        <v>123.01208072601759</v>
      </c>
      <c r="I34" s="258">
        <v>172.42500000000001</v>
      </c>
      <c r="J34" s="258">
        <v>216.64699999999999</v>
      </c>
      <c r="K34" s="259">
        <v>125.64709293895895</v>
      </c>
      <c r="L34" s="258">
        <v>634.05799999999999</v>
      </c>
      <c r="M34" s="258">
        <v>764.452</v>
      </c>
      <c r="N34" s="259">
        <v>120.56499563131449</v>
      </c>
      <c r="O34" s="258">
        <v>209.196</v>
      </c>
      <c r="P34" s="258">
        <v>256.68400000000003</v>
      </c>
      <c r="Q34" s="109">
        <v>122.70024283447103</v>
      </c>
      <c r="R34" s="258">
        <v>242.10400000000001</v>
      </c>
      <c r="S34" s="258">
        <v>318.91899999999998</v>
      </c>
      <c r="T34" s="259">
        <v>131.7281003205234</v>
      </c>
      <c r="U34" s="259">
        <v>1515.645</v>
      </c>
      <c r="V34" s="259">
        <v>1863.1039999999998</v>
      </c>
      <c r="W34" s="259">
        <v>122.92482738372111</v>
      </c>
    </row>
    <row r="35" spans="1:23" x14ac:dyDescent="0.2">
      <c r="A35" s="96" t="s">
        <v>30</v>
      </c>
      <c r="B35" s="97" t="s">
        <v>12</v>
      </c>
      <c r="C35" s="102">
        <v>4960.5010000000002</v>
      </c>
      <c r="D35" s="102">
        <v>4976.4040000000005</v>
      </c>
      <c r="E35" s="108">
        <v>100.32059261756021</v>
      </c>
      <c r="F35" s="95">
        <v>5725.3310000000001</v>
      </c>
      <c r="G35" s="95">
        <v>5846.5889999999999</v>
      </c>
      <c r="H35" s="108">
        <v>102.11792121713137</v>
      </c>
      <c r="I35" s="95">
        <v>5280.509</v>
      </c>
      <c r="J35" s="12">
        <v>5271.1779999999999</v>
      </c>
      <c r="K35" s="108">
        <v>99.823293549921033</v>
      </c>
      <c r="L35" s="102">
        <v>10394.224</v>
      </c>
      <c r="M35" s="48">
        <v>10471.575000000001</v>
      </c>
      <c r="N35" s="108">
        <v>100.74417291757423</v>
      </c>
      <c r="O35" s="95">
        <v>2282.2829999999999</v>
      </c>
      <c r="P35" s="12">
        <v>2364.1109999999999</v>
      </c>
      <c r="Q35" s="108">
        <v>103.58535729355212</v>
      </c>
      <c r="R35" s="95">
        <v>4800.518</v>
      </c>
      <c r="S35" s="12">
        <v>4805.8069999999998</v>
      </c>
      <c r="T35" s="108">
        <v>100.11017561021541</v>
      </c>
      <c r="U35" s="95">
        <v>33443.366000000002</v>
      </c>
      <c r="V35" s="95">
        <v>33735.663999999997</v>
      </c>
      <c r="W35" s="108">
        <v>100.87400891405487</v>
      </c>
    </row>
    <row r="36" spans="1:23" x14ac:dyDescent="0.2">
      <c r="A36" s="1241" t="s">
        <v>69</v>
      </c>
      <c r="B36" s="1242"/>
      <c r="C36" s="1242"/>
      <c r="D36" s="1242"/>
      <c r="E36" s="1242"/>
      <c r="F36" s="1242"/>
      <c r="G36" s="1242"/>
      <c r="H36" s="1242"/>
      <c r="I36" s="1242"/>
      <c r="J36" s="1242"/>
      <c r="K36" s="1242"/>
      <c r="L36" s="1242"/>
      <c r="M36" s="1242"/>
      <c r="N36" s="1242"/>
      <c r="O36" s="1242"/>
      <c r="P36" s="1242"/>
      <c r="Q36" s="1242"/>
      <c r="R36" s="1242"/>
      <c r="S36" s="1242"/>
      <c r="T36" s="1242"/>
      <c r="U36" s="1242"/>
      <c r="V36" s="1242"/>
      <c r="W36" s="1243"/>
    </row>
    <row r="37" spans="1:23" ht="13.5" thickBot="1" x14ac:dyDescent="0.25">
      <c r="A37" s="1244"/>
      <c r="B37" s="1245"/>
      <c r="C37" s="1245"/>
      <c r="D37" s="1245"/>
      <c r="E37" s="1245"/>
      <c r="F37" s="1245"/>
      <c r="G37" s="1245"/>
      <c r="H37" s="1245"/>
      <c r="I37" s="1245"/>
      <c r="J37" s="1245"/>
      <c r="K37" s="1245"/>
      <c r="L37" s="1245"/>
      <c r="M37" s="1245"/>
      <c r="N37" s="1245"/>
      <c r="O37" s="1245"/>
      <c r="P37" s="1245"/>
      <c r="Q37" s="1245"/>
      <c r="R37" s="1245"/>
      <c r="S37" s="1245"/>
      <c r="T37" s="1245"/>
      <c r="U37" s="1245"/>
      <c r="V37" s="1245"/>
      <c r="W37" s="1246"/>
    </row>
    <row r="38" spans="1:23" ht="13.5" thickBot="1" x14ac:dyDescent="0.25">
      <c r="A38" s="261"/>
      <c r="B38" s="92"/>
      <c r="C38" s="142">
        <v>2005</v>
      </c>
      <c r="D38" s="143">
        <v>2006</v>
      </c>
      <c r="E38" s="144" t="s">
        <v>78</v>
      </c>
      <c r="F38" s="142">
        <v>2005</v>
      </c>
      <c r="G38" s="143">
        <v>2006</v>
      </c>
      <c r="H38" s="144" t="s">
        <v>78</v>
      </c>
      <c r="I38" s="142">
        <v>2005</v>
      </c>
      <c r="J38" s="143">
        <v>2006</v>
      </c>
      <c r="K38" s="144" t="s">
        <v>78</v>
      </c>
      <c r="L38" s="142">
        <v>2005</v>
      </c>
      <c r="M38" s="143">
        <v>2006</v>
      </c>
      <c r="N38" s="144" t="s">
        <v>78</v>
      </c>
      <c r="O38" s="142">
        <v>2005</v>
      </c>
      <c r="P38" s="143">
        <v>2006</v>
      </c>
      <c r="Q38" s="144" t="s">
        <v>78</v>
      </c>
      <c r="R38" s="142">
        <v>2005</v>
      </c>
      <c r="S38" s="143">
        <v>2006</v>
      </c>
      <c r="T38" s="144" t="s">
        <v>78</v>
      </c>
      <c r="U38" s="142">
        <v>2005</v>
      </c>
      <c r="V38" s="143">
        <v>2006</v>
      </c>
      <c r="W38" s="144" t="s">
        <v>78</v>
      </c>
    </row>
    <row r="39" spans="1:23" x14ac:dyDescent="0.2">
      <c r="A39" s="83" t="s">
        <v>79</v>
      </c>
      <c r="B39" s="83" t="s">
        <v>26</v>
      </c>
      <c r="C39" s="12">
        <v>6051.1819999999998</v>
      </c>
      <c r="D39" s="12">
        <v>6092.3550000000005</v>
      </c>
      <c r="E39" s="12">
        <v>100.68041252105789</v>
      </c>
      <c r="F39" s="12">
        <v>7606.6030000000001</v>
      </c>
      <c r="G39" s="12">
        <v>7909.8850000000002</v>
      </c>
      <c r="H39" s="12">
        <v>103.98708858606133</v>
      </c>
      <c r="I39" s="12">
        <v>7282.6760000000004</v>
      </c>
      <c r="J39" s="12">
        <v>7527.2730000000001</v>
      </c>
      <c r="K39" s="12">
        <v>103.35861433352245</v>
      </c>
      <c r="L39" s="12">
        <v>13538.377</v>
      </c>
      <c r="M39" s="12">
        <v>14134.937</v>
      </c>
      <c r="N39" s="12">
        <v>104.40643660610129</v>
      </c>
      <c r="O39" s="12">
        <v>4029.2889999999998</v>
      </c>
      <c r="P39" s="12">
        <v>4271.049</v>
      </c>
      <c r="Q39" s="12">
        <v>106.00006601660989</v>
      </c>
      <c r="R39" s="12">
        <v>6064.9169999999995</v>
      </c>
      <c r="S39" s="12">
        <v>6160.8730000000005</v>
      </c>
      <c r="T39" s="12">
        <v>101.58214860978315</v>
      </c>
      <c r="U39" s="12">
        <v>44573.044000000002</v>
      </c>
      <c r="V39" s="12">
        <v>46096.372000000003</v>
      </c>
      <c r="W39" s="40">
        <v>103.41759921085938</v>
      </c>
    </row>
    <row r="40" spans="1:23" x14ac:dyDescent="0.2">
      <c r="A40" s="35" t="s">
        <v>29</v>
      </c>
      <c r="B40" s="36" t="s">
        <v>12</v>
      </c>
      <c r="C40" s="12">
        <v>1040.1390000000001</v>
      </c>
      <c r="D40" s="12">
        <v>1091.4570000000003</v>
      </c>
      <c r="E40" s="12">
        <v>104.93376366043388</v>
      </c>
      <c r="F40" s="12">
        <v>1840.9589999999998</v>
      </c>
      <c r="G40" s="12">
        <v>2033.8460000000005</v>
      </c>
      <c r="H40" s="12">
        <v>110.47752828824547</v>
      </c>
      <c r="I40" s="12">
        <v>1982.1030000000001</v>
      </c>
      <c r="J40" s="12">
        <v>2150.37</v>
      </c>
      <c r="K40" s="12">
        <v>108.48931665004291</v>
      </c>
      <c r="L40" s="12">
        <v>3168.5840000000007</v>
      </c>
      <c r="M40" s="12">
        <v>3687.4210000000003</v>
      </c>
      <c r="N40" s="12">
        <v>116.37441204020469</v>
      </c>
      <c r="O40" s="12">
        <v>1714.2489999999998</v>
      </c>
      <c r="P40" s="12">
        <v>1900.7869999999998</v>
      </c>
      <c r="Q40" s="12">
        <v>110.88161638128418</v>
      </c>
      <c r="R40" s="12">
        <v>1099.74</v>
      </c>
      <c r="S40" s="12">
        <v>1316.8310000000001</v>
      </c>
      <c r="T40" s="12">
        <v>119.74021132267632</v>
      </c>
      <c r="U40" s="12">
        <v>10845.773999999999</v>
      </c>
      <c r="V40" s="12">
        <v>12180.712000000001</v>
      </c>
      <c r="W40" s="12">
        <v>112.30837006192461</v>
      </c>
    </row>
    <row r="41" spans="1:23" x14ac:dyDescent="0.2">
      <c r="A41" s="47" t="s">
        <v>31</v>
      </c>
      <c r="B41" s="36" t="s">
        <v>12</v>
      </c>
      <c r="C41" s="8">
        <v>948.86900000000003</v>
      </c>
      <c r="D41" s="8">
        <v>995.04200000000003</v>
      </c>
      <c r="E41" s="18">
        <v>104.86610902031788</v>
      </c>
      <c r="F41" s="17">
        <v>1653.566</v>
      </c>
      <c r="G41" s="17">
        <v>1818.5730000000001</v>
      </c>
      <c r="H41" s="18">
        <v>109.97885781396086</v>
      </c>
      <c r="I41" s="18">
        <v>1807.7570000000001</v>
      </c>
      <c r="J41" s="18">
        <v>1950.7380000000001</v>
      </c>
      <c r="K41" s="18">
        <v>107.90930418192268</v>
      </c>
      <c r="L41" s="21">
        <v>2537.2719999999999</v>
      </c>
      <c r="M41" s="21">
        <v>2969.4789999999998</v>
      </c>
      <c r="N41" s="18">
        <v>117.03431874864027</v>
      </c>
      <c r="O41" s="18">
        <v>1502.8140000000001</v>
      </c>
      <c r="P41" s="18">
        <v>1660.6510000000001</v>
      </c>
      <c r="Q41" s="18">
        <v>110.50276348237374</v>
      </c>
      <c r="R41" s="18">
        <v>836.63800000000003</v>
      </c>
      <c r="S41" s="18">
        <v>991.14499999999998</v>
      </c>
      <c r="T41" s="18">
        <v>118.46760486614281</v>
      </c>
      <c r="U41" s="18">
        <v>9286.9160000000011</v>
      </c>
      <c r="V41" s="18">
        <v>10385.628000000001</v>
      </c>
      <c r="W41" s="18">
        <v>111.83075199560326</v>
      </c>
    </row>
    <row r="42" spans="1:23" x14ac:dyDescent="0.2">
      <c r="A42" s="47" t="s">
        <v>32</v>
      </c>
      <c r="B42" s="36" t="s">
        <v>12</v>
      </c>
      <c r="C42" s="8">
        <v>91.27</v>
      </c>
      <c r="D42" s="8">
        <v>96.415000000000006</v>
      </c>
      <c r="E42" s="18">
        <v>105.63712063109456</v>
      </c>
      <c r="F42" s="17">
        <v>187.393</v>
      </c>
      <c r="G42" s="17">
        <v>215.273</v>
      </c>
      <c r="H42" s="18">
        <v>114.87782361134087</v>
      </c>
      <c r="I42" s="18">
        <v>174.346</v>
      </c>
      <c r="J42" s="18">
        <v>199.63200000000001</v>
      </c>
      <c r="K42" s="18">
        <v>114.50334392529797</v>
      </c>
      <c r="L42" s="21">
        <v>631.31200000000001</v>
      </c>
      <c r="M42" s="21">
        <v>717.94200000000001</v>
      </c>
      <c r="N42" s="18">
        <v>113.72221659021213</v>
      </c>
      <c r="O42" s="18">
        <v>211.435</v>
      </c>
      <c r="P42" s="18">
        <v>240.136</v>
      </c>
      <c r="Q42" s="18">
        <v>113.57438456263154</v>
      </c>
      <c r="R42" s="18">
        <v>263.10199999999998</v>
      </c>
      <c r="S42" s="18">
        <v>325.68599999999998</v>
      </c>
      <c r="T42" s="18">
        <v>123.78697235292778</v>
      </c>
      <c r="U42" s="18">
        <v>1558.8579999999997</v>
      </c>
      <c r="V42" s="18">
        <v>1795.0839999999998</v>
      </c>
      <c r="W42" s="18">
        <v>115.15378565590966</v>
      </c>
    </row>
    <row r="43" spans="1:23" x14ac:dyDescent="0.2">
      <c r="A43" s="35" t="s">
        <v>30</v>
      </c>
      <c r="B43" s="36" t="s">
        <v>12</v>
      </c>
      <c r="C43" s="48">
        <v>5011.0429999999997</v>
      </c>
      <c r="D43" s="48">
        <v>5000.8980000000001</v>
      </c>
      <c r="E43" s="40">
        <v>99.797547137392357</v>
      </c>
      <c r="F43" s="12">
        <v>5765.6440000000002</v>
      </c>
      <c r="G43" s="12">
        <v>5876.0389999999998</v>
      </c>
      <c r="H43" s="40">
        <v>101.91470371739912</v>
      </c>
      <c r="I43" s="12">
        <v>5300.5730000000003</v>
      </c>
      <c r="J43" s="12">
        <v>5376.9030000000002</v>
      </c>
      <c r="K43" s="40">
        <v>101.44003299265947</v>
      </c>
      <c r="L43" s="48">
        <v>10369.793</v>
      </c>
      <c r="M43" s="48">
        <v>10447.516</v>
      </c>
      <c r="N43" s="40">
        <v>100.74951351487923</v>
      </c>
      <c r="O43" s="12">
        <v>2315.04</v>
      </c>
      <c r="P43" s="12">
        <v>2370.2620000000002</v>
      </c>
      <c r="Q43" s="40">
        <v>102.38535835233948</v>
      </c>
      <c r="R43" s="12">
        <v>4965.1769999999997</v>
      </c>
      <c r="S43" s="12">
        <v>4844.0420000000004</v>
      </c>
      <c r="T43" s="40">
        <v>97.560308524751491</v>
      </c>
      <c r="U43" s="12">
        <v>33727.269999999997</v>
      </c>
      <c r="V43" s="12">
        <v>33915.660000000003</v>
      </c>
      <c r="W43" s="40">
        <v>100.5585687783209</v>
      </c>
    </row>
    <row r="44" spans="1:23" x14ac:dyDescent="0.2">
      <c r="A44" s="1241" t="s">
        <v>70</v>
      </c>
      <c r="B44" s="1242"/>
      <c r="C44" s="1242"/>
      <c r="D44" s="1242"/>
      <c r="E44" s="1242"/>
      <c r="F44" s="1242"/>
      <c r="G44" s="1242"/>
      <c r="H44" s="1242"/>
      <c r="I44" s="1242"/>
      <c r="J44" s="1242"/>
      <c r="K44" s="1242"/>
      <c r="L44" s="1242"/>
      <c r="M44" s="1242"/>
      <c r="N44" s="1242"/>
      <c r="O44" s="1242"/>
      <c r="P44" s="1242"/>
      <c r="Q44" s="1242"/>
      <c r="R44" s="1242"/>
      <c r="S44" s="1242"/>
      <c r="T44" s="1242"/>
      <c r="U44" s="1242"/>
      <c r="V44" s="1242"/>
      <c r="W44" s="1243"/>
    </row>
    <row r="45" spans="1:23" ht="13.5" thickBot="1" x14ac:dyDescent="0.25">
      <c r="A45" s="1244"/>
      <c r="B45" s="1245"/>
      <c r="C45" s="1245"/>
      <c r="D45" s="1245"/>
      <c r="E45" s="1245"/>
      <c r="F45" s="1245"/>
      <c r="G45" s="1245"/>
      <c r="H45" s="1245"/>
      <c r="I45" s="1245"/>
      <c r="J45" s="1245"/>
      <c r="K45" s="1245"/>
      <c r="L45" s="1245"/>
      <c r="M45" s="1245"/>
      <c r="N45" s="1245"/>
      <c r="O45" s="1245"/>
      <c r="P45" s="1245"/>
      <c r="Q45" s="1245"/>
      <c r="R45" s="1245"/>
      <c r="S45" s="1245"/>
      <c r="T45" s="1245"/>
      <c r="U45" s="1245"/>
      <c r="V45" s="1245"/>
      <c r="W45" s="1246"/>
    </row>
    <row r="46" spans="1:23" ht="13.5" thickBot="1" x14ac:dyDescent="0.25">
      <c r="A46" s="261"/>
      <c r="B46" s="92"/>
      <c r="C46" s="142">
        <v>2005</v>
      </c>
      <c r="D46" s="143">
        <v>2006</v>
      </c>
      <c r="E46" s="144" t="s">
        <v>78</v>
      </c>
      <c r="F46" s="142">
        <v>2005</v>
      </c>
      <c r="G46" s="143">
        <v>2006</v>
      </c>
      <c r="H46" s="144" t="s">
        <v>78</v>
      </c>
      <c r="I46" s="142">
        <v>2005</v>
      </c>
      <c r="J46" s="143">
        <v>2006</v>
      </c>
      <c r="K46" s="144" t="s">
        <v>78</v>
      </c>
      <c r="L46" s="142">
        <v>2005</v>
      </c>
      <c r="M46" s="143">
        <v>2006</v>
      </c>
      <c r="N46" s="144" t="s">
        <v>78</v>
      </c>
      <c r="O46" s="142">
        <v>2005</v>
      </c>
      <c r="P46" s="143">
        <v>2006</v>
      </c>
      <c r="Q46" s="144" t="s">
        <v>78</v>
      </c>
      <c r="R46" s="142">
        <v>2005</v>
      </c>
      <c r="S46" s="143">
        <v>2006</v>
      </c>
      <c r="T46" s="144" t="s">
        <v>78</v>
      </c>
      <c r="U46" s="142">
        <v>2005</v>
      </c>
      <c r="V46" s="143">
        <v>2006</v>
      </c>
      <c r="W46" s="144" t="s">
        <v>78</v>
      </c>
    </row>
    <row r="47" spans="1:23" x14ac:dyDescent="0.2">
      <c r="A47" s="83" t="s">
        <v>79</v>
      </c>
      <c r="B47" s="83" t="s">
        <v>26</v>
      </c>
      <c r="C47" s="25">
        <v>6378.1729999999998</v>
      </c>
      <c r="D47" s="25">
        <v>6430.5970000000007</v>
      </c>
      <c r="E47" s="12">
        <v>100.82192816030549</v>
      </c>
      <c r="F47" s="25">
        <v>9221.6820000000007</v>
      </c>
      <c r="G47" s="25">
        <v>9191.6440000000002</v>
      </c>
      <c r="H47" s="12">
        <v>99.674267666137268</v>
      </c>
      <c r="I47" s="25">
        <v>8326.728000000001</v>
      </c>
      <c r="J47" s="25">
        <v>8450.387999999999</v>
      </c>
      <c r="K47" s="12">
        <v>101.4850971474029</v>
      </c>
      <c r="L47" s="25">
        <v>14494.956999999999</v>
      </c>
      <c r="M47" s="25">
        <v>14788.141</v>
      </c>
      <c r="N47" s="12">
        <v>102.02266208861468</v>
      </c>
      <c r="O47" s="25">
        <v>4948.1329999999998</v>
      </c>
      <c r="P47" s="25">
        <v>4927.7649999999994</v>
      </c>
      <c r="Q47" s="12">
        <v>99.58836999733029</v>
      </c>
      <c r="R47" s="25">
        <v>6323.8090000000002</v>
      </c>
      <c r="S47" s="25">
        <v>6294.0320000000002</v>
      </c>
      <c r="T47" s="12">
        <v>99.529128726057351</v>
      </c>
      <c r="U47" s="25">
        <v>49693.481999999996</v>
      </c>
      <c r="V47" s="25">
        <v>50082.567000000003</v>
      </c>
      <c r="W47" s="12">
        <v>100.7829698872782</v>
      </c>
    </row>
    <row r="48" spans="1:23" x14ac:dyDescent="0.2">
      <c r="A48" s="35" t="s">
        <v>29</v>
      </c>
      <c r="B48" s="36" t="s">
        <v>12</v>
      </c>
      <c r="C48" s="25">
        <v>1422.7809999999999</v>
      </c>
      <c r="D48" s="25">
        <v>1445.97</v>
      </c>
      <c r="E48" s="12">
        <v>101.62983621513079</v>
      </c>
      <c r="F48" s="25">
        <v>3408.346</v>
      </c>
      <c r="G48" s="25">
        <v>3290.8620000000001</v>
      </c>
      <c r="H48" s="12">
        <v>96.553049484999477</v>
      </c>
      <c r="I48" s="25">
        <v>3099.1730000000002</v>
      </c>
      <c r="J48" s="25">
        <v>3128.7039999999997</v>
      </c>
      <c r="K48" s="12">
        <v>100.95286710357891</v>
      </c>
      <c r="L48" s="25">
        <v>4258.4489999999996</v>
      </c>
      <c r="M48" s="25">
        <v>4362.2250000000004</v>
      </c>
      <c r="N48" s="12">
        <v>102.43694359143436</v>
      </c>
      <c r="O48" s="25">
        <v>2637.5509999999999</v>
      </c>
      <c r="P48" s="25">
        <v>2555.9299999999998</v>
      </c>
      <c r="Q48" s="12">
        <v>96.905424767141938</v>
      </c>
      <c r="R48" s="25">
        <v>1371.3040000000001</v>
      </c>
      <c r="S48" s="25">
        <v>1424.97</v>
      </c>
      <c r="T48" s="12">
        <v>103.9135013097023</v>
      </c>
      <c r="U48" s="25">
        <v>16197.603999999999</v>
      </c>
      <c r="V48" s="25">
        <v>16208.661</v>
      </c>
      <c r="W48" s="12">
        <v>100.06826318262874</v>
      </c>
    </row>
    <row r="49" spans="1:26" x14ac:dyDescent="0.2">
      <c r="A49" s="47" t="s">
        <v>31</v>
      </c>
      <c r="B49" s="36" t="s">
        <v>12</v>
      </c>
      <c r="C49" s="27">
        <v>1328.52</v>
      </c>
      <c r="D49" s="27">
        <v>1346.413</v>
      </c>
      <c r="E49" s="18">
        <v>101.34683708186554</v>
      </c>
      <c r="F49" s="7">
        <v>3075.8440000000001</v>
      </c>
      <c r="G49" s="7">
        <v>2958.4870000000001</v>
      </c>
      <c r="H49" s="18">
        <v>96.18455942499034</v>
      </c>
      <c r="I49" s="7">
        <v>2921.4830000000002</v>
      </c>
      <c r="J49" s="7">
        <v>2931.2089999999998</v>
      </c>
      <c r="K49" s="18">
        <v>100.33291311296351</v>
      </c>
      <c r="L49" s="27">
        <v>3573.2579999999998</v>
      </c>
      <c r="M49" s="27">
        <v>3671.7040000000002</v>
      </c>
      <c r="N49" s="18">
        <v>102.75507673949097</v>
      </c>
      <c r="O49" s="7">
        <v>2401.0810000000001</v>
      </c>
      <c r="P49" s="7">
        <v>2311.25</v>
      </c>
      <c r="Q49" s="18">
        <v>96.258726798471187</v>
      </c>
      <c r="R49" s="7">
        <v>1097.5050000000001</v>
      </c>
      <c r="S49" s="7">
        <v>1119.3130000000001</v>
      </c>
      <c r="T49" s="18">
        <v>101.98705245078609</v>
      </c>
      <c r="U49" s="22">
        <v>14397.690999999999</v>
      </c>
      <c r="V49" s="22">
        <v>14338.376</v>
      </c>
      <c r="W49" s="18">
        <v>99.588024218605625</v>
      </c>
    </row>
    <row r="50" spans="1:26" x14ac:dyDescent="0.2">
      <c r="A50" s="47" t="s">
        <v>32</v>
      </c>
      <c r="B50" s="36" t="s">
        <v>12</v>
      </c>
      <c r="C50" s="27">
        <v>94.260999999999996</v>
      </c>
      <c r="D50" s="27">
        <v>99.557000000000002</v>
      </c>
      <c r="E50" s="18">
        <v>105.61844240990442</v>
      </c>
      <c r="F50" s="7">
        <v>332.50200000000001</v>
      </c>
      <c r="G50" s="7">
        <v>332.375</v>
      </c>
      <c r="H50" s="18">
        <v>99.96180474102411</v>
      </c>
      <c r="I50" s="7">
        <v>177.69</v>
      </c>
      <c r="J50" s="7">
        <v>197.495</v>
      </c>
      <c r="K50" s="18">
        <v>111.14581574652485</v>
      </c>
      <c r="L50" s="27">
        <v>685.19100000000003</v>
      </c>
      <c r="M50" s="27">
        <v>690.52099999999996</v>
      </c>
      <c r="N50" s="18">
        <v>100.77788529037888</v>
      </c>
      <c r="O50" s="7">
        <v>236.47</v>
      </c>
      <c r="P50" s="7">
        <v>244.68</v>
      </c>
      <c r="Q50" s="18">
        <v>103.47189918382882</v>
      </c>
      <c r="R50" s="7">
        <v>273.79899999999998</v>
      </c>
      <c r="S50" s="7">
        <v>305.65699999999998</v>
      </c>
      <c r="T50" s="18">
        <v>111.63554286173434</v>
      </c>
      <c r="U50" s="22">
        <v>1799.913</v>
      </c>
      <c r="V50" s="22">
        <v>1870.2850000000001</v>
      </c>
      <c r="W50" s="18">
        <v>103.909744526541</v>
      </c>
    </row>
    <row r="51" spans="1:26" ht="13.5" thickBot="1" x14ac:dyDescent="0.25">
      <c r="A51" s="35" t="s">
        <v>30</v>
      </c>
      <c r="B51" s="36" t="s">
        <v>12</v>
      </c>
      <c r="C51" s="38">
        <v>4955.3919999999998</v>
      </c>
      <c r="D51" s="38">
        <v>4984.6270000000004</v>
      </c>
      <c r="E51" s="40">
        <v>100.58996341762672</v>
      </c>
      <c r="F51" s="25">
        <v>5813.3360000000002</v>
      </c>
      <c r="G51" s="25">
        <v>5900.7820000000002</v>
      </c>
      <c r="H51" s="40">
        <v>101.50423096136194</v>
      </c>
      <c r="I51" s="25">
        <v>5227.5550000000003</v>
      </c>
      <c r="J51" s="25">
        <v>5321.6840000000002</v>
      </c>
      <c r="K51" s="40">
        <v>101.80063146155325</v>
      </c>
      <c r="L51" s="38">
        <v>10236.508</v>
      </c>
      <c r="M51" s="38">
        <v>10425.915999999999</v>
      </c>
      <c r="N51" s="40">
        <v>101.85031848751547</v>
      </c>
      <c r="O51" s="25">
        <v>2310.5819999999999</v>
      </c>
      <c r="P51" s="25">
        <v>2371.835</v>
      </c>
      <c r="Q51" s="40">
        <v>102.65097711312561</v>
      </c>
      <c r="R51" s="25">
        <v>4952.5050000000001</v>
      </c>
      <c r="S51" s="25">
        <v>4869.0619999999999</v>
      </c>
      <c r="T51" s="40">
        <v>98.315135471847071</v>
      </c>
      <c r="U51" s="25">
        <v>33495.877999999997</v>
      </c>
      <c r="V51" s="25">
        <v>33873.905999999995</v>
      </c>
      <c r="W51" s="40">
        <v>101.12858065699903</v>
      </c>
    </row>
    <row r="52" spans="1:26" x14ac:dyDescent="0.2">
      <c r="A52" s="1253" t="s">
        <v>71</v>
      </c>
      <c r="B52" s="1254"/>
      <c r="C52" s="1254"/>
      <c r="D52" s="1254"/>
      <c r="E52" s="1254"/>
      <c r="F52" s="1254"/>
      <c r="G52" s="1254"/>
      <c r="H52" s="1254"/>
      <c r="I52" s="1254"/>
      <c r="J52" s="1254"/>
      <c r="K52" s="1254"/>
      <c r="L52" s="1254"/>
      <c r="M52" s="1254"/>
      <c r="N52" s="1254"/>
      <c r="O52" s="1254"/>
      <c r="P52" s="1254"/>
      <c r="Q52" s="1254"/>
      <c r="R52" s="1254"/>
      <c r="S52" s="1254"/>
      <c r="T52" s="1254"/>
      <c r="U52" s="1254"/>
      <c r="V52" s="1254"/>
      <c r="W52" s="1255"/>
    </row>
    <row r="53" spans="1:26" ht="13.5" thickBot="1" x14ac:dyDescent="0.25">
      <c r="A53" s="1259"/>
      <c r="B53" s="1245"/>
      <c r="C53" s="1245"/>
      <c r="D53" s="1245"/>
      <c r="E53" s="1245"/>
      <c r="F53" s="1245"/>
      <c r="G53" s="1245"/>
      <c r="H53" s="1245"/>
      <c r="I53" s="1245"/>
      <c r="J53" s="1245"/>
      <c r="K53" s="1245"/>
      <c r="L53" s="1245"/>
      <c r="M53" s="1245"/>
      <c r="N53" s="1245"/>
      <c r="O53" s="1245"/>
      <c r="P53" s="1245"/>
      <c r="Q53" s="1245"/>
      <c r="R53" s="1245"/>
      <c r="S53" s="1245"/>
      <c r="T53" s="1245"/>
      <c r="U53" s="1245"/>
      <c r="V53" s="1245"/>
      <c r="W53" s="1260"/>
    </row>
    <row r="54" spans="1:26" ht="13.5" thickBot="1" x14ac:dyDescent="0.25">
      <c r="A54" s="261"/>
      <c r="B54" s="92"/>
      <c r="C54" s="142">
        <v>2005</v>
      </c>
      <c r="D54" s="143">
        <v>2006</v>
      </c>
      <c r="E54" s="144" t="s">
        <v>78</v>
      </c>
      <c r="F54" s="142">
        <v>2005</v>
      </c>
      <c r="G54" s="143">
        <v>2006</v>
      </c>
      <c r="H54" s="144" t="s">
        <v>78</v>
      </c>
      <c r="I54" s="142">
        <v>2005</v>
      </c>
      <c r="J54" s="143">
        <v>2006</v>
      </c>
      <c r="K54" s="144" t="s">
        <v>78</v>
      </c>
      <c r="L54" s="142">
        <v>2005</v>
      </c>
      <c r="M54" s="143">
        <v>2006</v>
      </c>
      <c r="N54" s="144" t="s">
        <v>78</v>
      </c>
      <c r="O54" s="142">
        <v>2005</v>
      </c>
      <c r="P54" s="143">
        <v>2006</v>
      </c>
      <c r="Q54" s="144" t="s">
        <v>78</v>
      </c>
      <c r="R54" s="142">
        <v>2005</v>
      </c>
      <c r="S54" s="143">
        <v>2006</v>
      </c>
      <c r="T54" s="144" t="s">
        <v>78</v>
      </c>
      <c r="U54" s="142">
        <v>2005</v>
      </c>
      <c r="V54" s="143">
        <v>2006</v>
      </c>
      <c r="W54" s="144" t="s">
        <v>78</v>
      </c>
    </row>
    <row r="55" spans="1:26" x14ac:dyDescent="0.2">
      <c r="A55" s="83" t="s">
        <v>79</v>
      </c>
      <c r="B55" s="83" t="s">
        <v>26</v>
      </c>
      <c r="C55" s="12">
        <v>6649.5540000000001</v>
      </c>
      <c r="D55" s="12">
        <v>6708.9129999999996</v>
      </c>
      <c r="E55" s="40">
        <v>100.89267641107959</v>
      </c>
      <c r="F55" s="12">
        <v>9855.3940000000002</v>
      </c>
      <c r="G55" s="12">
        <v>9898.7380000000012</v>
      </c>
      <c r="H55" s="12">
        <v>100.43979976853285</v>
      </c>
      <c r="I55" s="12">
        <v>8812.0669999999991</v>
      </c>
      <c r="J55" s="12">
        <v>8957.7579999999998</v>
      </c>
      <c r="K55" s="40">
        <v>101.65331244077014</v>
      </c>
      <c r="L55" s="12">
        <v>15182.763999999999</v>
      </c>
      <c r="M55" s="12">
        <v>15392.087</v>
      </c>
      <c r="N55" s="12">
        <v>101.37868836003774</v>
      </c>
      <c r="O55" s="12">
        <v>5495.5069999999996</v>
      </c>
      <c r="P55" s="12">
        <v>5371.8539999999994</v>
      </c>
      <c r="Q55" s="12">
        <v>97.749925530073924</v>
      </c>
      <c r="R55" s="12">
        <v>6568.3089999999993</v>
      </c>
      <c r="S55" s="12">
        <v>6483.5649999999996</v>
      </c>
      <c r="T55" s="40">
        <v>98.709804913258509</v>
      </c>
      <c r="U55" s="12">
        <v>52563.594999999994</v>
      </c>
      <c r="V55" s="12">
        <v>52812.915000000001</v>
      </c>
      <c r="W55" s="59">
        <v>100.47432067764773</v>
      </c>
    </row>
    <row r="56" spans="1:26" x14ac:dyDescent="0.2">
      <c r="A56" s="70" t="s">
        <v>29</v>
      </c>
      <c r="B56" s="36" t="s">
        <v>12</v>
      </c>
      <c r="C56" s="12">
        <v>1663.058</v>
      </c>
      <c r="D56" s="12">
        <v>1651.749</v>
      </c>
      <c r="E56" s="12">
        <v>99.319987637232131</v>
      </c>
      <c r="F56" s="12">
        <v>3871.123</v>
      </c>
      <c r="G56" s="12">
        <v>3796.3879999999999</v>
      </c>
      <c r="H56" s="12">
        <v>98.069423265548522</v>
      </c>
      <c r="I56" s="12">
        <v>3478.212</v>
      </c>
      <c r="J56" s="12">
        <v>3466.1280000000002</v>
      </c>
      <c r="K56" s="12">
        <v>99.652580118750677</v>
      </c>
      <c r="L56" s="12">
        <v>4866.8739999999998</v>
      </c>
      <c r="M56" s="12">
        <v>4878.152</v>
      </c>
      <c r="N56" s="12">
        <v>100.23172985370077</v>
      </c>
      <c r="O56" s="12">
        <v>3124.5990000000002</v>
      </c>
      <c r="P56" s="12">
        <v>2968.8539999999998</v>
      </c>
      <c r="Q56" s="12">
        <v>95.015520391576629</v>
      </c>
      <c r="R56" s="12">
        <v>1597.9389999999999</v>
      </c>
      <c r="S56" s="12">
        <v>1577.1109999999999</v>
      </c>
      <c r="T56" s="12">
        <v>98.696571020545846</v>
      </c>
      <c r="U56" s="12">
        <v>18601.805</v>
      </c>
      <c r="V56" s="12">
        <v>18338.382000000001</v>
      </c>
      <c r="W56" s="59">
        <v>98.583884735916754</v>
      </c>
    </row>
    <row r="57" spans="1:26" x14ac:dyDescent="0.2">
      <c r="A57" s="260" t="s">
        <v>31</v>
      </c>
      <c r="B57" s="36" t="s">
        <v>12</v>
      </c>
      <c r="C57" s="258">
        <v>1559.68</v>
      </c>
      <c r="D57" s="258">
        <v>1551.38</v>
      </c>
      <c r="E57" s="18">
        <v>99.467839556832175</v>
      </c>
      <c r="F57" s="259">
        <v>3414.7220000000002</v>
      </c>
      <c r="G57" s="259">
        <v>3342.3719999999998</v>
      </c>
      <c r="H57" s="18">
        <v>97.881233084274484</v>
      </c>
      <c r="I57" s="259">
        <v>3298.9920000000002</v>
      </c>
      <c r="J57" s="259">
        <v>3291.7440000000001</v>
      </c>
      <c r="K57" s="18">
        <v>99.780296526939139</v>
      </c>
      <c r="L57" s="258">
        <v>4181.8639999999996</v>
      </c>
      <c r="M57" s="258">
        <v>4189.9769999999999</v>
      </c>
      <c r="N57" s="18">
        <v>100.19400439612576</v>
      </c>
      <c r="O57" s="259">
        <v>2841.6840000000002</v>
      </c>
      <c r="P57" s="259">
        <v>2695.9589999999998</v>
      </c>
      <c r="Q57" s="18">
        <v>94.87187878736691</v>
      </c>
      <c r="R57" s="259">
        <v>1298.32</v>
      </c>
      <c r="S57" s="259">
        <v>1268.932</v>
      </c>
      <c r="T57" s="18">
        <v>97.736459424487037</v>
      </c>
      <c r="U57" s="18">
        <v>16595.261999999999</v>
      </c>
      <c r="V57" s="18">
        <v>16340.364000000001</v>
      </c>
      <c r="W57" s="60">
        <v>98.464031480792542</v>
      </c>
    </row>
    <row r="58" spans="1:26" x14ac:dyDescent="0.2">
      <c r="A58" s="260" t="s">
        <v>32</v>
      </c>
      <c r="B58" s="36" t="s">
        <v>12</v>
      </c>
      <c r="C58" s="258">
        <v>103.378</v>
      </c>
      <c r="D58" s="258">
        <v>100.369</v>
      </c>
      <c r="E58" s="18">
        <v>97.08932267987386</v>
      </c>
      <c r="F58" s="259">
        <v>456.40100000000001</v>
      </c>
      <c r="G58" s="259">
        <v>454.01600000000002</v>
      </c>
      <c r="H58" s="18">
        <v>99.477433222100743</v>
      </c>
      <c r="I58" s="259">
        <v>179.22</v>
      </c>
      <c r="J58" s="259">
        <v>174.38399999999999</v>
      </c>
      <c r="K58" s="18">
        <v>97.301640441914955</v>
      </c>
      <c r="L58" s="258">
        <v>685.01</v>
      </c>
      <c r="M58" s="258">
        <v>688.17499999999995</v>
      </c>
      <c r="N58" s="18">
        <v>100.46203705055402</v>
      </c>
      <c r="O58" s="259">
        <v>282.91500000000002</v>
      </c>
      <c r="P58" s="259">
        <v>272.89499999999998</v>
      </c>
      <c r="Q58" s="44">
        <v>96.45830019617199</v>
      </c>
      <c r="R58" s="259">
        <v>299.61900000000003</v>
      </c>
      <c r="S58" s="259">
        <v>308.17899999999997</v>
      </c>
      <c r="T58" s="18">
        <v>102.85696167466014</v>
      </c>
      <c r="U58" s="18">
        <v>2006.5430000000001</v>
      </c>
      <c r="V58" s="18">
        <v>1998.018</v>
      </c>
      <c r="W58" s="60">
        <v>99.57513992971991</v>
      </c>
    </row>
    <row r="59" spans="1:26" ht="13.5" thickBot="1" x14ac:dyDescent="0.25">
      <c r="A59" s="124" t="s">
        <v>30</v>
      </c>
      <c r="B59" s="125" t="s">
        <v>12</v>
      </c>
      <c r="C59" s="126">
        <v>4986.4960000000001</v>
      </c>
      <c r="D59" s="126">
        <v>5057.1639999999998</v>
      </c>
      <c r="E59" s="127">
        <v>101.41718754010832</v>
      </c>
      <c r="F59" s="128">
        <v>5984.2709999999997</v>
      </c>
      <c r="G59" s="128">
        <v>6102.35</v>
      </c>
      <c r="H59" s="127">
        <v>101.9731559616869</v>
      </c>
      <c r="I59" s="128">
        <v>5333.8549999999996</v>
      </c>
      <c r="J59" s="128">
        <v>5491.63</v>
      </c>
      <c r="K59" s="127">
        <v>102.95799192141519</v>
      </c>
      <c r="L59" s="126">
        <v>10315.89</v>
      </c>
      <c r="M59" s="126">
        <v>10513.934999999999</v>
      </c>
      <c r="N59" s="127">
        <v>101.91980527128537</v>
      </c>
      <c r="O59" s="128">
        <v>2370.9079999999999</v>
      </c>
      <c r="P59" s="128">
        <v>2403</v>
      </c>
      <c r="Q59" s="127">
        <v>101.35357424244214</v>
      </c>
      <c r="R59" s="128">
        <v>4970.37</v>
      </c>
      <c r="S59" s="128">
        <v>4906.4539999999997</v>
      </c>
      <c r="T59" s="127">
        <v>98.71405951669594</v>
      </c>
      <c r="U59" s="128">
        <v>33961.79</v>
      </c>
      <c r="V59" s="128">
        <v>34474.532999999996</v>
      </c>
      <c r="W59" s="135">
        <v>101.50976435576568</v>
      </c>
    </row>
    <row r="60" spans="1:26" x14ac:dyDescent="0.2">
      <c r="A60" s="1253" t="s">
        <v>72</v>
      </c>
      <c r="B60" s="1254"/>
      <c r="C60" s="1254"/>
      <c r="D60" s="1254"/>
      <c r="E60" s="1254"/>
      <c r="F60" s="1254"/>
      <c r="G60" s="1254"/>
      <c r="H60" s="1254"/>
      <c r="I60" s="1254"/>
      <c r="J60" s="1254"/>
      <c r="K60" s="1254"/>
      <c r="L60" s="1254"/>
      <c r="M60" s="1254"/>
      <c r="N60" s="1254"/>
      <c r="O60" s="1254"/>
      <c r="P60" s="1254"/>
      <c r="Q60" s="1254"/>
      <c r="R60" s="1254"/>
      <c r="S60" s="1254"/>
      <c r="T60" s="1254"/>
      <c r="U60" s="1254"/>
      <c r="V60" s="1254"/>
      <c r="W60" s="1255"/>
      <c r="X60" s="134"/>
      <c r="Y60" s="134"/>
      <c r="Z60" s="134"/>
    </row>
    <row r="61" spans="1:26" ht="13.5" thickBot="1" x14ac:dyDescent="0.25">
      <c r="A61" s="1256"/>
      <c r="B61" s="1257"/>
      <c r="C61" s="1257"/>
      <c r="D61" s="1257"/>
      <c r="E61" s="1257"/>
      <c r="F61" s="1257"/>
      <c r="G61" s="1257"/>
      <c r="H61" s="1257"/>
      <c r="I61" s="1257"/>
      <c r="J61" s="1257"/>
      <c r="K61" s="1257"/>
      <c r="L61" s="1257"/>
      <c r="M61" s="1257"/>
      <c r="N61" s="1257"/>
      <c r="O61" s="1257"/>
      <c r="P61" s="1257"/>
      <c r="Q61" s="1257"/>
      <c r="R61" s="1257"/>
      <c r="S61" s="1257"/>
      <c r="T61" s="1257"/>
      <c r="U61" s="1257"/>
      <c r="V61" s="1257"/>
      <c r="W61" s="1258"/>
      <c r="X61" s="20"/>
      <c r="Y61" s="20"/>
      <c r="Z61" s="20"/>
    </row>
    <row r="62" spans="1:26" ht="13.5" thickBot="1" x14ac:dyDescent="0.25">
      <c r="A62" s="152"/>
      <c r="B62" s="30"/>
      <c r="C62" s="142">
        <v>2005</v>
      </c>
      <c r="D62" s="143">
        <v>2006</v>
      </c>
      <c r="E62" s="144" t="s">
        <v>78</v>
      </c>
      <c r="F62" s="142">
        <v>2005</v>
      </c>
      <c r="G62" s="143">
        <v>2006</v>
      </c>
      <c r="H62" s="144" t="s">
        <v>78</v>
      </c>
      <c r="I62" s="142">
        <v>2005</v>
      </c>
      <c r="J62" s="143">
        <v>2006</v>
      </c>
      <c r="K62" s="144" t="s">
        <v>78</v>
      </c>
      <c r="L62" s="142">
        <v>2005</v>
      </c>
      <c r="M62" s="143">
        <v>2006</v>
      </c>
      <c r="N62" s="144" t="s">
        <v>78</v>
      </c>
      <c r="O62" s="142">
        <v>2005</v>
      </c>
      <c r="P62" s="143">
        <v>2006</v>
      </c>
      <c r="Q62" s="144" t="s">
        <v>78</v>
      </c>
      <c r="R62" s="142">
        <v>2005</v>
      </c>
      <c r="S62" s="143">
        <v>2006</v>
      </c>
      <c r="T62" s="144" t="s">
        <v>78</v>
      </c>
      <c r="U62" s="142">
        <v>2005</v>
      </c>
      <c r="V62" s="143">
        <v>2006</v>
      </c>
      <c r="W62" s="144" t="s">
        <v>78</v>
      </c>
      <c r="X62" s="20"/>
      <c r="Y62" s="20"/>
      <c r="Z62" s="20"/>
    </row>
    <row r="63" spans="1:26" ht="13.5" thickBot="1" x14ac:dyDescent="0.25">
      <c r="A63" s="83" t="s">
        <v>79</v>
      </c>
      <c r="B63" s="83" t="s">
        <v>26</v>
      </c>
      <c r="C63" s="12">
        <f>SUM(C65,C66,C67)</f>
        <v>6191.8739999999998</v>
      </c>
      <c r="D63" s="12">
        <f>SUM(D65,D66,D67)</f>
        <v>6203.7269999999999</v>
      </c>
      <c r="E63" s="144" t="s">
        <v>78</v>
      </c>
      <c r="F63" s="12">
        <v>8514.0910000000003</v>
      </c>
      <c r="G63" s="12">
        <v>8579.9629999999997</v>
      </c>
      <c r="H63" s="12">
        <v>100.77368212296531</v>
      </c>
      <c r="I63" s="12">
        <v>7694.5930000000008</v>
      </c>
      <c r="J63" s="12">
        <v>7893.0370000000003</v>
      </c>
      <c r="K63" s="12">
        <v>102.57900580316593</v>
      </c>
      <c r="L63" s="12">
        <v>14055.540999999999</v>
      </c>
      <c r="M63" s="12">
        <v>14148.829000000002</v>
      </c>
      <c r="N63" s="12">
        <v>100.66370977822912</v>
      </c>
      <c r="O63" s="12">
        <v>4541.3950000000004</v>
      </c>
      <c r="P63" s="12">
        <v>4435.0839999999998</v>
      </c>
      <c r="Q63" s="12">
        <v>97.659067313017246</v>
      </c>
      <c r="R63" s="12">
        <v>6253.7520000000004</v>
      </c>
      <c r="S63" s="12">
        <v>6196.6890000000003</v>
      </c>
      <c r="T63" s="12">
        <v>99.087539768126405</v>
      </c>
      <c r="U63" s="25">
        <v>47251.246000000006</v>
      </c>
      <c r="V63" s="12">
        <v>47457.328999999998</v>
      </c>
      <c r="W63" s="59">
        <v>100.43614299610213</v>
      </c>
      <c r="X63" s="20"/>
      <c r="Y63" s="20"/>
      <c r="Z63" s="20"/>
    </row>
    <row r="64" spans="1:26" x14ac:dyDescent="0.2">
      <c r="A64" s="70" t="s">
        <v>29</v>
      </c>
      <c r="B64" s="148" t="s">
        <v>12</v>
      </c>
      <c r="C64" s="12">
        <v>1208.777</v>
      </c>
      <c r="D64" s="12">
        <v>1162.6570000000002</v>
      </c>
      <c r="E64" s="12">
        <v>96.184573333212015</v>
      </c>
      <c r="F64" s="12">
        <v>2439.7930000000006</v>
      </c>
      <c r="G64" s="12">
        <v>2457.4589999999998</v>
      </c>
      <c r="H64" s="12">
        <v>100.72407782135613</v>
      </c>
      <c r="I64" s="12">
        <v>2362.0960000000005</v>
      </c>
      <c r="J64" s="12">
        <v>2333.1580000000004</v>
      </c>
      <c r="K64" s="12">
        <v>98.774901612804896</v>
      </c>
      <c r="L64" s="12">
        <v>3627.1869999999999</v>
      </c>
      <c r="M64" s="12">
        <v>3667.6290000000008</v>
      </c>
      <c r="N64" s="12">
        <v>101.1149687071552</v>
      </c>
      <c r="O64" s="12">
        <v>2141.3660000000004</v>
      </c>
      <c r="P64" s="12">
        <v>2018.538</v>
      </c>
      <c r="Q64" s="12">
        <v>94.264035199961128</v>
      </c>
      <c r="R64" s="12">
        <v>1253.1890000000003</v>
      </c>
      <c r="S64" s="12">
        <v>1256.1540000000005</v>
      </c>
      <c r="T64" s="12">
        <v>100.23659639527638</v>
      </c>
      <c r="U64" s="12">
        <v>13032.408000000001</v>
      </c>
      <c r="V64" s="12">
        <v>12895.595000000003</v>
      </c>
      <c r="W64" s="59">
        <v>98.950209355017137</v>
      </c>
      <c r="X64" s="20"/>
      <c r="Y64" s="20"/>
      <c r="Z64" s="20"/>
    </row>
    <row r="65" spans="1:26" x14ac:dyDescent="0.2">
      <c r="A65" s="74" t="s">
        <v>31</v>
      </c>
      <c r="B65" s="148" t="s">
        <v>12</v>
      </c>
      <c r="C65" s="21">
        <v>1106.9190000000001</v>
      </c>
      <c r="D65" s="21">
        <v>1064.2360000000001</v>
      </c>
      <c r="E65" s="18">
        <v>96.14398162828536</v>
      </c>
      <c r="F65" s="21">
        <v>2060.768</v>
      </c>
      <c r="G65" s="21">
        <v>2086.6419999999998</v>
      </c>
      <c r="H65" s="18">
        <v>101.25555132843678</v>
      </c>
      <c r="I65" s="21">
        <v>2177.1880000000001</v>
      </c>
      <c r="J65" s="21">
        <v>2154.683</v>
      </c>
      <c r="K65" s="18">
        <v>98.966327207388602</v>
      </c>
      <c r="L65" s="21">
        <v>2948.07</v>
      </c>
      <c r="M65" s="21">
        <v>2998.942</v>
      </c>
      <c r="N65" s="18">
        <v>101.72560353044533</v>
      </c>
      <c r="O65" s="21">
        <v>1863.36</v>
      </c>
      <c r="P65" s="21">
        <v>1751.482</v>
      </c>
      <c r="Q65" s="18">
        <v>93.995899879787061</v>
      </c>
      <c r="R65" s="21">
        <v>964.36</v>
      </c>
      <c r="S65" s="21">
        <v>961.97699999999998</v>
      </c>
      <c r="T65" s="18">
        <v>99.752893110456682</v>
      </c>
      <c r="U65" s="18">
        <v>11120.665000000001</v>
      </c>
      <c r="V65" s="18">
        <v>11017.962000000001</v>
      </c>
      <c r="W65" s="60">
        <v>99.076467099764272</v>
      </c>
      <c r="X65" s="20"/>
      <c r="Y65" s="20"/>
      <c r="Z65" s="20"/>
    </row>
    <row r="66" spans="1:26" x14ac:dyDescent="0.2">
      <c r="A66" s="74" t="s">
        <v>32</v>
      </c>
      <c r="B66" s="148" t="s">
        <v>12</v>
      </c>
      <c r="C66" s="21">
        <v>101.858</v>
      </c>
      <c r="D66" s="21">
        <v>98.421000000000006</v>
      </c>
      <c r="E66" s="18">
        <v>96.625694594435402</v>
      </c>
      <c r="F66" s="21">
        <v>379.02499999999998</v>
      </c>
      <c r="G66" s="21">
        <v>370.81700000000001</v>
      </c>
      <c r="H66" s="18">
        <v>97.834443638282437</v>
      </c>
      <c r="I66" s="21">
        <v>184.90799999999999</v>
      </c>
      <c r="J66" s="21">
        <v>178.47499999999999</v>
      </c>
      <c r="K66" s="18">
        <v>96.520972591775376</v>
      </c>
      <c r="L66" s="21">
        <v>679.11699999999996</v>
      </c>
      <c r="M66" s="21">
        <v>668.68700000000001</v>
      </c>
      <c r="N66" s="18">
        <v>98.464182165959627</v>
      </c>
      <c r="O66" s="21">
        <v>278.00599999999997</v>
      </c>
      <c r="P66" s="21">
        <v>267.05599999999998</v>
      </c>
      <c r="Q66" s="18">
        <v>96.061236088429752</v>
      </c>
      <c r="R66" s="21">
        <v>288.82900000000001</v>
      </c>
      <c r="S66" s="21">
        <v>294.17700000000002</v>
      </c>
      <c r="T66" s="18">
        <v>101.85161462318536</v>
      </c>
      <c r="U66" s="18">
        <v>1911.7429999999997</v>
      </c>
      <c r="V66" s="18">
        <v>1877.6330000000003</v>
      </c>
      <c r="W66" s="60">
        <v>98.215764357447654</v>
      </c>
      <c r="X66" s="20"/>
      <c r="Y66" s="20"/>
      <c r="Z66" s="20"/>
    </row>
    <row r="67" spans="1:26" ht="13.5" thickBot="1" x14ac:dyDescent="0.25">
      <c r="A67" s="124" t="s">
        <v>30</v>
      </c>
      <c r="B67" s="153" t="s">
        <v>12</v>
      </c>
      <c r="C67" s="126">
        <v>4983.0969999999998</v>
      </c>
      <c r="D67" s="126">
        <v>5041.07</v>
      </c>
      <c r="E67" s="127">
        <v>101.16339296626174</v>
      </c>
      <c r="F67" s="126">
        <v>6074.2979999999998</v>
      </c>
      <c r="G67" s="126">
        <v>6122.5039999999999</v>
      </c>
      <c r="H67" s="127">
        <v>100.79360610888699</v>
      </c>
      <c r="I67" s="126">
        <v>5332.4970000000003</v>
      </c>
      <c r="J67" s="126">
        <v>5559.8789999999999</v>
      </c>
      <c r="K67" s="127">
        <v>104.2640811612271</v>
      </c>
      <c r="L67" s="126">
        <v>10428.353999999999</v>
      </c>
      <c r="M67" s="126">
        <v>10481.200000000001</v>
      </c>
      <c r="N67" s="127">
        <v>100.50675303120704</v>
      </c>
      <c r="O67" s="126">
        <v>2400.029</v>
      </c>
      <c r="P67" s="126">
        <v>2416.5459999999998</v>
      </c>
      <c r="Q67" s="127">
        <v>100.68820001758311</v>
      </c>
      <c r="R67" s="126">
        <v>5000.5630000000001</v>
      </c>
      <c r="S67" s="126">
        <v>4940.5349999999999</v>
      </c>
      <c r="T67" s="127">
        <v>98.799575167836096</v>
      </c>
      <c r="U67" s="128">
        <v>34218.837999999996</v>
      </c>
      <c r="V67" s="128">
        <v>34561.733999999997</v>
      </c>
      <c r="W67" s="135">
        <v>101.00206792527555</v>
      </c>
      <c r="X67" s="20"/>
      <c r="Y67" s="20"/>
      <c r="Z67" s="20"/>
    </row>
    <row r="68" spans="1:26" x14ac:dyDescent="0.2">
      <c r="A68" s="1247" t="s">
        <v>75</v>
      </c>
      <c r="B68" s="1248"/>
      <c r="C68" s="1248"/>
      <c r="D68" s="1248"/>
      <c r="E68" s="1248"/>
      <c r="F68" s="1248"/>
      <c r="G68" s="1248"/>
      <c r="H68" s="1248"/>
      <c r="I68" s="1248"/>
      <c r="J68" s="1248"/>
      <c r="K68" s="1248"/>
      <c r="L68" s="1248"/>
      <c r="M68" s="1248"/>
      <c r="N68" s="1248"/>
      <c r="O68" s="1248"/>
      <c r="P68" s="1248"/>
      <c r="Q68" s="1248"/>
      <c r="R68" s="1248"/>
      <c r="S68" s="1248"/>
      <c r="T68" s="1248"/>
      <c r="U68" s="1248"/>
      <c r="V68" s="1248"/>
      <c r="W68" s="1249"/>
    </row>
    <row r="69" spans="1:26" ht="13.5" thickBot="1" x14ac:dyDescent="0.25">
      <c r="A69" s="1250"/>
      <c r="B69" s="1251"/>
      <c r="C69" s="1251"/>
      <c r="D69" s="1251"/>
      <c r="E69" s="1251"/>
      <c r="F69" s="1251"/>
      <c r="G69" s="1251"/>
      <c r="H69" s="1251"/>
      <c r="I69" s="1251"/>
      <c r="J69" s="1251"/>
      <c r="K69" s="1251"/>
      <c r="L69" s="1251"/>
      <c r="M69" s="1251"/>
      <c r="N69" s="1251"/>
      <c r="O69" s="1251"/>
      <c r="P69" s="1251"/>
      <c r="Q69" s="1251"/>
      <c r="R69" s="1251"/>
      <c r="S69" s="1251"/>
      <c r="T69" s="1251"/>
      <c r="U69" s="1251"/>
      <c r="V69" s="1251"/>
      <c r="W69" s="1252"/>
    </row>
    <row r="70" spans="1:26" ht="13.5" thickBot="1" x14ac:dyDescent="0.25">
      <c r="A70" s="151"/>
      <c r="B70" s="31"/>
      <c r="C70" s="142">
        <v>2005</v>
      </c>
      <c r="D70" s="143">
        <v>2006</v>
      </c>
      <c r="E70" s="144" t="s">
        <v>78</v>
      </c>
      <c r="F70" s="142">
        <v>2005</v>
      </c>
      <c r="G70" s="143">
        <v>2006</v>
      </c>
      <c r="H70" s="144" t="s">
        <v>78</v>
      </c>
      <c r="I70" s="142">
        <v>2005</v>
      </c>
      <c r="J70" s="143">
        <v>2006</v>
      </c>
      <c r="K70" s="144" t="s">
        <v>78</v>
      </c>
      <c r="L70" s="142">
        <v>2005</v>
      </c>
      <c r="M70" s="143">
        <v>2006</v>
      </c>
      <c r="N70" s="144" t="s">
        <v>78</v>
      </c>
      <c r="O70" s="142">
        <v>2005</v>
      </c>
      <c r="P70" s="143">
        <v>2006</v>
      </c>
      <c r="Q70" s="144" t="s">
        <v>78</v>
      </c>
      <c r="R70" s="142">
        <v>2005</v>
      </c>
      <c r="S70" s="143">
        <v>2006</v>
      </c>
      <c r="T70" s="144" t="s">
        <v>78</v>
      </c>
      <c r="U70" s="142">
        <v>2005</v>
      </c>
      <c r="V70" s="143">
        <v>2006</v>
      </c>
      <c r="W70" s="144" t="s">
        <v>78</v>
      </c>
    </row>
    <row r="71" spans="1:26" x14ac:dyDescent="0.2">
      <c r="A71" s="83" t="s">
        <v>79</v>
      </c>
      <c r="B71" s="83" t="s">
        <v>26</v>
      </c>
      <c r="C71" s="12">
        <v>5874.6839999999993</v>
      </c>
      <c r="D71" s="12">
        <v>5885.72</v>
      </c>
      <c r="E71" s="40">
        <v>100.1878569128144</v>
      </c>
      <c r="F71" s="12">
        <v>7441.866</v>
      </c>
      <c r="G71" s="12">
        <v>7494.0669999999991</v>
      </c>
      <c r="H71" s="40">
        <v>100.70145041579623</v>
      </c>
      <c r="I71" s="12">
        <v>7005.5930000000008</v>
      </c>
      <c r="J71" s="12">
        <v>7216.0540000000001</v>
      </c>
      <c r="K71" s="40">
        <v>103.00418537017492</v>
      </c>
      <c r="L71" s="12">
        <v>13459.746999999999</v>
      </c>
      <c r="M71" s="12">
        <v>13463.965</v>
      </c>
      <c r="N71" s="12">
        <v>100.03133788473141</v>
      </c>
      <c r="O71" s="12">
        <v>3934.5640000000003</v>
      </c>
      <c r="P71" s="12">
        <v>3834.2460000000001</v>
      </c>
      <c r="Q71" s="40">
        <v>97.450340113923673</v>
      </c>
      <c r="R71" s="12">
        <v>6116.0820000000003</v>
      </c>
      <c r="S71" s="12">
        <v>5921.1769999999997</v>
      </c>
      <c r="T71" s="40">
        <v>96.813237625002401</v>
      </c>
      <c r="U71" s="12">
        <v>43832.536</v>
      </c>
      <c r="V71" s="12">
        <v>43815.228999999992</v>
      </c>
      <c r="W71" s="40">
        <v>99.960515631584698</v>
      </c>
    </row>
    <row r="72" spans="1:26" x14ac:dyDescent="0.2">
      <c r="A72" s="84" t="s">
        <v>29</v>
      </c>
      <c r="B72" s="85" t="s">
        <v>12</v>
      </c>
      <c r="C72" s="12">
        <v>942.58299999999963</v>
      </c>
      <c r="D72" s="12">
        <v>906.68</v>
      </c>
      <c r="E72" s="12">
        <v>96.190998564582713</v>
      </c>
      <c r="F72" s="12">
        <v>1667.0209999999997</v>
      </c>
      <c r="G72" s="12">
        <v>1606.6</v>
      </c>
      <c r="H72" s="12">
        <v>96.375510566453556</v>
      </c>
      <c r="I72" s="12">
        <v>1692.9710000000005</v>
      </c>
      <c r="J72" s="12">
        <v>1666.4179999999997</v>
      </c>
      <c r="K72" s="12">
        <v>98.431573842670616</v>
      </c>
      <c r="L72" s="12">
        <v>3041.8639999999996</v>
      </c>
      <c r="M72" s="12">
        <v>3048.2970000000005</v>
      </c>
      <c r="N72" s="12">
        <v>100.21148217014306</v>
      </c>
      <c r="O72" s="12">
        <v>1648.1660000000002</v>
      </c>
      <c r="P72" s="12">
        <v>1534.4749999999999</v>
      </c>
      <c r="Q72" s="12">
        <v>93.101969097772908</v>
      </c>
      <c r="R72" s="12">
        <v>1067.1360000000004</v>
      </c>
      <c r="S72" s="12">
        <v>1084.8699999999999</v>
      </c>
      <c r="T72" s="12">
        <v>101.6618312942305</v>
      </c>
      <c r="U72" s="12">
        <v>10059.741</v>
      </c>
      <c r="V72" s="12">
        <v>9847.34</v>
      </c>
      <c r="W72" s="12">
        <v>97.888603692679567</v>
      </c>
    </row>
    <row r="73" spans="1:26" x14ac:dyDescent="0.2">
      <c r="A73" s="74" t="s">
        <v>31</v>
      </c>
      <c r="B73" s="85" t="s">
        <v>12</v>
      </c>
      <c r="C73" s="8">
        <v>857.51300000000003</v>
      </c>
      <c r="D73" s="8">
        <v>829.04899999999998</v>
      </c>
      <c r="E73" s="18">
        <v>96.680633413137755</v>
      </c>
      <c r="F73" s="8">
        <v>1430.403</v>
      </c>
      <c r="G73" s="8">
        <v>1397.721</v>
      </c>
      <c r="H73" s="18">
        <v>97.71518935572702</v>
      </c>
      <c r="I73" s="8">
        <v>1522.1279999999999</v>
      </c>
      <c r="J73" s="8">
        <v>1497.0029999999999</v>
      </c>
      <c r="K73" s="18">
        <v>98.349350383147808</v>
      </c>
      <c r="L73" s="8">
        <v>2417.7829999999999</v>
      </c>
      <c r="M73" s="8">
        <v>2446.7930000000001</v>
      </c>
      <c r="N73" s="18">
        <v>101.19985954074457</v>
      </c>
      <c r="O73" s="8">
        <v>1442.3610000000001</v>
      </c>
      <c r="P73" s="8">
        <v>1343.0160000000001</v>
      </c>
      <c r="Q73" s="18">
        <v>93.112334568114363</v>
      </c>
      <c r="R73" s="8">
        <v>810.25099999999998</v>
      </c>
      <c r="S73" s="8">
        <v>823.68799999999999</v>
      </c>
      <c r="T73" s="18">
        <v>101.65837499737735</v>
      </c>
      <c r="U73" s="18">
        <v>8480.4389999999985</v>
      </c>
      <c r="V73" s="18">
        <v>8337.27</v>
      </c>
      <c r="W73" s="18">
        <v>98.311773718318136</v>
      </c>
    </row>
    <row r="74" spans="1:26" x14ac:dyDescent="0.2">
      <c r="A74" s="74" t="s">
        <v>32</v>
      </c>
      <c r="B74" s="85" t="s">
        <v>12</v>
      </c>
      <c r="C74" s="8">
        <v>85.07</v>
      </c>
      <c r="D74" s="8">
        <v>77.631</v>
      </c>
      <c r="E74" s="18">
        <v>91.255436699188905</v>
      </c>
      <c r="F74" s="8">
        <v>236.61799999999999</v>
      </c>
      <c r="G74" s="8">
        <v>208.87899999999999</v>
      </c>
      <c r="H74" s="18">
        <v>88.276885105951365</v>
      </c>
      <c r="I74" s="8">
        <v>170.84299999999999</v>
      </c>
      <c r="J74" s="8">
        <v>169.41499999999999</v>
      </c>
      <c r="K74" s="44">
        <v>99.16414485814461</v>
      </c>
      <c r="L74" s="8">
        <v>624.08100000000002</v>
      </c>
      <c r="M74" s="8">
        <v>601.50400000000002</v>
      </c>
      <c r="N74" s="18">
        <v>96.382360623060151</v>
      </c>
      <c r="O74" s="8">
        <v>205.80500000000001</v>
      </c>
      <c r="P74" s="8">
        <v>191.459</v>
      </c>
      <c r="Q74" s="44">
        <v>93.029323874541433</v>
      </c>
      <c r="R74" s="8">
        <v>256.88499999999999</v>
      </c>
      <c r="S74" s="8">
        <v>261.18200000000002</v>
      </c>
      <c r="T74" s="44">
        <v>101.67273293497092</v>
      </c>
      <c r="U74" s="18">
        <v>1579.3020000000001</v>
      </c>
      <c r="V74" s="18">
        <v>1510.07</v>
      </c>
      <c r="W74" s="18">
        <v>95.616291247652441</v>
      </c>
    </row>
    <row r="75" spans="1:26" x14ac:dyDescent="0.2">
      <c r="A75" s="84" t="s">
        <v>30</v>
      </c>
      <c r="B75" s="85" t="s">
        <v>12</v>
      </c>
      <c r="C75" s="48">
        <v>4932.1009999999997</v>
      </c>
      <c r="D75" s="48">
        <v>4979.04</v>
      </c>
      <c r="E75" s="40">
        <v>100.95170394929059</v>
      </c>
      <c r="F75" s="12">
        <v>5774.8450000000003</v>
      </c>
      <c r="G75" s="12">
        <v>5887.4669999999996</v>
      </c>
      <c r="H75" s="40">
        <v>101.95021684564693</v>
      </c>
      <c r="I75" s="12">
        <v>5312.6220000000003</v>
      </c>
      <c r="J75" s="12">
        <v>5549.6360000000004</v>
      </c>
      <c r="K75" s="40">
        <v>104.4613375466954</v>
      </c>
      <c r="L75" s="48">
        <v>10417.883</v>
      </c>
      <c r="M75" s="48">
        <v>10415.668</v>
      </c>
      <c r="N75" s="40">
        <v>99.978738482664852</v>
      </c>
      <c r="O75" s="12">
        <v>2286.3980000000001</v>
      </c>
      <c r="P75" s="12">
        <v>2299.7710000000002</v>
      </c>
      <c r="Q75" s="40">
        <v>100.58489379364397</v>
      </c>
      <c r="R75" s="12">
        <v>5048.9459999999999</v>
      </c>
      <c r="S75" s="12">
        <v>4836.3069999999998</v>
      </c>
      <c r="T75" s="40">
        <v>95.788447727505897</v>
      </c>
      <c r="U75" s="12">
        <v>33772.794999999998</v>
      </c>
      <c r="V75" s="12">
        <v>33967.889000000003</v>
      </c>
      <c r="W75" s="40">
        <v>100.57766613630884</v>
      </c>
    </row>
    <row r="76" spans="1:26" x14ac:dyDescent="0.2">
      <c r="A76" s="1241" t="s">
        <v>80</v>
      </c>
      <c r="B76" s="1242"/>
      <c r="C76" s="1242"/>
      <c r="D76" s="1242"/>
      <c r="E76" s="1242"/>
      <c r="F76" s="1242"/>
      <c r="G76" s="1242"/>
      <c r="H76" s="1242"/>
      <c r="I76" s="1242"/>
      <c r="J76" s="1242"/>
      <c r="K76" s="1242"/>
      <c r="L76" s="1242"/>
      <c r="M76" s="1242"/>
      <c r="N76" s="1242"/>
      <c r="O76" s="1242"/>
      <c r="P76" s="1242"/>
      <c r="Q76" s="1242"/>
      <c r="R76" s="1242"/>
      <c r="S76" s="1242"/>
      <c r="T76" s="1242"/>
      <c r="U76" s="1242"/>
      <c r="V76" s="1242"/>
      <c r="W76" s="1243"/>
    </row>
    <row r="77" spans="1:26" ht="13.5" thickBot="1" x14ac:dyDescent="0.25">
      <c r="A77" s="1244"/>
      <c r="B77" s="1245"/>
      <c r="C77" s="1245"/>
      <c r="D77" s="1245"/>
      <c r="E77" s="1245"/>
      <c r="F77" s="1245"/>
      <c r="G77" s="1245"/>
      <c r="H77" s="1245"/>
      <c r="I77" s="1245"/>
      <c r="J77" s="1245"/>
      <c r="K77" s="1245"/>
      <c r="L77" s="1245"/>
      <c r="M77" s="1245"/>
      <c r="N77" s="1245"/>
      <c r="O77" s="1245"/>
      <c r="P77" s="1245"/>
      <c r="Q77" s="1245"/>
      <c r="R77" s="1245"/>
      <c r="S77" s="1245"/>
      <c r="T77" s="1245"/>
      <c r="U77" s="1245"/>
      <c r="V77" s="1245"/>
      <c r="W77" s="1246"/>
    </row>
    <row r="78" spans="1:26" ht="13.5" thickBot="1" x14ac:dyDescent="0.25">
      <c r="A78" s="261"/>
      <c r="B78" s="92"/>
      <c r="C78" s="142">
        <v>2005</v>
      </c>
      <c r="D78" s="143">
        <v>2006</v>
      </c>
      <c r="E78" s="144" t="s">
        <v>78</v>
      </c>
      <c r="F78" s="142">
        <v>2005</v>
      </c>
      <c r="G78" s="143">
        <v>2006</v>
      </c>
      <c r="H78" s="144" t="s">
        <v>78</v>
      </c>
      <c r="I78" s="142">
        <v>2005</v>
      </c>
      <c r="J78" s="143">
        <v>2006</v>
      </c>
      <c r="K78" s="144" t="s">
        <v>78</v>
      </c>
      <c r="L78" s="142">
        <v>2005</v>
      </c>
      <c r="M78" s="143">
        <v>2006</v>
      </c>
      <c r="N78" s="144" t="s">
        <v>78</v>
      </c>
      <c r="O78" s="142">
        <v>2005</v>
      </c>
      <c r="P78" s="143">
        <v>2006</v>
      </c>
      <c r="Q78" s="144" t="s">
        <v>78</v>
      </c>
      <c r="R78" s="142">
        <v>2005</v>
      </c>
      <c r="S78" s="143">
        <v>2006</v>
      </c>
      <c r="T78" s="144" t="s">
        <v>78</v>
      </c>
      <c r="U78" s="142">
        <v>2005</v>
      </c>
      <c r="V78" s="143">
        <v>2006</v>
      </c>
      <c r="W78" s="144" t="s">
        <v>78</v>
      </c>
    </row>
    <row r="79" spans="1:26" x14ac:dyDescent="0.2">
      <c r="A79" s="83" t="s">
        <v>79</v>
      </c>
      <c r="B79" s="83" t="s">
        <v>26</v>
      </c>
      <c r="C79" s="12">
        <v>5455.6980000000003</v>
      </c>
      <c r="D79" s="12">
        <v>5476.152</v>
      </c>
      <c r="E79" s="40">
        <v>100.3749107813519</v>
      </c>
      <c r="F79" s="12">
        <v>6675.7009999999991</v>
      </c>
      <c r="G79" s="12">
        <v>6748.4290000000001</v>
      </c>
      <c r="H79" s="12">
        <v>101.08944364045065</v>
      </c>
      <c r="I79" s="12">
        <v>6518.9539999999997</v>
      </c>
      <c r="J79" s="12">
        <v>6765.0059999999994</v>
      </c>
      <c r="K79" s="40">
        <v>103.77440920736669</v>
      </c>
      <c r="L79" s="12">
        <v>12791.894</v>
      </c>
      <c r="M79" s="12">
        <v>12831.332999999999</v>
      </c>
      <c r="N79" s="12">
        <v>100.30831243598483</v>
      </c>
      <c r="O79" s="12">
        <v>3776.7730000000001</v>
      </c>
      <c r="P79" s="12">
        <v>3664.2689999999998</v>
      </c>
      <c r="Q79" s="12">
        <v>97.021160657524291</v>
      </c>
      <c r="R79" s="12">
        <v>5844.31</v>
      </c>
      <c r="S79" s="12">
        <v>5574.9970000000003</v>
      </c>
      <c r="T79" s="40">
        <v>95.391876885380839</v>
      </c>
      <c r="U79" s="12">
        <v>41063.33</v>
      </c>
      <c r="V79" s="12">
        <v>41060.186000000002</v>
      </c>
      <c r="W79" s="12">
        <v>99.992343533756284</v>
      </c>
    </row>
    <row r="80" spans="1:26" x14ac:dyDescent="0.2">
      <c r="A80" s="35" t="s">
        <v>29</v>
      </c>
      <c r="B80" s="36" t="s">
        <v>12</v>
      </c>
      <c r="C80" s="12">
        <v>957.83600000000024</v>
      </c>
      <c r="D80" s="12">
        <v>930.81500000000005</v>
      </c>
      <c r="E80" s="12">
        <v>97.178953390768285</v>
      </c>
      <c r="F80" s="12">
        <v>1443.9039999999995</v>
      </c>
      <c r="G80" s="12">
        <v>1421.049</v>
      </c>
      <c r="H80" s="12">
        <v>98.417138535525936</v>
      </c>
      <c r="I80" s="12">
        <v>1673.5839999999998</v>
      </c>
      <c r="J80" s="12">
        <v>1671.8019999999997</v>
      </c>
      <c r="K80" s="12">
        <v>99.893521926595852</v>
      </c>
      <c r="L80" s="12">
        <v>3214.48</v>
      </c>
      <c r="M80" s="12">
        <v>3257.6119999999992</v>
      </c>
      <c r="N80" s="12">
        <v>101.34180333988701</v>
      </c>
      <c r="O80" s="12">
        <v>1662.652</v>
      </c>
      <c r="P80" s="12">
        <v>1560.6579999999999</v>
      </c>
      <c r="Q80" s="12">
        <v>93.865583417335671</v>
      </c>
      <c r="R80" s="12">
        <v>1153.0639999999994</v>
      </c>
      <c r="S80" s="12">
        <v>1145.635</v>
      </c>
      <c r="T80" s="12">
        <v>99.355716595089334</v>
      </c>
      <c r="U80" s="12">
        <v>10105.52</v>
      </c>
      <c r="V80" s="12">
        <v>9987.5709999999981</v>
      </c>
      <c r="W80" s="12">
        <v>98.832826019838677</v>
      </c>
    </row>
    <row r="81" spans="1:23" x14ac:dyDescent="0.2">
      <c r="A81" s="74" t="s">
        <v>31</v>
      </c>
      <c r="B81" s="85" t="s">
        <v>12</v>
      </c>
      <c r="C81" s="8">
        <v>864.71900000000005</v>
      </c>
      <c r="D81" s="8">
        <v>850.34299999999996</v>
      </c>
      <c r="E81" s="18">
        <v>98.337494608074977</v>
      </c>
      <c r="F81" s="8">
        <v>1258.481</v>
      </c>
      <c r="G81" s="8">
        <v>1258.5229999999999</v>
      </c>
      <c r="H81" s="18">
        <v>100.00333735670223</v>
      </c>
      <c r="I81" s="8">
        <v>1483.7660000000001</v>
      </c>
      <c r="J81" s="8">
        <v>1490.933</v>
      </c>
      <c r="K81" s="18">
        <v>100.48302764721659</v>
      </c>
      <c r="L81" s="8">
        <v>2525.6190000000001</v>
      </c>
      <c r="M81" s="8">
        <v>2591.8490000000002</v>
      </c>
      <c r="N81" s="18">
        <v>102.62232743735298</v>
      </c>
      <c r="O81" s="8">
        <v>1448.1949999999999</v>
      </c>
      <c r="P81" s="8">
        <v>1361.857</v>
      </c>
      <c r="Q81" s="18">
        <v>94.03823380138725</v>
      </c>
      <c r="R81" s="8">
        <v>868.79899999999998</v>
      </c>
      <c r="S81" s="8">
        <v>873.30200000000002</v>
      </c>
      <c r="T81" s="18">
        <v>100.51830170154432</v>
      </c>
      <c r="U81" s="18">
        <v>8449.5789999999997</v>
      </c>
      <c r="V81" s="18">
        <v>8426.8070000000007</v>
      </c>
      <c r="W81" s="18">
        <v>99.730495448353125</v>
      </c>
    </row>
    <row r="82" spans="1:23" x14ac:dyDescent="0.2">
      <c r="A82" s="74" t="s">
        <v>32</v>
      </c>
      <c r="B82" s="85" t="s">
        <v>12</v>
      </c>
      <c r="C82" s="8">
        <v>93.117000000000004</v>
      </c>
      <c r="D82" s="8">
        <v>80.471999999999994</v>
      </c>
      <c r="E82" s="18">
        <v>86.420309932665347</v>
      </c>
      <c r="F82" s="8">
        <v>185.423</v>
      </c>
      <c r="G82" s="8">
        <v>162.52600000000001</v>
      </c>
      <c r="H82" s="18">
        <v>87.651477971988385</v>
      </c>
      <c r="I82" s="8">
        <v>189.81800000000001</v>
      </c>
      <c r="J82" s="8">
        <v>180.869</v>
      </c>
      <c r="K82" s="44">
        <v>95.285483989927187</v>
      </c>
      <c r="L82" s="8">
        <v>688.86099999999999</v>
      </c>
      <c r="M82" s="8">
        <v>665.76300000000003</v>
      </c>
      <c r="N82" s="18">
        <v>96.646928770826051</v>
      </c>
      <c r="O82" s="8">
        <v>214.45699999999999</v>
      </c>
      <c r="P82" s="8">
        <v>198.80099999999999</v>
      </c>
      <c r="Q82" s="44">
        <v>92.699702038170813</v>
      </c>
      <c r="R82" s="8">
        <v>284.26499999999999</v>
      </c>
      <c r="S82" s="8">
        <v>272.33300000000003</v>
      </c>
      <c r="T82" s="44">
        <v>95.802508222960981</v>
      </c>
      <c r="U82" s="18">
        <v>1655.9409999999998</v>
      </c>
      <c r="V82" s="18">
        <v>1560.7640000000001</v>
      </c>
      <c r="W82" s="18">
        <v>94.252391842462998</v>
      </c>
    </row>
    <row r="83" spans="1:23" x14ac:dyDescent="0.2">
      <c r="A83" s="35" t="s">
        <v>30</v>
      </c>
      <c r="B83" s="36" t="s">
        <v>12</v>
      </c>
      <c r="C83" s="48">
        <v>4497.8620000000001</v>
      </c>
      <c r="D83" s="48">
        <v>4545.3370000000004</v>
      </c>
      <c r="E83" s="40">
        <v>101.05550148048117</v>
      </c>
      <c r="F83" s="48">
        <v>5231.7969999999996</v>
      </c>
      <c r="G83" s="48">
        <v>5327.38</v>
      </c>
      <c r="H83" s="40">
        <v>101.82696308744397</v>
      </c>
      <c r="I83" s="48">
        <v>4845.37</v>
      </c>
      <c r="J83" s="48">
        <v>5093.2039999999997</v>
      </c>
      <c r="K83" s="40">
        <v>105.11486222930344</v>
      </c>
      <c r="L83" s="48">
        <v>9577.4140000000007</v>
      </c>
      <c r="M83" s="48">
        <v>9573.7209999999995</v>
      </c>
      <c r="N83" s="40">
        <v>99.961440530815509</v>
      </c>
      <c r="O83" s="48">
        <v>2114.1210000000001</v>
      </c>
      <c r="P83" s="48">
        <v>2103.6109999999999</v>
      </c>
      <c r="Q83" s="40">
        <v>99.502866676032255</v>
      </c>
      <c r="R83" s="48">
        <v>4691.2460000000001</v>
      </c>
      <c r="S83" s="48">
        <v>4429.3620000000001</v>
      </c>
      <c r="T83" s="40">
        <v>94.417602487697295</v>
      </c>
      <c r="U83" s="12">
        <v>30957.81</v>
      </c>
      <c r="V83" s="12">
        <v>31072.615000000002</v>
      </c>
      <c r="W83" s="40">
        <v>100.37084341560339</v>
      </c>
    </row>
    <row r="84" spans="1:23" x14ac:dyDescent="0.2">
      <c r="A84" s="1241" t="s">
        <v>81</v>
      </c>
      <c r="B84" s="1242"/>
      <c r="C84" s="1242"/>
      <c r="D84" s="1242"/>
      <c r="E84" s="1242"/>
      <c r="F84" s="1242"/>
      <c r="G84" s="1242"/>
      <c r="H84" s="1242"/>
      <c r="I84" s="1242"/>
      <c r="J84" s="1242"/>
      <c r="K84" s="1242"/>
      <c r="L84" s="1242"/>
      <c r="M84" s="1242"/>
      <c r="N84" s="1242"/>
      <c r="O84" s="1242"/>
      <c r="P84" s="1242"/>
      <c r="Q84" s="1242"/>
      <c r="R84" s="1242"/>
      <c r="S84" s="1242"/>
      <c r="T84" s="1242"/>
      <c r="U84" s="1242"/>
      <c r="V84" s="1242"/>
      <c r="W84" s="1243"/>
    </row>
    <row r="85" spans="1:23" ht="13.5" thickBot="1" x14ac:dyDescent="0.25">
      <c r="A85" s="1244"/>
      <c r="B85" s="1245"/>
      <c r="C85" s="1245"/>
      <c r="D85" s="1245"/>
      <c r="E85" s="1245"/>
      <c r="F85" s="1245"/>
      <c r="G85" s="1245"/>
      <c r="H85" s="1245"/>
      <c r="I85" s="1245"/>
      <c r="J85" s="1245"/>
      <c r="K85" s="1245"/>
      <c r="L85" s="1245"/>
      <c r="M85" s="1245"/>
      <c r="N85" s="1245"/>
      <c r="O85" s="1245"/>
      <c r="P85" s="1245"/>
      <c r="Q85" s="1245"/>
      <c r="R85" s="1245"/>
      <c r="S85" s="1245"/>
      <c r="T85" s="1245"/>
      <c r="U85" s="1245"/>
      <c r="V85" s="1245"/>
      <c r="W85" s="1246"/>
    </row>
    <row r="86" spans="1:23" ht="13.5" thickBot="1" x14ac:dyDescent="0.25">
      <c r="A86" s="261"/>
      <c r="B86" s="92"/>
      <c r="C86" s="142">
        <v>2005</v>
      </c>
      <c r="D86" s="143">
        <v>2006</v>
      </c>
      <c r="E86" s="144" t="s">
        <v>78</v>
      </c>
      <c r="F86" s="142">
        <v>2005</v>
      </c>
      <c r="G86" s="143">
        <v>2006</v>
      </c>
      <c r="H86" s="144" t="s">
        <v>78</v>
      </c>
      <c r="I86" s="142">
        <v>2005</v>
      </c>
      <c r="J86" s="143">
        <v>2006</v>
      </c>
      <c r="K86" s="144" t="s">
        <v>78</v>
      </c>
      <c r="L86" s="142">
        <v>2005</v>
      </c>
      <c r="M86" s="143">
        <v>2006</v>
      </c>
      <c r="N86" s="144" t="s">
        <v>78</v>
      </c>
      <c r="O86" s="142">
        <v>2005</v>
      </c>
      <c r="P86" s="143">
        <v>2006</v>
      </c>
      <c r="Q86" s="144" t="s">
        <v>78</v>
      </c>
      <c r="R86" s="142">
        <v>2005</v>
      </c>
      <c r="S86" s="143">
        <v>2006</v>
      </c>
      <c r="T86" s="144" t="s">
        <v>78</v>
      </c>
      <c r="U86" s="142">
        <v>2005</v>
      </c>
      <c r="V86" s="143">
        <v>2006</v>
      </c>
      <c r="W86" s="144" t="s">
        <v>78</v>
      </c>
    </row>
    <row r="87" spans="1:23" x14ac:dyDescent="0.2">
      <c r="A87" s="83" t="s">
        <v>79</v>
      </c>
      <c r="B87" s="83" t="s">
        <v>26</v>
      </c>
      <c r="C87" s="12">
        <v>5349.1460000000006</v>
      </c>
      <c r="D87" s="12">
        <v>5380.91</v>
      </c>
      <c r="E87" s="40">
        <v>100.59381441448782</v>
      </c>
      <c r="F87" s="12">
        <v>6404.5249999999996</v>
      </c>
      <c r="G87" s="12">
        <v>6567.5930000000008</v>
      </c>
      <c r="H87" s="12">
        <v>102.54613730136117</v>
      </c>
      <c r="I87" s="12">
        <v>6400.174</v>
      </c>
      <c r="J87" s="12">
        <v>6621.28</v>
      </c>
      <c r="K87" s="40">
        <v>103.45468732568833</v>
      </c>
      <c r="L87" s="12">
        <v>12544.94</v>
      </c>
      <c r="M87" s="12">
        <v>12645.42</v>
      </c>
      <c r="N87" s="12">
        <v>100.80096038721589</v>
      </c>
      <c r="O87" s="12">
        <v>3631.2470000000003</v>
      </c>
      <c r="P87" s="12">
        <v>3544.9129999999996</v>
      </c>
      <c r="Q87" s="12">
        <v>97.622469636463705</v>
      </c>
      <c r="R87" s="12">
        <v>5727.55</v>
      </c>
      <c r="S87" s="12">
        <v>5589.049</v>
      </c>
      <c r="T87" s="40">
        <v>97.581845640806279</v>
      </c>
      <c r="U87" s="12">
        <v>40057.582000000009</v>
      </c>
      <c r="V87" s="12">
        <v>40349.165000000001</v>
      </c>
      <c r="W87" s="12">
        <v>100.72790963768105</v>
      </c>
    </row>
    <row r="88" spans="1:23" x14ac:dyDescent="0.2">
      <c r="A88" s="35" t="s">
        <v>29</v>
      </c>
      <c r="B88" s="36" t="s">
        <v>12</v>
      </c>
      <c r="C88" s="12">
        <v>902.5010000000002</v>
      </c>
      <c r="D88" s="12">
        <v>905.37</v>
      </c>
      <c r="E88" s="12">
        <v>100.31789438460453</v>
      </c>
      <c r="F88" s="12">
        <v>1309.5069999999996</v>
      </c>
      <c r="G88" s="12">
        <v>1325.53</v>
      </c>
      <c r="H88" s="12">
        <v>101.22359025190404</v>
      </c>
      <c r="I88" s="12">
        <v>1624.6890000000003</v>
      </c>
      <c r="J88" s="12">
        <v>1664.1660000000002</v>
      </c>
      <c r="K88" s="12">
        <v>102.42981887610489</v>
      </c>
      <c r="L88" s="12">
        <v>3153.232</v>
      </c>
      <c r="M88" s="12">
        <v>3196.7119999999995</v>
      </c>
      <c r="N88" s="12">
        <v>101.37890266241112</v>
      </c>
      <c r="O88" s="12">
        <v>1554.6410000000001</v>
      </c>
      <c r="P88" s="12">
        <v>1496.19</v>
      </c>
      <c r="Q88" s="12">
        <v>96.240225235279368</v>
      </c>
      <c r="R88" s="12">
        <v>1117.893</v>
      </c>
      <c r="S88" s="12">
        <v>1154.9100000000001</v>
      </c>
      <c r="T88" s="12">
        <v>103.31131870402621</v>
      </c>
      <c r="U88" s="12">
        <v>9662.4629999999997</v>
      </c>
      <c r="V88" s="12">
        <v>9742.8780000000006</v>
      </c>
      <c r="W88" s="12">
        <v>100.83224122048387</v>
      </c>
    </row>
    <row r="89" spans="1:23" x14ac:dyDescent="0.2">
      <c r="A89" s="74" t="s">
        <v>31</v>
      </c>
      <c r="B89" s="85" t="s">
        <v>12</v>
      </c>
      <c r="C89" s="8">
        <v>817.904</v>
      </c>
      <c r="D89" s="8">
        <v>829.87400000000002</v>
      </c>
      <c r="E89" s="18">
        <v>101.46349693851602</v>
      </c>
      <c r="F89" s="8">
        <v>1155.1020000000001</v>
      </c>
      <c r="G89" s="8">
        <v>1185.1110000000001</v>
      </c>
      <c r="H89" s="18">
        <v>102.59795238862021</v>
      </c>
      <c r="I89" s="8">
        <v>1441.89</v>
      </c>
      <c r="J89" s="8">
        <v>1482.415</v>
      </c>
      <c r="K89" s="18">
        <v>102.81054726782209</v>
      </c>
      <c r="L89" s="8">
        <v>2506.1930000000002</v>
      </c>
      <c r="M89" s="8">
        <v>2581.105</v>
      </c>
      <c r="N89" s="18">
        <v>102.98907546226488</v>
      </c>
      <c r="O89" s="8">
        <v>1356.808</v>
      </c>
      <c r="P89" s="8">
        <v>1306.8589999999999</v>
      </c>
      <c r="Q89" s="18">
        <v>96.318639041043383</v>
      </c>
      <c r="R89" s="8">
        <v>844.73599999999999</v>
      </c>
      <c r="S89" s="8">
        <v>887.81500000000005</v>
      </c>
      <c r="T89" s="18">
        <v>105.09969978786273</v>
      </c>
      <c r="U89" s="18">
        <v>8122.6329999999998</v>
      </c>
      <c r="V89" s="18">
        <v>8273.1790000000001</v>
      </c>
      <c r="W89" s="18">
        <v>101.85341378836148</v>
      </c>
    </row>
    <row r="90" spans="1:23" x14ac:dyDescent="0.2">
      <c r="A90" s="74" t="s">
        <v>32</v>
      </c>
      <c r="B90" s="85" t="s">
        <v>12</v>
      </c>
      <c r="C90" s="8">
        <v>84.596999999999994</v>
      </c>
      <c r="D90" s="8">
        <v>75.495999999999995</v>
      </c>
      <c r="E90" s="18">
        <v>89.2419352932137</v>
      </c>
      <c r="F90" s="8">
        <v>154.405</v>
      </c>
      <c r="G90" s="8">
        <v>140.41900000000001</v>
      </c>
      <c r="H90" s="18">
        <v>90.942003173472358</v>
      </c>
      <c r="I90" s="8">
        <v>182.79900000000001</v>
      </c>
      <c r="J90" s="8">
        <v>181.751</v>
      </c>
      <c r="K90" s="44">
        <v>99.42669270619642</v>
      </c>
      <c r="L90" s="8">
        <v>647.03899999999999</v>
      </c>
      <c r="M90" s="8">
        <v>615.60699999999997</v>
      </c>
      <c r="N90" s="18">
        <v>95.142178446739692</v>
      </c>
      <c r="O90" s="8">
        <v>197.833</v>
      </c>
      <c r="P90" s="8">
        <v>189.33099999999999</v>
      </c>
      <c r="Q90" s="44">
        <v>95.702435892899558</v>
      </c>
      <c r="R90" s="8">
        <v>273.15699999999998</v>
      </c>
      <c r="S90" s="8">
        <v>267.09500000000003</v>
      </c>
      <c r="T90" s="44">
        <v>97.780763443733846</v>
      </c>
      <c r="U90" s="18">
        <v>1539.83</v>
      </c>
      <c r="V90" s="18">
        <v>1469.6990000000001</v>
      </c>
      <c r="W90" s="18">
        <v>95.445536195554041</v>
      </c>
    </row>
    <row r="91" spans="1:23" x14ac:dyDescent="0.2">
      <c r="A91" s="35" t="s">
        <v>30</v>
      </c>
      <c r="B91" s="36" t="s">
        <v>12</v>
      </c>
      <c r="C91" s="48">
        <v>4446.6450000000004</v>
      </c>
      <c r="D91" s="48">
        <v>4475.54</v>
      </c>
      <c r="E91" s="40">
        <v>100.64981575997183</v>
      </c>
      <c r="F91" s="48">
        <v>5095.018</v>
      </c>
      <c r="G91" s="48">
        <v>5242.0630000000001</v>
      </c>
      <c r="H91" s="40">
        <v>102.88605457331063</v>
      </c>
      <c r="I91" s="48">
        <v>4775.4849999999997</v>
      </c>
      <c r="J91" s="48">
        <v>4957.1139999999996</v>
      </c>
      <c r="K91" s="40">
        <v>103.80336238099378</v>
      </c>
      <c r="L91" s="48">
        <v>9391.7080000000005</v>
      </c>
      <c r="M91" s="48">
        <v>9448.7080000000005</v>
      </c>
      <c r="N91" s="40">
        <v>100.60691835819426</v>
      </c>
      <c r="O91" s="48">
        <v>2076.6060000000002</v>
      </c>
      <c r="P91" s="48">
        <v>2048.723</v>
      </c>
      <c r="Q91" s="40">
        <v>98.657280196628534</v>
      </c>
      <c r="R91" s="48">
        <v>4609.6570000000002</v>
      </c>
      <c r="S91" s="48">
        <v>4434.1390000000001</v>
      </c>
      <c r="T91" s="40">
        <v>96.192384813013206</v>
      </c>
      <c r="U91" s="12">
        <v>30395.118999999999</v>
      </c>
      <c r="V91" s="12">
        <v>30606.287</v>
      </c>
      <c r="W91" s="40">
        <v>100.69474312635526</v>
      </c>
    </row>
    <row r="92" spans="1:23" x14ac:dyDescent="0.2">
      <c r="A92" s="1241" t="s">
        <v>82</v>
      </c>
      <c r="B92" s="1242"/>
      <c r="C92" s="1242"/>
      <c r="D92" s="1242"/>
      <c r="E92" s="1242"/>
      <c r="F92" s="1242"/>
      <c r="G92" s="1242"/>
      <c r="H92" s="1242"/>
      <c r="I92" s="1242"/>
      <c r="J92" s="1242"/>
      <c r="K92" s="1242"/>
      <c r="L92" s="1242"/>
      <c r="M92" s="1242"/>
      <c r="N92" s="1242"/>
      <c r="O92" s="1242"/>
      <c r="P92" s="1242"/>
      <c r="Q92" s="1242"/>
      <c r="R92" s="1242"/>
      <c r="S92" s="1242"/>
      <c r="T92" s="1242"/>
      <c r="U92" s="1242"/>
      <c r="V92" s="1242"/>
      <c r="W92" s="1243"/>
    </row>
    <row r="93" spans="1:23" ht="13.5" thickBot="1" x14ac:dyDescent="0.25">
      <c r="A93" s="1244"/>
      <c r="B93" s="1245"/>
      <c r="C93" s="1245"/>
      <c r="D93" s="1245"/>
      <c r="E93" s="1245"/>
      <c r="F93" s="1245"/>
      <c r="G93" s="1245"/>
      <c r="H93" s="1245"/>
      <c r="I93" s="1245"/>
      <c r="J93" s="1245"/>
      <c r="K93" s="1245"/>
      <c r="L93" s="1245"/>
      <c r="M93" s="1245"/>
      <c r="N93" s="1245"/>
      <c r="O93" s="1245"/>
      <c r="P93" s="1245"/>
      <c r="Q93" s="1245"/>
      <c r="R93" s="1245"/>
      <c r="S93" s="1245"/>
      <c r="T93" s="1245"/>
      <c r="U93" s="1245"/>
      <c r="V93" s="1245"/>
      <c r="W93" s="1246"/>
    </row>
    <row r="94" spans="1:23" ht="13.5" thickBot="1" x14ac:dyDescent="0.25">
      <c r="A94" s="261"/>
      <c r="B94" s="92"/>
      <c r="C94" s="142">
        <v>2005</v>
      </c>
      <c r="D94" s="143">
        <v>2006</v>
      </c>
      <c r="E94" s="144" t="s">
        <v>78</v>
      </c>
      <c r="F94" s="142">
        <v>2005</v>
      </c>
      <c r="G94" s="143">
        <v>2006</v>
      </c>
      <c r="H94" s="144" t="s">
        <v>78</v>
      </c>
      <c r="I94" s="142">
        <v>2005</v>
      </c>
      <c r="J94" s="143">
        <v>2006</v>
      </c>
      <c r="K94" s="144" t="s">
        <v>78</v>
      </c>
      <c r="L94" s="142">
        <v>2005</v>
      </c>
      <c r="M94" s="143">
        <v>2006</v>
      </c>
      <c r="N94" s="144" t="s">
        <v>78</v>
      </c>
      <c r="O94" s="142">
        <v>2005</v>
      </c>
      <c r="P94" s="143">
        <v>2006</v>
      </c>
      <c r="Q94" s="144" t="s">
        <v>78</v>
      </c>
      <c r="R94" s="142">
        <v>2005</v>
      </c>
      <c r="S94" s="143">
        <v>2006</v>
      </c>
      <c r="T94" s="144" t="s">
        <v>78</v>
      </c>
      <c r="U94" s="142">
        <v>2005</v>
      </c>
      <c r="V94" s="143">
        <v>2006</v>
      </c>
      <c r="W94" s="144" t="s">
        <v>78</v>
      </c>
    </row>
    <row r="95" spans="1:23" x14ac:dyDescent="0.2">
      <c r="A95" s="83" t="s">
        <v>79</v>
      </c>
      <c r="B95" s="83" t="s">
        <v>26</v>
      </c>
      <c r="C95" s="12">
        <v>5402.8</v>
      </c>
      <c r="D95" s="12">
        <v>5245.433</v>
      </c>
      <c r="E95" s="40">
        <v>97.08730658177241</v>
      </c>
      <c r="F95" s="12">
        <v>6618.7170000000006</v>
      </c>
      <c r="G95" s="12">
        <v>6748.2019999999993</v>
      </c>
      <c r="H95" s="12">
        <v>101.95634592021383</v>
      </c>
      <c r="I95" s="12">
        <v>6564.7870000000003</v>
      </c>
      <c r="J95" s="12">
        <v>6584.8770000000004</v>
      </c>
      <c r="K95" s="40">
        <v>100.30602668449107</v>
      </c>
      <c r="L95" s="12">
        <v>12990.127</v>
      </c>
      <c r="M95" s="12">
        <v>12738.688</v>
      </c>
      <c r="N95" s="12">
        <v>98.064383820111999</v>
      </c>
      <c r="O95" s="12">
        <v>3934.5610000000001</v>
      </c>
      <c r="P95" s="12">
        <v>3658.5640000000003</v>
      </c>
      <c r="Q95" s="12">
        <v>92.985316532136636</v>
      </c>
      <c r="R95" s="12">
        <v>6038.5509999999995</v>
      </c>
      <c r="S95" s="12">
        <v>5730.94</v>
      </c>
      <c r="T95" s="40">
        <v>94.90588056638093</v>
      </c>
      <c r="U95" s="12">
        <v>41549.542999999998</v>
      </c>
      <c r="V95" s="12">
        <v>40706.703999999998</v>
      </c>
      <c r="W95" s="12">
        <v>97.971484307300329</v>
      </c>
    </row>
    <row r="96" spans="1:23" x14ac:dyDescent="0.2">
      <c r="A96" s="35" t="s">
        <v>29</v>
      </c>
      <c r="B96" s="36" t="s">
        <v>12</v>
      </c>
      <c r="C96" s="12">
        <v>987.30299999999988</v>
      </c>
      <c r="D96" s="12">
        <v>905.76900000000023</v>
      </c>
      <c r="E96" s="12">
        <v>91.741744935445382</v>
      </c>
      <c r="F96" s="12">
        <v>1534.5320000000002</v>
      </c>
      <c r="G96" s="12">
        <v>1438.4809999999998</v>
      </c>
      <c r="H96" s="12">
        <v>93.740697489527719</v>
      </c>
      <c r="I96" s="12">
        <v>1777.4390000000003</v>
      </c>
      <c r="J96" s="12">
        <v>1672.674</v>
      </c>
      <c r="K96" s="12">
        <v>94.105845545191684</v>
      </c>
      <c r="L96" s="12">
        <v>3662.2630000000008</v>
      </c>
      <c r="M96" s="12">
        <v>3343.1679999999997</v>
      </c>
      <c r="N96" s="12">
        <v>91.286944711507573</v>
      </c>
      <c r="O96" s="12">
        <v>1859.4670000000001</v>
      </c>
      <c r="P96" s="12">
        <v>1627.2940000000003</v>
      </c>
      <c r="Q96" s="12">
        <v>87.514002668506635</v>
      </c>
      <c r="R96" s="12">
        <v>1410.5389999999998</v>
      </c>
      <c r="S96" s="12">
        <v>1268.9570000000003</v>
      </c>
      <c r="T96" s="12">
        <v>89.962560411303798</v>
      </c>
      <c r="U96" s="12">
        <v>11231.543000000001</v>
      </c>
      <c r="V96" s="12">
        <v>10256.343000000001</v>
      </c>
      <c r="W96" s="12">
        <v>91.317310542282556</v>
      </c>
    </row>
    <row r="97" spans="1:23" x14ac:dyDescent="0.2">
      <c r="A97" s="74" t="s">
        <v>31</v>
      </c>
      <c r="B97" s="85" t="s">
        <v>12</v>
      </c>
      <c r="C97" s="8">
        <v>894.81299999999999</v>
      </c>
      <c r="D97" s="8">
        <v>824.51900000000001</v>
      </c>
      <c r="E97" s="18">
        <v>92.144280425072054</v>
      </c>
      <c r="F97" s="8">
        <v>1364.2650000000001</v>
      </c>
      <c r="G97" s="8">
        <v>1283.107</v>
      </c>
      <c r="H97" s="18">
        <v>94.051155750532331</v>
      </c>
      <c r="I97" s="8">
        <v>1580.241</v>
      </c>
      <c r="J97" s="8">
        <v>1490.117</v>
      </c>
      <c r="K97" s="18">
        <v>94.296819282628405</v>
      </c>
      <c r="L97" s="8">
        <v>2953.2910000000002</v>
      </c>
      <c r="M97" s="8">
        <v>2708.8150000000001</v>
      </c>
      <c r="N97" s="18">
        <v>91.721912943898857</v>
      </c>
      <c r="O97" s="8">
        <v>1636.078</v>
      </c>
      <c r="P97" s="8">
        <v>1429.47</v>
      </c>
      <c r="Q97" s="18">
        <v>87.371751224574865</v>
      </c>
      <c r="R97" s="8">
        <v>1099.546</v>
      </c>
      <c r="S97" s="8">
        <v>981.59299999999996</v>
      </c>
      <c r="T97" s="18">
        <v>89.272572498103756</v>
      </c>
      <c r="U97" s="18">
        <v>9528.2340000000004</v>
      </c>
      <c r="V97" s="18">
        <v>8717.621000000001</v>
      </c>
      <c r="W97" s="18">
        <v>91.492515821924613</v>
      </c>
    </row>
    <row r="98" spans="1:23" x14ac:dyDescent="0.2">
      <c r="A98" s="74" t="s">
        <v>32</v>
      </c>
      <c r="B98" s="85" t="s">
        <v>12</v>
      </c>
      <c r="C98" s="8">
        <v>92.49</v>
      </c>
      <c r="D98" s="8">
        <v>81.25</v>
      </c>
      <c r="E98" s="18">
        <v>87.847334847010501</v>
      </c>
      <c r="F98" s="8">
        <v>170.267</v>
      </c>
      <c r="G98" s="8">
        <v>155.374</v>
      </c>
      <c r="H98" s="18">
        <v>91.253149465251639</v>
      </c>
      <c r="I98" s="8">
        <v>197.19800000000001</v>
      </c>
      <c r="J98" s="8">
        <v>182.55699999999999</v>
      </c>
      <c r="K98" s="44">
        <v>92.575482509964587</v>
      </c>
      <c r="L98" s="8">
        <v>708.97199999999998</v>
      </c>
      <c r="M98" s="8">
        <v>634.35299999999995</v>
      </c>
      <c r="N98" s="18">
        <v>89.47504273793605</v>
      </c>
      <c r="O98" s="8">
        <v>223.38900000000001</v>
      </c>
      <c r="P98" s="8">
        <v>197.82400000000001</v>
      </c>
      <c r="Q98" s="44">
        <v>88.555837574813438</v>
      </c>
      <c r="R98" s="8">
        <v>310.99299999999999</v>
      </c>
      <c r="S98" s="8">
        <v>287.36399999999998</v>
      </c>
      <c r="T98" s="44">
        <v>92.402079789577257</v>
      </c>
      <c r="U98" s="18">
        <v>1703.3090000000002</v>
      </c>
      <c r="V98" s="18">
        <v>1538.722</v>
      </c>
      <c r="W98" s="18">
        <v>90.337220081617602</v>
      </c>
    </row>
    <row r="99" spans="1:23" x14ac:dyDescent="0.2">
      <c r="A99" s="35" t="s">
        <v>30</v>
      </c>
      <c r="B99" s="36" t="s">
        <v>12</v>
      </c>
      <c r="C99" s="48">
        <v>4415.4970000000003</v>
      </c>
      <c r="D99" s="48">
        <v>4339.6639999999998</v>
      </c>
      <c r="E99" s="40">
        <v>98.282571588203993</v>
      </c>
      <c r="F99" s="48">
        <v>5084.1850000000004</v>
      </c>
      <c r="G99" s="48">
        <v>5309.7209999999995</v>
      </c>
      <c r="H99" s="40">
        <v>104.43603055356954</v>
      </c>
      <c r="I99" s="48">
        <v>4787.348</v>
      </c>
      <c r="J99" s="48">
        <v>4912.2030000000004</v>
      </c>
      <c r="K99" s="40">
        <v>102.6080201397517</v>
      </c>
      <c r="L99" s="48">
        <v>9327.8639999999996</v>
      </c>
      <c r="M99" s="48">
        <v>9395.52</v>
      </c>
      <c r="N99" s="40">
        <v>100.72531074638312</v>
      </c>
      <c r="O99" s="48">
        <v>2075.0940000000001</v>
      </c>
      <c r="P99" s="48">
        <v>2031.27</v>
      </c>
      <c r="Q99" s="40">
        <v>97.888095671810532</v>
      </c>
      <c r="R99" s="48">
        <v>4628.0119999999997</v>
      </c>
      <c r="S99" s="48">
        <v>4461.9830000000002</v>
      </c>
      <c r="T99" s="40">
        <v>96.412520105825152</v>
      </c>
      <c r="U99" s="12">
        <v>30318</v>
      </c>
      <c r="V99" s="12">
        <v>30450.361000000001</v>
      </c>
      <c r="W99" s="40">
        <v>100.43657563163796</v>
      </c>
    </row>
    <row r="100" spans="1:23" x14ac:dyDescent="0.2">
      <c r="A100" s="1241" t="s">
        <v>83</v>
      </c>
      <c r="B100" s="1242"/>
      <c r="C100" s="1242"/>
      <c r="D100" s="1242"/>
      <c r="E100" s="1242"/>
      <c r="F100" s="1242"/>
      <c r="G100" s="1242"/>
      <c r="H100" s="1242"/>
      <c r="I100" s="1242"/>
      <c r="J100" s="1242"/>
      <c r="K100" s="1242"/>
      <c r="L100" s="1242"/>
      <c r="M100" s="1242"/>
      <c r="N100" s="1242"/>
      <c r="O100" s="1242"/>
      <c r="P100" s="1242"/>
      <c r="Q100" s="1242"/>
      <c r="R100" s="1242"/>
      <c r="S100" s="1242"/>
      <c r="T100" s="1242"/>
      <c r="U100" s="1242"/>
      <c r="V100" s="1242"/>
      <c r="W100" s="1243"/>
    </row>
    <row r="101" spans="1:23" ht="13.5" thickBot="1" x14ac:dyDescent="0.25">
      <c r="A101" s="1244"/>
      <c r="B101" s="1245"/>
      <c r="C101" s="1245"/>
      <c r="D101" s="1245"/>
      <c r="E101" s="1245"/>
      <c r="F101" s="1245"/>
      <c r="G101" s="1245"/>
      <c r="H101" s="1245"/>
      <c r="I101" s="1245"/>
      <c r="J101" s="1245"/>
      <c r="K101" s="1245"/>
      <c r="L101" s="1245"/>
      <c r="M101" s="1245"/>
      <c r="N101" s="1245"/>
      <c r="O101" s="1245"/>
      <c r="P101" s="1245"/>
      <c r="Q101" s="1245"/>
      <c r="R101" s="1245"/>
      <c r="S101" s="1245"/>
      <c r="T101" s="1245"/>
      <c r="U101" s="1245"/>
      <c r="V101" s="1245"/>
      <c r="W101" s="1246"/>
    </row>
    <row r="102" spans="1:23" ht="13.5" thickBot="1" x14ac:dyDescent="0.25">
      <c r="A102" s="261"/>
      <c r="B102" s="92"/>
      <c r="C102" s="142">
        <v>2005</v>
      </c>
      <c r="D102" s="143">
        <v>2006</v>
      </c>
      <c r="E102" s="144" t="s">
        <v>78</v>
      </c>
      <c r="F102" s="142">
        <v>2005</v>
      </c>
      <c r="G102" s="143">
        <v>2006</v>
      </c>
      <c r="H102" s="144" t="s">
        <v>78</v>
      </c>
      <c r="I102" s="142">
        <v>2005</v>
      </c>
      <c r="J102" s="143">
        <v>2006</v>
      </c>
      <c r="K102" s="144" t="s">
        <v>78</v>
      </c>
      <c r="L102" s="142">
        <v>2005</v>
      </c>
      <c r="M102" s="143">
        <v>2006</v>
      </c>
      <c r="N102" s="144" t="s">
        <v>78</v>
      </c>
      <c r="O102" s="142">
        <v>2005</v>
      </c>
      <c r="P102" s="143">
        <v>2006</v>
      </c>
      <c r="Q102" s="144" t="s">
        <v>78</v>
      </c>
      <c r="R102" s="142">
        <v>2005</v>
      </c>
      <c r="S102" s="143">
        <v>2006</v>
      </c>
      <c r="T102" s="144" t="s">
        <v>78</v>
      </c>
      <c r="U102" s="142">
        <v>2005</v>
      </c>
      <c r="V102" s="143">
        <v>2006</v>
      </c>
      <c r="W102" s="144" t="s">
        <v>78</v>
      </c>
    </row>
    <row r="103" spans="1:23" x14ac:dyDescent="0.2">
      <c r="A103" s="83" t="s">
        <v>79</v>
      </c>
      <c r="B103" s="83" t="s">
        <v>26</v>
      </c>
      <c r="C103" s="12">
        <f t="shared" ref="C103:D107" si="0">C7+C15+C23+C31+C39+C47+C55+C63+C71+C79+C87+C95</f>
        <v>69895.67</v>
      </c>
      <c r="D103" s="12">
        <f t="shared" si="0"/>
        <v>68945.215000000011</v>
      </c>
      <c r="E103" s="40">
        <f>D103/C103*100</f>
        <v>98.640180428916437</v>
      </c>
      <c r="F103" s="12">
        <f t="shared" ref="F103:G107" si="1">F7+F15+F23+F31+F39+F47+F55+F63+F71+F79+F87+F95</f>
        <v>88100.18</v>
      </c>
      <c r="G103" s="12">
        <f t="shared" si="1"/>
        <v>89089.005000000019</v>
      </c>
      <c r="H103" s="12">
        <f>G103/F103*100</f>
        <v>101.12238703712073</v>
      </c>
      <c r="I103" s="12">
        <f t="shared" ref="I103:J107" si="2">I7+I15+I23+I31+I39+I47+I55+I63+I71+I79+I87+I95</f>
        <v>83877.117999999988</v>
      </c>
      <c r="J103" s="12">
        <f t="shared" si="2"/>
        <v>85167.670000000013</v>
      </c>
      <c r="K103" s="12">
        <f>J103/I103*100</f>
        <v>101.53862224975354</v>
      </c>
      <c r="L103" s="12">
        <f t="shared" ref="L103:M107" si="3">L7+L15+L23+L31+L39+L47+L55+L63+L71+L79+L87+L95</f>
        <v>158556.35800000001</v>
      </c>
      <c r="M103" s="12">
        <f t="shared" si="3"/>
        <v>160281.90899999999</v>
      </c>
      <c r="N103" s="12">
        <f>M103/L103*100</f>
        <v>101.08828874588554</v>
      </c>
      <c r="O103" s="12">
        <f t="shared" ref="O103:P107" si="4">O7+O15+O23+O31+O39+O47+O55+O63+O71+O79+O87+O95</f>
        <v>46312.861000000004</v>
      </c>
      <c r="P103" s="12">
        <f t="shared" si="4"/>
        <v>48116.426999999996</v>
      </c>
      <c r="Q103" s="12">
        <f>P103/O103*100</f>
        <v>103.89430918551975</v>
      </c>
      <c r="R103" s="12">
        <f t="shared" ref="R103:S107" si="5">R7+R15+R23+R31+R39+R47+R55+R63+R71+R79+R87+R95</f>
        <v>71653.494000000006</v>
      </c>
      <c r="S103" s="12">
        <f t="shared" si="5"/>
        <v>70625.109000000011</v>
      </c>
      <c r="T103" s="40">
        <f>S103/R103*100</f>
        <v>98.564780386006021</v>
      </c>
      <c r="U103" s="12">
        <f>R103+O103+L103+I103+F103+C103</f>
        <v>518395.68099999998</v>
      </c>
      <c r="V103" s="12">
        <f>S103+P103+M103+J103+G103+D103</f>
        <v>522225.33500000002</v>
      </c>
      <c r="W103" s="12">
        <f>V103/U103*100</f>
        <v>100.73875113940234</v>
      </c>
    </row>
    <row r="104" spans="1:23" x14ac:dyDescent="0.2">
      <c r="A104" s="35" t="s">
        <v>29</v>
      </c>
      <c r="B104" s="36" t="s">
        <v>12</v>
      </c>
      <c r="C104" s="12">
        <f t="shared" si="0"/>
        <v>12201.123</v>
      </c>
      <c r="D104" s="12">
        <f t="shared" si="0"/>
        <v>12235.643000000002</v>
      </c>
      <c r="E104" s="12">
        <f>D104/C104*100</f>
        <v>100.28292477667837</v>
      </c>
      <c r="F104" s="12">
        <f t="shared" si="1"/>
        <v>22043.938999999998</v>
      </c>
      <c r="G104" s="12">
        <f t="shared" si="1"/>
        <v>22433.112999999998</v>
      </c>
      <c r="H104" s="12">
        <f>G104/F104*100</f>
        <v>101.76544672891718</v>
      </c>
      <c r="I104" s="12">
        <f t="shared" si="2"/>
        <v>23054.381999999998</v>
      </c>
      <c r="J104" s="12">
        <f t="shared" si="2"/>
        <v>23659.305</v>
      </c>
      <c r="K104" s="12">
        <f>J104/I104*100</f>
        <v>102.62389596910471</v>
      </c>
      <c r="L104" s="12">
        <f t="shared" si="3"/>
        <v>39343.949999999997</v>
      </c>
      <c r="M104" s="12">
        <f t="shared" si="3"/>
        <v>41202.85</v>
      </c>
      <c r="N104" s="12">
        <f>M104/L104*100</f>
        <v>104.72474166930368</v>
      </c>
      <c r="O104" s="12">
        <f t="shared" si="4"/>
        <v>21637.167999999998</v>
      </c>
      <c r="P104" s="12">
        <f t="shared" si="4"/>
        <v>21533.589</v>
      </c>
      <c r="Q104" s="40">
        <f>P104/O104*100</f>
        <v>99.521291326110699</v>
      </c>
      <c r="R104" s="12">
        <f t="shared" si="5"/>
        <v>13889.261000000002</v>
      </c>
      <c r="S104" s="12">
        <f t="shared" si="5"/>
        <v>14529.030000000002</v>
      </c>
      <c r="T104" s="12">
        <f>S104/R104*100</f>
        <v>104.60621339033085</v>
      </c>
      <c r="U104" s="12">
        <f t="shared" ref="U104:V107" si="6">R104+O104+L104+I104+F104+C104</f>
        <v>132169.823</v>
      </c>
      <c r="V104" s="12">
        <f t="shared" si="6"/>
        <v>135593.53</v>
      </c>
      <c r="W104" s="12">
        <f>V104/U104*100</f>
        <v>102.59038479608162</v>
      </c>
    </row>
    <row r="105" spans="1:23" x14ac:dyDescent="0.2">
      <c r="A105" s="74" t="s">
        <v>31</v>
      </c>
      <c r="B105" s="85" t="s">
        <v>12</v>
      </c>
      <c r="C105" s="12">
        <f t="shared" si="0"/>
        <v>11139.082000000002</v>
      </c>
      <c r="D105" s="12">
        <f t="shared" si="0"/>
        <v>11172.828000000001</v>
      </c>
      <c r="E105" s="12">
        <f>D105/C105*100</f>
        <v>100.30295135631464</v>
      </c>
      <c r="F105" s="12">
        <f t="shared" si="1"/>
        <v>19376.607</v>
      </c>
      <c r="G105" s="12">
        <f t="shared" si="1"/>
        <v>19724.972999999998</v>
      </c>
      <c r="H105" s="12">
        <f>G105/F105*100</f>
        <v>101.79786894578602</v>
      </c>
      <c r="I105" s="12">
        <f t="shared" si="2"/>
        <v>20969.818999999996</v>
      </c>
      <c r="J105" s="12">
        <f t="shared" si="2"/>
        <v>21429.463</v>
      </c>
      <c r="K105" s="12">
        <f>J105/I105*100</f>
        <v>102.19193117499013</v>
      </c>
      <c r="L105" s="12">
        <f t="shared" si="3"/>
        <v>31776.500999999997</v>
      </c>
      <c r="M105" s="12">
        <f t="shared" si="3"/>
        <v>33336.163999999997</v>
      </c>
      <c r="N105" s="12">
        <f>M105/L105*100</f>
        <v>104.90822762392878</v>
      </c>
      <c r="O105" s="12">
        <f t="shared" si="4"/>
        <v>19035.879000000004</v>
      </c>
      <c r="P105" s="12">
        <f t="shared" si="4"/>
        <v>18866.02</v>
      </c>
      <c r="Q105" s="40">
        <f>P105/O105*100</f>
        <v>99.107690272668776</v>
      </c>
      <c r="R105" s="12">
        <f t="shared" si="5"/>
        <v>10669.651</v>
      </c>
      <c r="S105" s="12">
        <f t="shared" si="5"/>
        <v>11033.581</v>
      </c>
      <c r="T105" s="12">
        <f>S105/R105*100</f>
        <v>103.4108894470869</v>
      </c>
      <c r="U105" s="12">
        <f t="shared" si="6"/>
        <v>112967.53900000002</v>
      </c>
      <c r="V105" s="12">
        <f t="shared" si="6"/>
        <v>115563.02900000001</v>
      </c>
      <c r="W105" s="12">
        <f>V105/U105*100</f>
        <v>102.29755381322417</v>
      </c>
    </row>
    <row r="106" spans="1:23" x14ac:dyDescent="0.2">
      <c r="A106" s="74" t="s">
        <v>32</v>
      </c>
      <c r="B106" s="85" t="s">
        <v>12</v>
      </c>
      <c r="C106" s="12">
        <f t="shared" si="0"/>
        <v>1062.0409999999999</v>
      </c>
      <c r="D106" s="12">
        <f t="shared" si="0"/>
        <v>1062.8150000000001</v>
      </c>
      <c r="E106" s="12">
        <f>D106/C106*100</f>
        <v>100.07287854235383</v>
      </c>
      <c r="F106" s="12">
        <f t="shared" si="1"/>
        <v>2667.3319999999999</v>
      </c>
      <c r="G106" s="12">
        <f t="shared" si="1"/>
        <v>2708.1399999999994</v>
      </c>
      <c r="H106" s="12">
        <f>G106/F106*100</f>
        <v>101.52991828538778</v>
      </c>
      <c r="I106" s="12">
        <f t="shared" si="2"/>
        <v>2084.5630000000001</v>
      </c>
      <c r="J106" s="12">
        <f t="shared" si="2"/>
        <v>2229.8419999999996</v>
      </c>
      <c r="K106" s="12">
        <f>J106/I106*100</f>
        <v>106.96927845308583</v>
      </c>
      <c r="L106" s="12">
        <f t="shared" si="3"/>
        <v>7567.4489999999996</v>
      </c>
      <c r="M106" s="12">
        <f t="shared" si="3"/>
        <v>7866.6859999999997</v>
      </c>
      <c r="N106" s="12">
        <f>M106/L106*100</f>
        <v>103.9542651691475</v>
      </c>
      <c r="O106" s="12">
        <f t="shared" si="4"/>
        <v>2601.2890000000002</v>
      </c>
      <c r="P106" s="12">
        <f t="shared" si="4"/>
        <v>2667.569</v>
      </c>
      <c r="Q106" s="12">
        <f>P106/O106*100</f>
        <v>102.54796756531088</v>
      </c>
      <c r="R106" s="12">
        <f t="shared" si="5"/>
        <v>3219.6100000000006</v>
      </c>
      <c r="S106" s="12">
        <f t="shared" si="5"/>
        <v>3495.4490000000001</v>
      </c>
      <c r="T106" s="12">
        <f>S106/R106*100</f>
        <v>108.56746624591176</v>
      </c>
      <c r="U106" s="12">
        <f t="shared" si="6"/>
        <v>19202.284000000003</v>
      </c>
      <c r="V106" s="12">
        <f t="shared" si="6"/>
        <v>20030.500999999997</v>
      </c>
      <c r="W106" s="12">
        <f>V106/U106*100</f>
        <v>104.31311712710838</v>
      </c>
    </row>
    <row r="107" spans="1:23" x14ac:dyDescent="0.2">
      <c r="A107" s="35" t="s">
        <v>30</v>
      </c>
      <c r="B107" s="36" t="s">
        <v>12</v>
      </c>
      <c r="C107" s="12">
        <f t="shared" si="0"/>
        <v>57694.547000000006</v>
      </c>
      <c r="D107" s="12">
        <f t="shared" si="0"/>
        <v>56709.572</v>
      </c>
      <c r="E107" s="40">
        <f>D107/C107*100</f>
        <v>98.292776265320185</v>
      </c>
      <c r="F107" s="12">
        <f t="shared" si="1"/>
        <v>66056.241000000009</v>
      </c>
      <c r="G107" s="12">
        <f t="shared" si="1"/>
        <v>66655.891999999993</v>
      </c>
      <c r="H107" s="12">
        <f>G107/F107*100</f>
        <v>100.9077885615683</v>
      </c>
      <c r="I107" s="12">
        <f t="shared" si="2"/>
        <v>60822.736000000004</v>
      </c>
      <c r="J107" s="12">
        <f t="shared" si="2"/>
        <v>61508.364999999998</v>
      </c>
      <c r="K107" s="12">
        <f>J107/I107*100</f>
        <v>101.12725774124991</v>
      </c>
      <c r="L107" s="12">
        <f t="shared" si="3"/>
        <v>119212.408</v>
      </c>
      <c r="M107" s="12">
        <f t="shared" si="3"/>
        <v>119079.05900000001</v>
      </c>
      <c r="N107" s="40">
        <f>M107/L107*100</f>
        <v>99.888141677332797</v>
      </c>
      <c r="O107" s="12">
        <f t="shared" si="4"/>
        <v>24675.692999999999</v>
      </c>
      <c r="P107" s="12">
        <f t="shared" si="4"/>
        <v>26582.838</v>
      </c>
      <c r="Q107" s="12">
        <f>P107/O107*100</f>
        <v>107.72884068544701</v>
      </c>
      <c r="R107" s="12">
        <f t="shared" si="5"/>
        <v>57764.233</v>
      </c>
      <c r="S107" s="12">
        <f t="shared" si="5"/>
        <v>56096.079000000005</v>
      </c>
      <c r="T107" s="40">
        <f>S107/R107*100</f>
        <v>97.112133385377092</v>
      </c>
      <c r="U107" s="12">
        <f t="shared" si="6"/>
        <v>386225.85800000001</v>
      </c>
      <c r="V107" s="12">
        <f t="shared" si="6"/>
        <v>386631.80499999999</v>
      </c>
      <c r="W107" s="12">
        <f>V107/U107*100</f>
        <v>100.105106116432</v>
      </c>
    </row>
  </sheetData>
  <mergeCells count="24">
    <mergeCell ref="A60:W61"/>
    <mergeCell ref="A84:W85"/>
    <mergeCell ref="A92:W93"/>
    <mergeCell ref="A100:W101"/>
    <mergeCell ref="A76:W77"/>
    <mergeCell ref="A68:W69"/>
    <mergeCell ref="A52:W53"/>
    <mergeCell ref="A44:W45"/>
    <mergeCell ref="R4:T4"/>
    <mergeCell ref="C5:W5"/>
    <mergeCell ref="A36:W37"/>
    <mergeCell ref="A28:W29"/>
    <mergeCell ref="A20:W21"/>
    <mergeCell ref="A12:W13"/>
    <mergeCell ref="A1:W1"/>
    <mergeCell ref="A2:W2"/>
    <mergeCell ref="U4:W4"/>
    <mergeCell ref="C4:E4"/>
    <mergeCell ref="F4:H4"/>
    <mergeCell ref="I4:K4"/>
    <mergeCell ref="A4:A5"/>
    <mergeCell ref="B4:B5"/>
    <mergeCell ref="L4:N4"/>
    <mergeCell ref="O4:Q4"/>
  </mergeCells>
  <phoneticPr fontId="0" type="noConversion"/>
  <printOptions horizontalCentered="1" verticalCentered="1"/>
  <pageMargins left="0" right="0" top="0" bottom="0" header="0.51181102362204722" footer="0.51181102362204722"/>
  <pageSetup paperSize="8" scale="99" orientation="landscape" horizontalDpi="4294967292" verticalDpi="4294967292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9" tint="0.39997558519241921"/>
    <pageSetUpPr fitToPage="1"/>
  </sheetPr>
  <dimension ref="A1:Z60"/>
  <sheetViews>
    <sheetView view="pageBreakPreview" zoomScaleNormal="100" zoomScaleSheetLayoutView="100" workbookViewId="0">
      <pane xSplit="1" ySplit="11" topLeftCell="N12" activePane="bottomRight" state="frozen"/>
      <selection activeCell="U36" sqref="U36"/>
      <selection pane="topRight" activeCell="U36" sqref="U36"/>
      <selection pane="bottomLeft" activeCell="U36" sqref="U36"/>
      <selection pane="bottomRight" activeCell="U36" sqref="U36"/>
    </sheetView>
  </sheetViews>
  <sheetFormatPr defaultColWidth="9.140625" defaultRowHeight="12.75" x14ac:dyDescent="0.2"/>
  <cols>
    <col min="1" max="1" width="22.42578125" style="88" customWidth="1"/>
    <col min="2" max="2" width="12.85546875" style="88" customWidth="1"/>
    <col min="3" max="4" width="8.7109375" style="88" customWidth="1"/>
    <col min="5" max="5" width="7.5703125" style="88" customWidth="1"/>
    <col min="6" max="7" width="8.7109375" style="88" customWidth="1"/>
    <col min="8" max="8" width="7.5703125" style="88" customWidth="1"/>
    <col min="9" max="10" width="8.7109375" style="88" customWidth="1"/>
    <col min="11" max="11" width="7.5703125" style="88" customWidth="1"/>
    <col min="12" max="13" width="8.7109375" style="88" customWidth="1"/>
    <col min="14" max="14" width="7.5703125" style="88" customWidth="1"/>
    <col min="15" max="16" width="8.7109375" style="88" customWidth="1"/>
    <col min="17" max="17" width="7.5703125" style="88" customWidth="1"/>
    <col min="18" max="19" width="8.7109375" style="88" customWidth="1"/>
    <col min="20" max="20" width="7.5703125" style="88" customWidth="1"/>
    <col min="21" max="22" width="9.7109375" style="88" customWidth="1"/>
    <col min="23" max="23" width="7.5703125" style="88" customWidth="1"/>
    <col min="24" max="16384" width="9.140625" style="88"/>
  </cols>
  <sheetData>
    <row r="1" spans="1:23" ht="18" x14ac:dyDescent="0.25">
      <c r="A1" s="1174" t="s">
        <v>53</v>
      </c>
      <c r="B1" s="1174"/>
      <c r="C1" s="1174"/>
      <c r="D1" s="1174"/>
      <c r="E1" s="1174"/>
      <c r="F1" s="1174"/>
      <c r="G1" s="1174"/>
      <c r="H1" s="1174"/>
      <c r="I1" s="1174"/>
      <c r="J1" s="1174"/>
      <c r="K1" s="1174"/>
      <c r="L1" s="1174"/>
      <c r="M1" s="1174"/>
      <c r="N1" s="1174"/>
      <c r="O1" s="1174"/>
      <c r="P1" s="1174"/>
      <c r="Q1" s="1174"/>
      <c r="R1" s="1174"/>
      <c r="S1" s="1174"/>
      <c r="T1" s="1174"/>
      <c r="U1" s="1174"/>
      <c r="V1" s="1174"/>
      <c r="W1" s="1174"/>
    </row>
    <row r="2" spans="1:23" ht="18" x14ac:dyDescent="0.25">
      <c r="A2" s="1174" t="s">
        <v>135</v>
      </c>
      <c r="B2" s="1174"/>
      <c r="C2" s="1174"/>
      <c r="D2" s="1174"/>
      <c r="E2" s="1174"/>
      <c r="F2" s="1174"/>
      <c r="G2" s="1174"/>
      <c r="H2" s="1174"/>
      <c r="I2" s="1174"/>
      <c r="J2" s="1174"/>
      <c r="K2" s="1174"/>
      <c r="L2" s="1174"/>
      <c r="M2" s="1174"/>
      <c r="N2" s="1174"/>
      <c r="O2" s="1174"/>
      <c r="P2" s="1174"/>
      <c r="Q2" s="1174"/>
      <c r="R2" s="1174"/>
      <c r="S2" s="1174"/>
      <c r="T2" s="1174"/>
      <c r="U2" s="1174"/>
      <c r="V2" s="1174"/>
      <c r="W2" s="1174"/>
    </row>
    <row r="3" spans="1:23" ht="13.5" thickBot="1" x14ac:dyDescent="0.25">
      <c r="A3" s="1179"/>
      <c r="B3" s="1179"/>
      <c r="C3" s="1179"/>
      <c r="L3" s="90"/>
      <c r="M3" s="491"/>
      <c r="N3" s="90"/>
      <c r="O3" s="90"/>
      <c r="P3" s="90"/>
      <c r="Q3" s="6"/>
      <c r="R3" s="90"/>
      <c r="S3" s="90"/>
      <c r="T3" s="90"/>
      <c r="U3" s="90"/>
      <c r="V3" s="90"/>
      <c r="W3" s="90"/>
    </row>
    <row r="4" spans="1:23" x14ac:dyDescent="0.2">
      <c r="A4" s="1177" t="s">
        <v>7</v>
      </c>
      <c r="B4" s="1167" t="s">
        <v>8</v>
      </c>
      <c r="C4" s="1177" t="s">
        <v>0</v>
      </c>
      <c r="D4" s="1176"/>
      <c r="E4" s="1178"/>
      <c r="F4" s="1175" t="s">
        <v>1</v>
      </c>
      <c r="G4" s="1176"/>
      <c r="H4" s="1167"/>
      <c r="I4" s="1177" t="s">
        <v>2</v>
      </c>
      <c r="J4" s="1176"/>
      <c r="K4" s="1178"/>
      <c r="L4" s="1175" t="s">
        <v>3</v>
      </c>
      <c r="M4" s="1176"/>
      <c r="N4" s="1167"/>
      <c r="O4" s="1177" t="s">
        <v>4</v>
      </c>
      <c r="P4" s="1176"/>
      <c r="Q4" s="1178"/>
      <c r="R4" s="1175" t="s">
        <v>5</v>
      </c>
      <c r="S4" s="1176"/>
      <c r="T4" s="1167"/>
      <c r="U4" s="1177" t="s">
        <v>6</v>
      </c>
      <c r="V4" s="1176"/>
      <c r="W4" s="1178"/>
    </row>
    <row r="5" spans="1:23" ht="13.5" thickBot="1" x14ac:dyDescent="0.25">
      <c r="A5" s="1180"/>
      <c r="B5" s="1168"/>
      <c r="C5" s="1169" t="s">
        <v>40</v>
      </c>
      <c r="D5" s="1170"/>
      <c r="E5" s="1171"/>
      <c r="F5" s="1172" t="s">
        <v>40</v>
      </c>
      <c r="G5" s="1170"/>
      <c r="H5" s="1173"/>
      <c r="I5" s="1169" t="s">
        <v>40</v>
      </c>
      <c r="J5" s="1170"/>
      <c r="K5" s="1171"/>
      <c r="L5" s="1172" t="s">
        <v>40</v>
      </c>
      <c r="M5" s="1170"/>
      <c r="N5" s="1173"/>
      <c r="O5" s="1169" t="s">
        <v>40</v>
      </c>
      <c r="P5" s="1170"/>
      <c r="Q5" s="1171"/>
      <c r="R5" s="1172" t="s">
        <v>40</v>
      </c>
      <c r="S5" s="1170"/>
      <c r="T5" s="1173"/>
      <c r="U5" s="1169" t="s">
        <v>40</v>
      </c>
      <c r="V5" s="1170"/>
      <c r="W5" s="1171"/>
    </row>
    <row r="6" spans="1:23" s="78" customFormat="1" ht="13.5" thickBot="1" x14ac:dyDescent="0.25">
      <c r="A6" s="823"/>
      <c r="B6" s="824" t="s">
        <v>9</v>
      </c>
      <c r="C6" s="720">
        <v>2013</v>
      </c>
      <c r="D6" s="720">
        <v>2014</v>
      </c>
      <c r="E6" s="721" t="s">
        <v>132</v>
      </c>
      <c r="F6" s="720">
        <v>2013</v>
      </c>
      <c r="G6" s="720">
        <v>2014</v>
      </c>
      <c r="H6" s="721" t="s">
        <v>132</v>
      </c>
      <c r="I6" s="720">
        <v>2013</v>
      </c>
      <c r="J6" s="720">
        <v>2014</v>
      </c>
      <c r="K6" s="721" t="s">
        <v>132</v>
      </c>
      <c r="L6" s="720">
        <v>2013</v>
      </c>
      <c r="M6" s="720">
        <v>2014</v>
      </c>
      <c r="N6" s="721" t="s">
        <v>132</v>
      </c>
      <c r="O6" s="720">
        <v>2013</v>
      </c>
      <c r="P6" s="720">
        <v>2014</v>
      </c>
      <c r="Q6" s="721" t="s">
        <v>132</v>
      </c>
      <c r="R6" s="720">
        <v>2013</v>
      </c>
      <c r="S6" s="720">
        <v>2014</v>
      </c>
      <c r="T6" s="721" t="s">
        <v>132</v>
      </c>
      <c r="U6" s="720">
        <v>2013</v>
      </c>
      <c r="V6" s="720">
        <v>2014</v>
      </c>
      <c r="W6" s="721" t="s">
        <v>132</v>
      </c>
    </row>
    <row r="7" spans="1:23" ht="21" customHeight="1" x14ac:dyDescent="0.2">
      <c r="A7" s="757" t="s">
        <v>10</v>
      </c>
      <c r="B7" s="757" t="s">
        <v>11</v>
      </c>
      <c r="C7" s="610" t="e">
        <f>SUM(C9,C10,C11)</f>
        <v>#REF!</v>
      </c>
      <c r="D7" s="611" t="e">
        <f>SUM(D9,D10,D11)</f>
        <v>#REF!</v>
      </c>
      <c r="E7" s="612" t="e">
        <f t="shared" ref="E7:E20" si="0">D7/C7*100</f>
        <v>#REF!</v>
      </c>
      <c r="F7" s="610" t="e">
        <f>SUM(F9,F10,F11)</f>
        <v>#REF!</v>
      </c>
      <c r="G7" s="611" t="e">
        <f>SUM(G9,G10,G11)</f>
        <v>#REF!</v>
      </c>
      <c r="H7" s="612" t="e">
        <f t="shared" ref="H7:H20" si="1">G7/F7*100</f>
        <v>#REF!</v>
      </c>
      <c r="I7" s="610" t="e">
        <f>SUM(I9,I10,I11)</f>
        <v>#REF!</v>
      </c>
      <c r="J7" s="611" t="e">
        <f>SUM(J9,J10,J11)</f>
        <v>#REF!</v>
      </c>
      <c r="K7" s="612" t="e">
        <f t="shared" ref="K7:K20" si="2">J7/I7*100</f>
        <v>#REF!</v>
      </c>
      <c r="L7" s="610" t="e">
        <f>SUM(L9,L10,L11)</f>
        <v>#REF!</v>
      </c>
      <c r="M7" s="611" t="e">
        <f>SUM(M9,M10,M11)</f>
        <v>#REF!</v>
      </c>
      <c r="N7" s="612" t="e">
        <f t="shared" ref="N7:N20" si="3">M7/L7*100</f>
        <v>#REF!</v>
      </c>
      <c r="O7" s="610" t="e">
        <f>SUM(O9,O10,O11)</f>
        <v>#REF!</v>
      </c>
      <c r="P7" s="611" t="e">
        <f>SUM(P9,P10,P11)</f>
        <v>#REF!</v>
      </c>
      <c r="Q7" s="612" t="e">
        <f t="shared" ref="Q7:Q20" si="4">P7/O7*100</f>
        <v>#REF!</v>
      </c>
      <c r="R7" s="610" t="e">
        <f>SUM(R9,R10,R11)</f>
        <v>#REF!</v>
      </c>
      <c r="S7" s="611" t="e">
        <f>SUM(S9,S10,S11)</f>
        <v>#REF!</v>
      </c>
      <c r="T7" s="612" t="e">
        <f t="shared" ref="T7:T20" si="5">S7/R7*100</f>
        <v>#REF!</v>
      </c>
      <c r="U7" s="610" t="e">
        <f t="shared" ref="U7:V12" si="6">SUM(C7,F7,I7,L7,O7,R7)</f>
        <v>#REF!</v>
      </c>
      <c r="V7" s="611" t="e">
        <f t="shared" si="6"/>
        <v>#REF!</v>
      </c>
      <c r="W7" s="612" t="e">
        <f t="shared" ref="W7:W20" si="7">V7/U7*100</f>
        <v>#REF!</v>
      </c>
    </row>
    <row r="8" spans="1:23" x14ac:dyDescent="0.2">
      <c r="A8" s="558" t="s">
        <v>29</v>
      </c>
      <c r="B8" s="761" t="s">
        <v>12</v>
      </c>
      <c r="C8" s="584" t="e">
        <f>C7-C11</f>
        <v>#REF!</v>
      </c>
      <c r="D8" s="585" t="e">
        <f>D7-D11</f>
        <v>#REF!</v>
      </c>
      <c r="E8" s="613" t="e">
        <f t="shared" si="0"/>
        <v>#REF!</v>
      </c>
      <c r="F8" s="584" t="e">
        <f>F7-F11</f>
        <v>#REF!</v>
      </c>
      <c r="G8" s="585" t="e">
        <f>G7-G11</f>
        <v>#REF!</v>
      </c>
      <c r="H8" s="613" t="e">
        <f t="shared" si="1"/>
        <v>#REF!</v>
      </c>
      <c r="I8" s="584" t="e">
        <f>I7-I11</f>
        <v>#REF!</v>
      </c>
      <c r="J8" s="585" t="e">
        <f>J7-J11</f>
        <v>#REF!</v>
      </c>
      <c r="K8" s="613" t="e">
        <f t="shared" si="2"/>
        <v>#REF!</v>
      </c>
      <c r="L8" s="584" t="e">
        <f>L7-L11</f>
        <v>#REF!</v>
      </c>
      <c r="M8" s="585" t="e">
        <f>M7-M11</f>
        <v>#REF!</v>
      </c>
      <c r="N8" s="613" t="e">
        <f t="shared" si="3"/>
        <v>#REF!</v>
      </c>
      <c r="O8" s="584" t="e">
        <f>O7-O11</f>
        <v>#REF!</v>
      </c>
      <c r="P8" s="585" t="e">
        <f>P7-P11</f>
        <v>#REF!</v>
      </c>
      <c r="Q8" s="613" t="e">
        <f t="shared" si="4"/>
        <v>#REF!</v>
      </c>
      <c r="R8" s="584" t="e">
        <f>R7-R11</f>
        <v>#REF!</v>
      </c>
      <c r="S8" s="585" t="e">
        <f>S7-S11</f>
        <v>#REF!</v>
      </c>
      <c r="T8" s="613" t="e">
        <f t="shared" si="5"/>
        <v>#REF!</v>
      </c>
      <c r="U8" s="584" t="e">
        <f t="shared" si="6"/>
        <v>#REF!</v>
      </c>
      <c r="V8" s="585" t="e">
        <f t="shared" si="6"/>
        <v>#REF!</v>
      </c>
      <c r="W8" s="613" t="e">
        <f t="shared" si="7"/>
        <v>#REF!</v>
      </c>
    </row>
    <row r="9" spans="1:23" x14ac:dyDescent="0.2">
      <c r="A9" s="559" t="s">
        <v>31</v>
      </c>
      <c r="B9" s="761" t="s">
        <v>12</v>
      </c>
      <c r="C9" s="586" t="e">
        <f>SUM('4 міс.'!C9,#REF!)</f>
        <v>#REF!</v>
      </c>
      <c r="D9" s="587" t="e">
        <f>SUM('4 міс.'!D9,#REF!)</f>
        <v>#REF!</v>
      </c>
      <c r="E9" s="614" t="e">
        <f t="shared" si="0"/>
        <v>#REF!</v>
      </c>
      <c r="F9" s="586" t="e">
        <f>SUM('4 міс.'!F9,#REF!)</f>
        <v>#REF!</v>
      </c>
      <c r="G9" s="587" t="e">
        <f>SUM('4 міс.'!G9,#REF!)</f>
        <v>#REF!</v>
      </c>
      <c r="H9" s="614" t="e">
        <f t="shared" si="1"/>
        <v>#REF!</v>
      </c>
      <c r="I9" s="586" t="e">
        <f>SUM('4 міс.'!I9,#REF!)</f>
        <v>#REF!</v>
      </c>
      <c r="J9" s="587" t="e">
        <f>SUM('4 міс.'!J9,#REF!)</f>
        <v>#REF!</v>
      </c>
      <c r="K9" s="614" t="e">
        <f t="shared" si="2"/>
        <v>#REF!</v>
      </c>
      <c r="L9" s="586" t="e">
        <f>SUM('4 міс.'!L9,#REF!)</f>
        <v>#REF!</v>
      </c>
      <c r="M9" s="587" t="e">
        <f>SUM('4 міс.'!M9,#REF!)</f>
        <v>#REF!</v>
      </c>
      <c r="N9" s="614" t="e">
        <f t="shared" si="3"/>
        <v>#REF!</v>
      </c>
      <c r="O9" s="586" t="e">
        <f>SUM('4 міс.'!O9,#REF!)</f>
        <v>#REF!</v>
      </c>
      <c r="P9" s="587" t="e">
        <f>SUM('4 міс.'!P9,#REF!)</f>
        <v>#REF!</v>
      </c>
      <c r="Q9" s="614" t="e">
        <f t="shared" si="4"/>
        <v>#REF!</v>
      </c>
      <c r="R9" s="586" t="e">
        <f>SUM('4 міс.'!R9,#REF!)</f>
        <v>#REF!</v>
      </c>
      <c r="S9" s="587" t="e">
        <f>SUM('4 міс.'!S9,#REF!)</f>
        <v>#REF!</v>
      </c>
      <c r="T9" s="614" t="e">
        <f t="shared" si="5"/>
        <v>#REF!</v>
      </c>
      <c r="U9" s="597" t="e">
        <f t="shared" si="6"/>
        <v>#REF!</v>
      </c>
      <c r="V9" s="598" t="e">
        <f t="shared" si="6"/>
        <v>#REF!</v>
      </c>
      <c r="W9" s="614" t="e">
        <f t="shared" si="7"/>
        <v>#REF!</v>
      </c>
    </row>
    <row r="10" spans="1:23" x14ac:dyDescent="0.2">
      <c r="A10" s="559" t="s">
        <v>32</v>
      </c>
      <c r="B10" s="761" t="s">
        <v>12</v>
      </c>
      <c r="C10" s="586" t="e">
        <f>SUM('4 міс.'!C10,#REF!)</f>
        <v>#REF!</v>
      </c>
      <c r="D10" s="587" t="e">
        <f>SUM('4 міс.'!D10,#REF!)</f>
        <v>#REF!</v>
      </c>
      <c r="E10" s="614" t="e">
        <f t="shared" si="0"/>
        <v>#REF!</v>
      </c>
      <c r="F10" s="586" t="e">
        <f>SUM('4 міс.'!F10,#REF!)</f>
        <v>#REF!</v>
      </c>
      <c r="G10" s="587" t="e">
        <f>SUM('4 міс.'!G10,#REF!)</f>
        <v>#REF!</v>
      </c>
      <c r="H10" s="614" t="e">
        <f>G10/F10*100</f>
        <v>#REF!</v>
      </c>
      <c r="I10" s="586" t="e">
        <f>SUM('4 міс.'!I10,#REF!)</f>
        <v>#REF!</v>
      </c>
      <c r="J10" s="587" t="e">
        <f>SUM('4 міс.'!J10,#REF!)</f>
        <v>#REF!</v>
      </c>
      <c r="K10" s="614" t="e">
        <f t="shared" si="2"/>
        <v>#REF!</v>
      </c>
      <c r="L10" s="586" t="e">
        <f>SUM('4 міс.'!L10,#REF!)</f>
        <v>#REF!</v>
      </c>
      <c r="M10" s="587" t="e">
        <f>SUM('4 міс.'!M10,#REF!)</f>
        <v>#REF!</v>
      </c>
      <c r="N10" s="614" t="e">
        <f t="shared" si="3"/>
        <v>#REF!</v>
      </c>
      <c r="O10" s="586" t="e">
        <f>SUM('4 міс.'!O10,#REF!)</f>
        <v>#REF!</v>
      </c>
      <c r="P10" s="587" t="e">
        <f>SUM('4 міс.'!P10,#REF!)</f>
        <v>#REF!</v>
      </c>
      <c r="Q10" s="614" t="e">
        <f t="shared" si="4"/>
        <v>#REF!</v>
      </c>
      <c r="R10" s="586" t="e">
        <f>SUM('4 міс.'!R10,#REF!)</f>
        <v>#REF!</v>
      </c>
      <c r="S10" s="587" t="e">
        <f>SUM('4 міс.'!S10,#REF!)</f>
        <v>#REF!</v>
      </c>
      <c r="T10" s="614" t="e">
        <f t="shared" si="5"/>
        <v>#REF!</v>
      </c>
      <c r="U10" s="597" t="e">
        <f t="shared" si="6"/>
        <v>#REF!</v>
      </c>
      <c r="V10" s="598" t="e">
        <f t="shared" si="6"/>
        <v>#REF!</v>
      </c>
      <c r="W10" s="614" t="e">
        <f t="shared" si="7"/>
        <v>#REF!</v>
      </c>
    </row>
    <row r="11" spans="1:23" x14ac:dyDescent="0.2">
      <c r="A11" s="558" t="s">
        <v>30</v>
      </c>
      <c r="B11" s="761" t="s">
        <v>12</v>
      </c>
      <c r="C11" s="588" t="e">
        <f>SUM('4 міс.'!C11,#REF!)</f>
        <v>#REF!</v>
      </c>
      <c r="D11" s="589" t="e">
        <f>SUM('4 міс.'!D11,#REF!)</f>
        <v>#REF!</v>
      </c>
      <c r="E11" s="613" t="e">
        <f t="shared" si="0"/>
        <v>#REF!</v>
      </c>
      <c r="F11" s="588" t="e">
        <f>SUM('4 міс.'!F11,#REF!)</f>
        <v>#REF!</v>
      </c>
      <c r="G11" s="589" t="e">
        <f>SUM('4 міс.'!G11,#REF!)</f>
        <v>#REF!</v>
      </c>
      <c r="H11" s="613" t="e">
        <f>G11/F11*100</f>
        <v>#REF!</v>
      </c>
      <c r="I11" s="588" t="e">
        <f>SUM('4 міс.'!I11,#REF!)</f>
        <v>#REF!</v>
      </c>
      <c r="J11" s="589" t="e">
        <f>SUM('4 міс.'!J11,#REF!)</f>
        <v>#REF!</v>
      </c>
      <c r="K11" s="613" t="e">
        <f t="shared" si="2"/>
        <v>#REF!</v>
      </c>
      <c r="L11" s="588" t="e">
        <f>SUM('4 міс.'!L11,#REF!)</f>
        <v>#REF!</v>
      </c>
      <c r="M11" s="589" t="e">
        <f>SUM('4 міс.'!M11,#REF!)</f>
        <v>#REF!</v>
      </c>
      <c r="N11" s="613" t="e">
        <f t="shared" si="3"/>
        <v>#REF!</v>
      </c>
      <c r="O11" s="588" t="e">
        <f>SUM('4 міс.'!O11,#REF!)</f>
        <v>#REF!</v>
      </c>
      <c r="P11" s="589" t="e">
        <f>SUM('4 міс.'!P11,#REF!)</f>
        <v>#REF!</v>
      </c>
      <c r="Q11" s="613" t="e">
        <f t="shared" si="4"/>
        <v>#REF!</v>
      </c>
      <c r="R11" s="588" t="e">
        <f>SUM('4 міс.'!R11,#REF!)</f>
        <v>#REF!</v>
      </c>
      <c r="S11" s="589" t="e">
        <f>SUM('4 міс.'!S11,#REF!)</f>
        <v>#REF!</v>
      </c>
      <c r="T11" s="613" t="e">
        <f t="shared" si="5"/>
        <v>#REF!</v>
      </c>
      <c r="U11" s="584" t="e">
        <f t="shared" si="6"/>
        <v>#REF!</v>
      </c>
      <c r="V11" s="585" t="e">
        <f t="shared" si="6"/>
        <v>#REF!</v>
      </c>
      <c r="W11" s="613" t="e">
        <f t="shared" si="7"/>
        <v>#REF!</v>
      </c>
    </row>
    <row r="12" spans="1:23" ht="21" customHeight="1" x14ac:dyDescent="0.2">
      <c r="A12" s="560" t="s">
        <v>16</v>
      </c>
      <c r="B12" s="750" t="s">
        <v>26</v>
      </c>
      <c r="C12" s="584" t="e">
        <f>SUM(C14,C15,C16)</f>
        <v>#REF!</v>
      </c>
      <c r="D12" s="585" t="e">
        <f>D13+D16</f>
        <v>#REF!</v>
      </c>
      <c r="E12" s="613" t="e">
        <f t="shared" si="0"/>
        <v>#REF!</v>
      </c>
      <c r="F12" s="584" t="e">
        <f>SUM(F14,F15,F16)</f>
        <v>#REF!</v>
      </c>
      <c r="G12" s="585" t="e">
        <f>G13+G16</f>
        <v>#REF!</v>
      </c>
      <c r="H12" s="613" t="e">
        <f t="shared" si="1"/>
        <v>#REF!</v>
      </c>
      <c r="I12" s="584" t="e">
        <f>SUM(I14,I15,I16)</f>
        <v>#REF!</v>
      </c>
      <c r="J12" s="585" t="e">
        <f>J13+J16</f>
        <v>#REF!</v>
      </c>
      <c r="K12" s="613" t="e">
        <f t="shared" si="2"/>
        <v>#REF!</v>
      </c>
      <c r="L12" s="584" t="e">
        <f>SUM(L14,L15,L16)</f>
        <v>#REF!</v>
      </c>
      <c r="M12" s="585" t="e">
        <f>M13+M16</f>
        <v>#REF!</v>
      </c>
      <c r="N12" s="613" t="e">
        <f t="shared" si="3"/>
        <v>#REF!</v>
      </c>
      <c r="O12" s="584" t="e">
        <f>SUM(O14,O15,O16)</f>
        <v>#REF!</v>
      </c>
      <c r="P12" s="585" t="e">
        <f>P13+P16</f>
        <v>#REF!</v>
      </c>
      <c r="Q12" s="613" t="e">
        <f t="shared" si="4"/>
        <v>#REF!</v>
      </c>
      <c r="R12" s="584" t="e">
        <f>SUM(R14,R15,R16)</f>
        <v>#REF!</v>
      </c>
      <c r="S12" s="585" t="e">
        <f>S13+S16</f>
        <v>#REF!</v>
      </c>
      <c r="T12" s="613" t="e">
        <f t="shared" si="5"/>
        <v>#REF!</v>
      </c>
      <c r="U12" s="584" t="e">
        <f t="shared" si="6"/>
        <v>#REF!</v>
      </c>
      <c r="V12" s="585" t="e">
        <f t="shared" si="6"/>
        <v>#REF!</v>
      </c>
      <c r="W12" s="613" t="e">
        <f t="shared" si="7"/>
        <v>#REF!</v>
      </c>
    </row>
    <row r="13" spans="1:23" ht="13.15" customHeight="1" x14ac:dyDescent="0.2">
      <c r="A13" s="558" t="s">
        <v>29</v>
      </c>
      <c r="B13" s="750"/>
      <c r="C13" s="584" t="e">
        <f>C12-C16</f>
        <v>#REF!</v>
      </c>
      <c r="D13" s="585" t="e">
        <f>'4 міс.'!D13+#REF!</f>
        <v>#REF!</v>
      </c>
      <c r="E13" s="613" t="e">
        <f t="shared" si="0"/>
        <v>#REF!</v>
      </c>
      <c r="F13" s="584" t="e">
        <f>F12-F16</f>
        <v>#REF!</v>
      </c>
      <c r="G13" s="585" t="e">
        <f>'4 міс.'!G13+#REF!</f>
        <v>#REF!</v>
      </c>
      <c r="H13" s="613" t="e">
        <f t="shared" si="1"/>
        <v>#REF!</v>
      </c>
      <c r="I13" s="584" t="e">
        <f>I12-I16</f>
        <v>#REF!</v>
      </c>
      <c r="J13" s="585" t="e">
        <f>'4 міс.'!J13+#REF!</f>
        <v>#REF!</v>
      </c>
      <c r="K13" s="613" t="e">
        <f t="shared" si="2"/>
        <v>#REF!</v>
      </c>
      <c r="L13" s="584" t="e">
        <f>L12-L16</f>
        <v>#REF!</v>
      </c>
      <c r="M13" s="585" t="e">
        <f>'4 міс.'!M13+#REF!</f>
        <v>#REF!</v>
      </c>
      <c r="N13" s="613" t="e">
        <f t="shared" si="3"/>
        <v>#REF!</v>
      </c>
      <c r="O13" s="584" t="e">
        <f>O12-O16</f>
        <v>#REF!</v>
      </c>
      <c r="P13" s="585" t="e">
        <f>'4 міс.'!P13+#REF!</f>
        <v>#REF!</v>
      </c>
      <c r="Q13" s="613" t="e">
        <f t="shared" si="4"/>
        <v>#REF!</v>
      </c>
      <c r="R13" s="584" t="e">
        <f>R12-R16</f>
        <v>#REF!</v>
      </c>
      <c r="S13" s="585" t="e">
        <f>'4 міс.'!S13+#REF!</f>
        <v>#REF!</v>
      </c>
      <c r="T13" s="613" t="e">
        <f t="shared" si="5"/>
        <v>#REF!</v>
      </c>
      <c r="U13" s="584" t="e">
        <f t="shared" ref="U13:U20" si="8">SUM(C13,F13,I13,L13,O13,R13)</f>
        <v>#REF!</v>
      </c>
      <c r="V13" s="585" t="e">
        <f>SUM(D13,G13,J13,M13,P13,S13)-0.11</f>
        <v>#REF!</v>
      </c>
      <c r="W13" s="613" t="e">
        <f t="shared" si="7"/>
        <v>#REF!</v>
      </c>
    </row>
    <row r="14" spans="1:23" ht="13.15" customHeight="1" x14ac:dyDescent="0.2">
      <c r="A14" s="830" t="s">
        <v>13</v>
      </c>
      <c r="B14" s="759" t="s">
        <v>12</v>
      </c>
      <c r="C14" s="586" t="e">
        <f>SUM('4 міс.'!C14,#REF!)</f>
        <v>#REF!</v>
      </c>
      <c r="D14" s="587" t="e">
        <f>SUM('4 міс.'!D14,#REF!)</f>
        <v>#REF!</v>
      </c>
      <c r="E14" s="616" t="e">
        <f t="shared" si="0"/>
        <v>#REF!</v>
      </c>
      <c r="F14" s="586" t="e">
        <f>SUM('4 міс.'!F14,#REF!)</f>
        <v>#REF!</v>
      </c>
      <c r="G14" s="587" t="e">
        <f>SUM('4 міс.'!G14,#REF!)</f>
        <v>#REF!</v>
      </c>
      <c r="H14" s="616" t="e">
        <f t="shared" si="1"/>
        <v>#REF!</v>
      </c>
      <c r="I14" s="586" t="e">
        <f>SUM('4 міс.'!I14,#REF!)</f>
        <v>#REF!</v>
      </c>
      <c r="J14" s="587" t="e">
        <f>SUM('4 міс.'!J14,#REF!)</f>
        <v>#REF!</v>
      </c>
      <c r="K14" s="616" t="e">
        <f t="shared" si="2"/>
        <v>#REF!</v>
      </c>
      <c r="L14" s="586" t="e">
        <f>SUM('4 міс.'!L14,#REF!)</f>
        <v>#REF!</v>
      </c>
      <c r="M14" s="587" t="e">
        <f>SUM('4 міс.'!M14,#REF!)</f>
        <v>#REF!</v>
      </c>
      <c r="N14" s="614" t="e">
        <f t="shared" si="3"/>
        <v>#REF!</v>
      </c>
      <c r="O14" s="586" t="e">
        <f>SUM('4 міс.'!O14,#REF!)</f>
        <v>#REF!</v>
      </c>
      <c r="P14" s="587" t="e">
        <f>SUM('4 міс.'!P14,#REF!)</f>
        <v>#REF!</v>
      </c>
      <c r="Q14" s="616" t="e">
        <f t="shared" si="4"/>
        <v>#REF!</v>
      </c>
      <c r="R14" s="586" t="e">
        <f>SUM('4 міс.'!R14,#REF!)</f>
        <v>#REF!</v>
      </c>
      <c r="S14" s="587" t="e">
        <f>SUM('4 міс.'!S14,#REF!)</f>
        <v>#REF!</v>
      </c>
      <c r="T14" s="614" t="e">
        <f t="shared" si="5"/>
        <v>#REF!</v>
      </c>
      <c r="U14" s="597" t="e">
        <f t="shared" si="8"/>
        <v>#REF!</v>
      </c>
      <c r="V14" s="598" t="e">
        <f t="shared" ref="V14:V20" si="9">SUM(D14,G14,J14,M14,P14,S14)</f>
        <v>#REF!</v>
      </c>
      <c r="W14" s="614" t="e">
        <f t="shared" si="7"/>
        <v>#REF!</v>
      </c>
    </row>
    <row r="15" spans="1:23" x14ac:dyDescent="0.2">
      <c r="A15" s="830" t="s">
        <v>14</v>
      </c>
      <c r="B15" s="759" t="s">
        <v>12</v>
      </c>
      <c r="C15" s="586" t="e">
        <f>SUM('4 міс.'!C15,#REF!)</f>
        <v>#REF!</v>
      </c>
      <c r="D15" s="587" t="e">
        <f>SUM('4 міс.'!D15,#REF!)</f>
        <v>#REF!</v>
      </c>
      <c r="E15" s="616" t="e">
        <f t="shared" si="0"/>
        <v>#REF!</v>
      </c>
      <c r="F15" s="586" t="e">
        <f>SUM('4 міс.'!F15,#REF!)</f>
        <v>#REF!</v>
      </c>
      <c r="G15" s="587" t="e">
        <f>SUM('4 міс.'!G15,#REF!)</f>
        <v>#REF!</v>
      </c>
      <c r="H15" s="616" t="e">
        <f t="shared" si="1"/>
        <v>#REF!</v>
      </c>
      <c r="I15" s="586" t="e">
        <f>SUM('4 міс.'!I15,#REF!)</f>
        <v>#REF!</v>
      </c>
      <c r="J15" s="587" t="e">
        <f>SUM('4 міс.'!J15,#REF!)</f>
        <v>#REF!</v>
      </c>
      <c r="K15" s="616" t="e">
        <f t="shared" si="2"/>
        <v>#REF!</v>
      </c>
      <c r="L15" s="586" t="e">
        <f>SUM('4 міс.'!L15,#REF!)</f>
        <v>#REF!</v>
      </c>
      <c r="M15" s="587" t="e">
        <f>SUM('4 міс.'!M15,#REF!)</f>
        <v>#REF!</v>
      </c>
      <c r="N15" s="614" t="e">
        <f t="shared" si="3"/>
        <v>#REF!</v>
      </c>
      <c r="O15" s="586" t="e">
        <f>SUM('4 міс.'!O15,#REF!)</f>
        <v>#REF!</v>
      </c>
      <c r="P15" s="587" t="e">
        <f>SUM('4 міс.'!P15,#REF!)</f>
        <v>#REF!</v>
      </c>
      <c r="Q15" s="616" t="e">
        <f t="shared" si="4"/>
        <v>#REF!</v>
      </c>
      <c r="R15" s="586" t="e">
        <f>SUM('4 міс.'!R15,#REF!)</f>
        <v>#REF!</v>
      </c>
      <c r="S15" s="587" t="e">
        <f>SUM('4 міс.'!S15,#REF!)</f>
        <v>#REF!</v>
      </c>
      <c r="T15" s="614" t="e">
        <f t="shared" si="5"/>
        <v>#REF!</v>
      </c>
      <c r="U15" s="597" t="e">
        <f t="shared" si="8"/>
        <v>#REF!</v>
      </c>
      <c r="V15" s="598" t="e">
        <f t="shared" si="9"/>
        <v>#REF!</v>
      </c>
      <c r="W15" s="614" t="e">
        <f t="shared" si="7"/>
        <v>#REF!</v>
      </c>
    </row>
    <row r="16" spans="1:23" s="437" customFormat="1" x14ac:dyDescent="0.2">
      <c r="A16" s="582" t="s">
        <v>30</v>
      </c>
      <c r="B16" s="745" t="s">
        <v>12</v>
      </c>
      <c r="C16" s="645" t="e">
        <f>SUM('4 міс.'!C16,#REF!)</f>
        <v>#REF!</v>
      </c>
      <c r="D16" s="590" t="e">
        <f>SUM('4 міс.'!D16,#REF!)</f>
        <v>#REF!</v>
      </c>
      <c r="E16" s="646" t="e">
        <f t="shared" si="0"/>
        <v>#REF!</v>
      </c>
      <c r="F16" s="645" t="e">
        <f>SUM('4 міс.'!F16,#REF!)</f>
        <v>#REF!</v>
      </c>
      <c r="G16" s="590" t="e">
        <f>SUM('4 міс.'!G16,#REF!)</f>
        <v>#REF!</v>
      </c>
      <c r="H16" s="646" t="e">
        <f t="shared" si="1"/>
        <v>#REF!</v>
      </c>
      <c r="I16" s="645" t="e">
        <f>SUM('4 міс.'!I16,#REF!)</f>
        <v>#REF!</v>
      </c>
      <c r="J16" s="590" t="e">
        <f>SUM('4 міс.'!J16,#REF!)</f>
        <v>#REF!</v>
      </c>
      <c r="K16" s="646" t="e">
        <f t="shared" si="2"/>
        <v>#REF!</v>
      </c>
      <c r="L16" s="645" t="e">
        <f>SUM('4 міс.'!L16,#REF!)</f>
        <v>#REF!</v>
      </c>
      <c r="M16" s="590" t="e">
        <f>SUM('4 міс.'!M16,#REF!)</f>
        <v>#REF!</v>
      </c>
      <c r="N16" s="647" t="e">
        <f t="shared" si="3"/>
        <v>#REF!</v>
      </c>
      <c r="O16" s="645" t="e">
        <f>SUM('4 міс.'!O16,#REF!)</f>
        <v>#REF!</v>
      </c>
      <c r="P16" s="590" t="e">
        <f>SUM('4 міс.'!P16,#REF!)</f>
        <v>#REF!</v>
      </c>
      <c r="Q16" s="646" t="e">
        <f t="shared" si="4"/>
        <v>#REF!</v>
      </c>
      <c r="R16" s="645" t="e">
        <f>SUM('4 міс.'!R16,#REF!)</f>
        <v>#REF!</v>
      </c>
      <c r="S16" s="590" t="e">
        <f>SUM('4 міс.'!S16,#REF!)</f>
        <v>#REF!</v>
      </c>
      <c r="T16" s="647" t="e">
        <f t="shared" si="5"/>
        <v>#REF!</v>
      </c>
      <c r="U16" s="591" t="e">
        <f t="shared" si="8"/>
        <v>#REF!</v>
      </c>
      <c r="V16" s="592" t="e">
        <f t="shared" si="9"/>
        <v>#REF!</v>
      </c>
      <c r="W16" s="647" t="e">
        <f t="shared" si="7"/>
        <v>#REF!</v>
      </c>
    </row>
    <row r="17" spans="1:26" ht="21" customHeight="1" x14ac:dyDescent="0.2">
      <c r="A17" s="560" t="s">
        <v>17</v>
      </c>
      <c r="B17" s="750" t="s">
        <v>26</v>
      </c>
      <c r="C17" s="615" t="e">
        <f>'4 міс.'!C17+#REF!</f>
        <v>#REF!</v>
      </c>
      <c r="D17" s="585" t="e">
        <f>'4 міс.'!D17+#REF!</f>
        <v>#REF!</v>
      </c>
      <c r="E17" s="613" t="e">
        <f t="shared" si="0"/>
        <v>#REF!</v>
      </c>
      <c r="F17" s="584" t="e">
        <f>'4 міс.'!F17+#REF!</f>
        <v>#REF!</v>
      </c>
      <c r="G17" s="585" t="e">
        <f>'4 міс.'!G17+#REF!</f>
        <v>#REF!</v>
      </c>
      <c r="H17" s="613" t="e">
        <f>G17/F17*100</f>
        <v>#REF!</v>
      </c>
      <c r="I17" s="584" t="e">
        <f>'4 міс.'!I17+#REF!</f>
        <v>#REF!</v>
      </c>
      <c r="J17" s="585" t="e">
        <f>'4 міс.'!J17+#REF!</f>
        <v>#REF!</v>
      </c>
      <c r="K17" s="613" t="e">
        <f>J17/I17*100</f>
        <v>#REF!</v>
      </c>
      <c r="L17" s="584" t="e">
        <f>'4 міс.'!L17+#REF!</f>
        <v>#REF!</v>
      </c>
      <c r="M17" s="585" t="e">
        <f>'4 міс.'!M17+#REF!</f>
        <v>#REF!</v>
      </c>
      <c r="N17" s="613" t="e">
        <f>M17/L17*100</f>
        <v>#REF!</v>
      </c>
      <c r="O17" s="615" t="e">
        <f>'4 міс.'!O17+#REF!</f>
        <v>#REF!</v>
      </c>
      <c r="P17" s="585" t="e">
        <f>'4 міс.'!P17+#REF!</f>
        <v>#REF!</v>
      </c>
      <c r="Q17" s="613" t="e">
        <f t="shared" si="4"/>
        <v>#REF!</v>
      </c>
      <c r="R17" s="584" t="e">
        <f>'4 міс.'!R17+#REF!</f>
        <v>#REF!</v>
      </c>
      <c r="S17" s="585" t="e">
        <f>'4 міс.'!S17+#REF!</f>
        <v>#REF!</v>
      </c>
      <c r="T17" s="613" t="e">
        <f>S17/R17*100</f>
        <v>#REF!</v>
      </c>
      <c r="U17" s="584" t="e">
        <f t="shared" si="8"/>
        <v>#REF!</v>
      </c>
      <c r="V17" s="585" t="e">
        <f t="shared" si="9"/>
        <v>#REF!</v>
      </c>
      <c r="W17" s="613" t="e">
        <f>V17/U17*100</f>
        <v>#REF!</v>
      </c>
    </row>
    <row r="18" spans="1:26" ht="14.25" customHeight="1" x14ac:dyDescent="0.2">
      <c r="A18" s="558" t="s">
        <v>29</v>
      </c>
      <c r="B18" s="759" t="s">
        <v>12</v>
      </c>
      <c r="C18" s="615" t="e">
        <f>C17-C21</f>
        <v>#REF!</v>
      </c>
      <c r="D18" s="585" t="e">
        <f>D17-D21</f>
        <v>#REF!</v>
      </c>
      <c r="E18" s="613" t="e">
        <f>D18/C18*100</f>
        <v>#REF!</v>
      </c>
      <c r="F18" s="584" t="e">
        <f>F17-F21</f>
        <v>#REF!</v>
      </c>
      <c r="G18" s="585" t="e">
        <f>G17-G21</f>
        <v>#REF!</v>
      </c>
      <c r="H18" s="613" t="e">
        <f>G18/F18*100</f>
        <v>#REF!</v>
      </c>
      <c r="I18" s="584" t="e">
        <f>I17-I21</f>
        <v>#REF!</v>
      </c>
      <c r="J18" s="585" t="e">
        <f>J17-J21</f>
        <v>#REF!</v>
      </c>
      <c r="K18" s="613" t="e">
        <f>J18/I18*100</f>
        <v>#REF!</v>
      </c>
      <c r="L18" s="584" t="e">
        <f>L17-L21</f>
        <v>#REF!</v>
      </c>
      <c r="M18" s="585" t="e">
        <f>M17-M21</f>
        <v>#REF!</v>
      </c>
      <c r="N18" s="613" t="e">
        <f>M18/L18*100</f>
        <v>#REF!</v>
      </c>
      <c r="O18" s="584" t="e">
        <f>O17-O21</f>
        <v>#REF!</v>
      </c>
      <c r="P18" s="585" t="e">
        <f>P17-P21</f>
        <v>#REF!</v>
      </c>
      <c r="Q18" s="613" t="e">
        <f>P18/O18*100</f>
        <v>#REF!</v>
      </c>
      <c r="R18" s="584" t="e">
        <f>R17-R21</f>
        <v>#REF!</v>
      </c>
      <c r="S18" s="585" t="e">
        <f>S17-S21</f>
        <v>#REF!</v>
      </c>
      <c r="T18" s="613" t="e">
        <f>S18/R18*100</f>
        <v>#REF!</v>
      </c>
      <c r="U18" s="584" t="e">
        <f t="shared" si="8"/>
        <v>#REF!</v>
      </c>
      <c r="V18" s="585" t="e">
        <f t="shared" si="9"/>
        <v>#REF!</v>
      </c>
      <c r="W18" s="613" t="e">
        <f>V18/U18*100</f>
        <v>#REF!</v>
      </c>
    </row>
    <row r="19" spans="1:26" x14ac:dyDescent="0.2">
      <c r="A19" s="830" t="s">
        <v>13</v>
      </c>
      <c r="B19" s="759" t="s">
        <v>12</v>
      </c>
      <c r="C19" s="789" t="e">
        <f>SUM('4 міс.'!C19,#REF!)</f>
        <v>#REF!</v>
      </c>
      <c r="D19" s="587" t="e">
        <f>SUM('4 міс.'!D19,#REF!)</f>
        <v>#REF!</v>
      </c>
      <c r="E19" s="616" t="e">
        <f t="shared" si="0"/>
        <v>#REF!</v>
      </c>
      <c r="F19" s="586" t="e">
        <f>SUM('4 міс.'!F19,#REF!)</f>
        <v>#REF!</v>
      </c>
      <c r="G19" s="587" t="e">
        <f>SUM('4 міс.'!G19,#REF!)</f>
        <v>#REF!</v>
      </c>
      <c r="H19" s="616" t="e">
        <f t="shared" si="1"/>
        <v>#REF!</v>
      </c>
      <c r="I19" s="586" t="e">
        <f>SUM('4 міс.'!I19,#REF!)</f>
        <v>#REF!</v>
      </c>
      <c r="J19" s="587" t="e">
        <f>SUM('4 міс.'!J19,#REF!)</f>
        <v>#REF!</v>
      </c>
      <c r="K19" s="616" t="e">
        <f t="shared" si="2"/>
        <v>#REF!</v>
      </c>
      <c r="L19" s="586" t="e">
        <f>SUM('4 міс.'!L19,#REF!)</f>
        <v>#REF!</v>
      </c>
      <c r="M19" s="587" t="e">
        <f>SUM('4 міс.'!M19,#REF!)</f>
        <v>#REF!</v>
      </c>
      <c r="N19" s="616" t="e">
        <f t="shared" si="3"/>
        <v>#REF!</v>
      </c>
      <c r="O19" s="586" t="e">
        <f>SUM('4 міс.'!O19,#REF!)</f>
        <v>#REF!</v>
      </c>
      <c r="P19" s="587" t="e">
        <f>SUM('4 міс.'!P19,#REF!)</f>
        <v>#REF!</v>
      </c>
      <c r="Q19" s="616" t="e">
        <f t="shared" si="4"/>
        <v>#REF!</v>
      </c>
      <c r="R19" s="586" t="e">
        <f>SUM('4 міс.'!R19,#REF!)</f>
        <v>#REF!</v>
      </c>
      <c r="S19" s="587" t="e">
        <f>SUM('4 міс.'!S19,#REF!)</f>
        <v>#REF!</v>
      </c>
      <c r="T19" s="616" t="e">
        <f t="shared" si="5"/>
        <v>#REF!</v>
      </c>
      <c r="U19" s="597" t="e">
        <f t="shared" si="8"/>
        <v>#REF!</v>
      </c>
      <c r="V19" s="598" t="e">
        <f t="shared" si="9"/>
        <v>#REF!</v>
      </c>
      <c r="W19" s="616" t="e">
        <f t="shared" si="7"/>
        <v>#REF!</v>
      </c>
    </row>
    <row r="20" spans="1:26" x14ac:dyDescent="0.2">
      <c r="A20" s="830" t="s">
        <v>14</v>
      </c>
      <c r="B20" s="759" t="s">
        <v>12</v>
      </c>
      <c r="C20" s="789" t="e">
        <f>SUM('4 міс.'!C20,#REF!)</f>
        <v>#REF!</v>
      </c>
      <c r="D20" s="587" t="e">
        <f>SUM('4 міс.'!D20,#REF!)</f>
        <v>#REF!</v>
      </c>
      <c r="E20" s="616" t="e">
        <f t="shared" si="0"/>
        <v>#REF!</v>
      </c>
      <c r="F20" s="586" t="e">
        <f>SUM('4 міс.'!F20,#REF!)</f>
        <v>#REF!</v>
      </c>
      <c r="G20" s="587" t="e">
        <f>SUM('4 міс.'!G20,#REF!)</f>
        <v>#REF!</v>
      </c>
      <c r="H20" s="616" t="e">
        <f t="shared" si="1"/>
        <v>#REF!</v>
      </c>
      <c r="I20" s="586" t="e">
        <f>SUM('4 міс.'!I20,#REF!)</f>
        <v>#REF!</v>
      </c>
      <c r="J20" s="587" t="e">
        <f>SUM('4 міс.'!J20,#REF!)</f>
        <v>#REF!</v>
      </c>
      <c r="K20" s="616" t="e">
        <f t="shared" si="2"/>
        <v>#REF!</v>
      </c>
      <c r="L20" s="586" t="e">
        <f>SUM('4 міс.'!L20,#REF!)</f>
        <v>#REF!</v>
      </c>
      <c r="M20" s="587" t="e">
        <f>SUM('4 міс.'!M20,#REF!)</f>
        <v>#REF!</v>
      </c>
      <c r="N20" s="616" t="e">
        <f t="shared" si="3"/>
        <v>#REF!</v>
      </c>
      <c r="O20" s="586" t="e">
        <f>SUM('4 міс.'!O20,#REF!)</f>
        <v>#REF!</v>
      </c>
      <c r="P20" s="587" t="e">
        <f>SUM('4 міс.'!P20,#REF!)</f>
        <v>#REF!</v>
      </c>
      <c r="Q20" s="616" t="e">
        <f t="shared" si="4"/>
        <v>#REF!</v>
      </c>
      <c r="R20" s="586" t="e">
        <f>SUM('4 міс.'!R20,#REF!)</f>
        <v>#REF!</v>
      </c>
      <c r="S20" s="587" t="e">
        <f>SUM('4 міс.'!S20,#REF!)</f>
        <v>#REF!</v>
      </c>
      <c r="T20" s="616" t="e">
        <f t="shared" si="5"/>
        <v>#REF!</v>
      </c>
      <c r="U20" s="597" t="e">
        <f t="shared" si="8"/>
        <v>#REF!</v>
      </c>
      <c r="V20" s="598" t="e">
        <f t="shared" si="9"/>
        <v>#REF!</v>
      </c>
      <c r="W20" s="616" t="e">
        <f t="shared" si="7"/>
        <v>#REF!</v>
      </c>
    </row>
    <row r="21" spans="1:26" s="437" customFormat="1" x14ac:dyDescent="0.2">
      <c r="A21" s="582" t="s">
        <v>30</v>
      </c>
      <c r="B21" s="745"/>
      <c r="C21" s="788" t="e">
        <f>'4 міс.'!C21+#REF!</f>
        <v>#REF!</v>
      </c>
      <c r="D21" s="590" t="e">
        <f>'4 міс.'!D21+#REF!</f>
        <v>#REF!</v>
      </c>
      <c r="E21" s="646" t="e">
        <f>D21/C21*100</f>
        <v>#REF!</v>
      </c>
      <c r="F21" s="645" t="e">
        <f>'4 міс.'!F21+#REF!</f>
        <v>#REF!</v>
      </c>
      <c r="G21" s="683" t="e">
        <f>'4 міс.'!G21+#REF!</f>
        <v>#REF!</v>
      </c>
      <c r="H21" s="646" t="e">
        <f>G21/F21*100</f>
        <v>#REF!</v>
      </c>
      <c r="I21" s="645" t="e">
        <f>'4 міс.'!I21+#REF!</f>
        <v>#REF!</v>
      </c>
      <c r="J21" s="645" t="e">
        <f>'4 міс.'!J21+#REF!</f>
        <v>#REF!</v>
      </c>
      <c r="K21" s="646" t="e">
        <f>J21/I21*100</f>
        <v>#REF!</v>
      </c>
      <c r="L21" s="645" t="e">
        <f>'4 міс.'!L21+#REF!</f>
        <v>#REF!</v>
      </c>
      <c r="M21" s="683" t="e">
        <f>'4 міс.'!M21+#REF!</f>
        <v>#REF!</v>
      </c>
      <c r="N21" s="646" t="e">
        <f>M21/L21*100</f>
        <v>#REF!</v>
      </c>
      <c r="O21" s="645" t="e">
        <f>'4 міс.'!O21+#REF!</f>
        <v>#REF!</v>
      </c>
      <c r="P21" s="645" t="e">
        <f>'4 міс.'!P21+#REF!</f>
        <v>#REF!</v>
      </c>
      <c r="Q21" s="646" t="e">
        <f>P21/O21*100</f>
        <v>#REF!</v>
      </c>
      <c r="R21" s="645" t="e">
        <f>'4 міс.'!R21+#REF!</f>
        <v>#REF!</v>
      </c>
      <c r="S21" s="683" t="e">
        <f>'4 міс.'!S21+#REF!</f>
        <v>#REF!</v>
      </c>
      <c r="T21" s="646" t="e">
        <f>S21/R21*100</f>
        <v>#REF!</v>
      </c>
      <c r="U21" s="591" t="e">
        <f>C21+F21+I21+L21+O21+R21</f>
        <v>#REF!</v>
      </c>
      <c r="V21" s="592" t="e">
        <f>D21+G21+J21+M21+P21+S21</f>
        <v>#REF!</v>
      </c>
      <c r="W21" s="646" t="e">
        <f>V21/U21*100</f>
        <v>#REF!</v>
      </c>
    </row>
    <row r="22" spans="1:26" ht="21" customHeight="1" x14ac:dyDescent="0.2">
      <c r="A22" s="560" t="s">
        <v>18</v>
      </c>
      <c r="B22" s="750" t="s">
        <v>27</v>
      </c>
      <c r="C22" s="171" t="e">
        <f t="shared" ref="C22:D26" si="10">C7/C12*1000</f>
        <v>#REF!</v>
      </c>
      <c r="D22" s="16" t="e">
        <f t="shared" si="10"/>
        <v>#REF!</v>
      </c>
      <c r="E22" s="62" t="e">
        <f t="shared" ref="E22:E44" si="11">D22-C22</f>
        <v>#REF!</v>
      </c>
      <c r="F22" s="171" t="e">
        <f t="shared" ref="F22:G26" si="12">F7/F12*1000</f>
        <v>#REF!</v>
      </c>
      <c r="G22" s="16" t="e">
        <f t="shared" si="12"/>
        <v>#REF!</v>
      </c>
      <c r="H22" s="62" t="e">
        <f t="shared" ref="H22:H44" si="13">G22-F22</f>
        <v>#REF!</v>
      </c>
      <c r="I22" s="171" t="e">
        <f t="shared" ref="I22:J26" si="14">I7/I12*1000</f>
        <v>#REF!</v>
      </c>
      <c r="J22" s="16" t="e">
        <f t="shared" si="14"/>
        <v>#REF!</v>
      </c>
      <c r="K22" s="62" t="e">
        <f t="shared" ref="K22:K44" si="15">J22-I22</f>
        <v>#REF!</v>
      </c>
      <c r="L22" s="171" t="e">
        <f t="shared" ref="L22:M26" si="16">L7/L12*1000</f>
        <v>#REF!</v>
      </c>
      <c r="M22" s="16" t="e">
        <f t="shared" si="16"/>
        <v>#REF!</v>
      </c>
      <c r="N22" s="62" t="e">
        <f t="shared" ref="N22:N44" si="17">M22-L22</f>
        <v>#REF!</v>
      </c>
      <c r="O22" s="171" t="e">
        <f t="shared" ref="O22:P26" si="18">O7/O12*1000</f>
        <v>#REF!</v>
      </c>
      <c r="P22" s="16" t="e">
        <f t="shared" si="18"/>
        <v>#REF!</v>
      </c>
      <c r="Q22" s="62" t="e">
        <f t="shared" ref="Q22:Q44" si="19">P22-O22</f>
        <v>#REF!</v>
      </c>
      <c r="R22" s="171" t="e">
        <f t="shared" ref="R22:S26" si="20">R7/R12*1000</f>
        <v>#REF!</v>
      </c>
      <c r="S22" s="16" t="e">
        <f t="shared" si="20"/>
        <v>#REF!</v>
      </c>
      <c r="T22" s="62" t="e">
        <f t="shared" ref="T22:T44" si="21">S22-R22</f>
        <v>#REF!</v>
      </c>
      <c r="U22" s="171" t="e">
        <f t="shared" ref="U22:V26" si="22">U7/U12*1000</f>
        <v>#REF!</v>
      </c>
      <c r="V22" s="16" t="e">
        <f t="shared" si="22"/>
        <v>#REF!</v>
      </c>
      <c r="W22" s="62" t="e">
        <f t="shared" ref="W22:W44" si="23">V22-U22</f>
        <v>#REF!</v>
      </c>
    </row>
    <row r="23" spans="1:26" ht="13.15" customHeight="1" x14ac:dyDescent="0.2">
      <c r="A23" s="558" t="s">
        <v>29</v>
      </c>
      <c r="B23" s="745" t="s">
        <v>12</v>
      </c>
      <c r="C23" s="171" t="e">
        <f t="shared" si="10"/>
        <v>#REF!</v>
      </c>
      <c r="D23" s="16" t="e">
        <f t="shared" si="10"/>
        <v>#REF!</v>
      </c>
      <c r="E23" s="62" t="e">
        <f>D23-C23</f>
        <v>#REF!</v>
      </c>
      <c r="F23" s="171" t="e">
        <f t="shared" si="12"/>
        <v>#REF!</v>
      </c>
      <c r="G23" s="16" t="e">
        <f t="shared" si="12"/>
        <v>#REF!</v>
      </c>
      <c r="H23" s="62" t="e">
        <f>G23-F23</f>
        <v>#REF!</v>
      </c>
      <c r="I23" s="171" t="e">
        <f t="shared" si="14"/>
        <v>#REF!</v>
      </c>
      <c r="J23" s="16" t="e">
        <f t="shared" si="14"/>
        <v>#REF!</v>
      </c>
      <c r="K23" s="62" t="e">
        <f>J23-I23</f>
        <v>#REF!</v>
      </c>
      <c r="L23" s="171" t="e">
        <f t="shared" si="16"/>
        <v>#REF!</v>
      </c>
      <c r="M23" s="16" t="e">
        <f t="shared" si="16"/>
        <v>#REF!</v>
      </c>
      <c r="N23" s="62" t="e">
        <f>M23-L23</f>
        <v>#REF!</v>
      </c>
      <c r="O23" s="171" t="e">
        <f t="shared" si="18"/>
        <v>#REF!</v>
      </c>
      <c r="P23" s="16" t="e">
        <f t="shared" si="18"/>
        <v>#REF!</v>
      </c>
      <c r="Q23" s="62" t="e">
        <f>P23-O23</f>
        <v>#REF!</v>
      </c>
      <c r="R23" s="171" t="e">
        <f t="shared" si="20"/>
        <v>#REF!</v>
      </c>
      <c r="S23" s="16" t="e">
        <f t="shared" si="20"/>
        <v>#REF!</v>
      </c>
      <c r="T23" s="62" t="e">
        <f>S23-R23</f>
        <v>#REF!</v>
      </c>
      <c r="U23" s="171" t="e">
        <f t="shared" si="22"/>
        <v>#REF!</v>
      </c>
      <c r="V23" s="16" t="e">
        <f t="shared" si="22"/>
        <v>#REF!</v>
      </c>
      <c r="W23" s="62" t="e">
        <f>V23-U23</f>
        <v>#REF!</v>
      </c>
    </row>
    <row r="24" spans="1:26" x14ac:dyDescent="0.2">
      <c r="A24" s="830" t="s">
        <v>13</v>
      </c>
      <c r="B24" s="759" t="s">
        <v>12</v>
      </c>
      <c r="C24" s="172" t="e">
        <f t="shared" si="10"/>
        <v>#REF!</v>
      </c>
      <c r="D24" s="5" t="e">
        <f t="shared" si="10"/>
        <v>#REF!</v>
      </c>
      <c r="E24" s="63" t="e">
        <f t="shared" si="11"/>
        <v>#REF!</v>
      </c>
      <c r="F24" s="172" t="e">
        <f t="shared" si="12"/>
        <v>#REF!</v>
      </c>
      <c r="G24" s="5" t="e">
        <f t="shared" si="12"/>
        <v>#REF!</v>
      </c>
      <c r="H24" s="63" t="e">
        <f t="shared" si="13"/>
        <v>#REF!</v>
      </c>
      <c r="I24" s="172" t="e">
        <f t="shared" si="14"/>
        <v>#REF!</v>
      </c>
      <c r="J24" s="5" t="e">
        <f t="shared" si="14"/>
        <v>#REF!</v>
      </c>
      <c r="K24" s="63" t="e">
        <f t="shared" si="15"/>
        <v>#REF!</v>
      </c>
      <c r="L24" s="172" t="e">
        <f t="shared" si="16"/>
        <v>#REF!</v>
      </c>
      <c r="M24" s="5" t="e">
        <f t="shared" si="16"/>
        <v>#REF!</v>
      </c>
      <c r="N24" s="63" t="e">
        <f t="shared" si="17"/>
        <v>#REF!</v>
      </c>
      <c r="O24" s="172" t="e">
        <f t="shared" si="18"/>
        <v>#REF!</v>
      </c>
      <c r="P24" s="5" t="e">
        <f t="shared" si="18"/>
        <v>#REF!</v>
      </c>
      <c r="Q24" s="63" t="e">
        <f t="shared" si="19"/>
        <v>#REF!</v>
      </c>
      <c r="R24" s="172" t="e">
        <f t="shared" si="20"/>
        <v>#REF!</v>
      </c>
      <c r="S24" s="5" t="e">
        <f t="shared" si="20"/>
        <v>#REF!</v>
      </c>
      <c r="T24" s="63" t="e">
        <f t="shared" si="21"/>
        <v>#REF!</v>
      </c>
      <c r="U24" s="172" t="e">
        <f t="shared" si="22"/>
        <v>#REF!</v>
      </c>
      <c r="V24" s="5" t="e">
        <f t="shared" si="22"/>
        <v>#REF!</v>
      </c>
      <c r="W24" s="63" t="e">
        <f t="shared" si="23"/>
        <v>#REF!</v>
      </c>
    </row>
    <row r="25" spans="1:26" x14ac:dyDescent="0.2">
      <c r="A25" s="830" t="s">
        <v>14</v>
      </c>
      <c r="B25" s="759" t="s">
        <v>12</v>
      </c>
      <c r="C25" s="172" t="e">
        <f t="shared" si="10"/>
        <v>#REF!</v>
      </c>
      <c r="D25" s="5" t="e">
        <f t="shared" si="10"/>
        <v>#REF!</v>
      </c>
      <c r="E25" s="63" t="e">
        <f t="shared" si="11"/>
        <v>#REF!</v>
      </c>
      <c r="F25" s="172" t="e">
        <f t="shared" si="12"/>
        <v>#REF!</v>
      </c>
      <c r="G25" s="5" t="e">
        <f t="shared" si="12"/>
        <v>#REF!</v>
      </c>
      <c r="H25" s="63" t="e">
        <f t="shared" si="13"/>
        <v>#REF!</v>
      </c>
      <c r="I25" s="172" t="e">
        <f t="shared" si="14"/>
        <v>#REF!</v>
      </c>
      <c r="J25" s="5" t="e">
        <f t="shared" si="14"/>
        <v>#REF!</v>
      </c>
      <c r="K25" s="63" t="e">
        <f t="shared" si="15"/>
        <v>#REF!</v>
      </c>
      <c r="L25" s="172" t="e">
        <f t="shared" si="16"/>
        <v>#REF!</v>
      </c>
      <c r="M25" s="5" t="e">
        <f t="shared" si="16"/>
        <v>#REF!</v>
      </c>
      <c r="N25" s="63" t="e">
        <f t="shared" si="17"/>
        <v>#REF!</v>
      </c>
      <c r="O25" s="172" t="e">
        <f t="shared" si="18"/>
        <v>#REF!</v>
      </c>
      <c r="P25" s="5" t="e">
        <f t="shared" si="18"/>
        <v>#REF!</v>
      </c>
      <c r="Q25" s="63" t="e">
        <f t="shared" si="19"/>
        <v>#REF!</v>
      </c>
      <c r="R25" s="172" t="e">
        <f t="shared" si="20"/>
        <v>#REF!</v>
      </c>
      <c r="S25" s="5" t="e">
        <f t="shared" si="20"/>
        <v>#REF!</v>
      </c>
      <c r="T25" s="63" t="e">
        <f t="shared" si="21"/>
        <v>#REF!</v>
      </c>
      <c r="U25" s="172" t="e">
        <f t="shared" si="22"/>
        <v>#REF!</v>
      </c>
      <c r="V25" s="5" t="e">
        <f t="shared" si="22"/>
        <v>#REF!</v>
      </c>
      <c r="W25" s="63" t="e">
        <f t="shared" si="23"/>
        <v>#REF!</v>
      </c>
      <c r="Z25" s="88" t="s">
        <v>34</v>
      </c>
    </row>
    <row r="26" spans="1:26" s="437" customFormat="1" x14ac:dyDescent="0.2">
      <c r="A26" s="582" t="s">
        <v>30</v>
      </c>
      <c r="B26" s="745" t="s">
        <v>12</v>
      </c>
      <c r="C26" s="516" t="e">
        <f t="shared" si="10"/>
        <v>#REF!</v>
      </c>
      <c r="D26" s="106" t="e">
        <f t="shared" si="10"/>
        <v>#REF!</v>
      </c>
      <c r="E26" s="209" t="e">
        <f t="shared" si="11"/>
        <v>#REF!</v>
      </c>
      <c r="F26" s="516" t="e">
        <f t="shared" si="12"/>
        <v>#REF!</v>
      </c>
      <c r="G26" s="106" t="e">
        <f t="shared" si="12"/>
        <v>#REF!</v>
      </c>
      <c r="H26" s="209" t="e">
        <f t="shared" si="13"/>
        <v>#REF!</v>
      </c>
      <c r="I26" s="516" t="e">
        <f t="shared" si="14"/>
        <v>#REF!</v>
      </c>
      <c r="J26" s="106" t="e">
        <f t="shared" si="14"/>
        <v>#REF!</v>
      </c>
      <c r="K26" s="209" t="e">
        <f t="shared" si="15"/>
        <v>#REF!</v>
      </c>
      <c r="L26" s="516" t="e">
        <f t="shared" si="16"/>
        <v>#REF!</v>
      </c>
      <c r="M26" s="106" t="e">
        <f t="shared" si="16"/>
        <v>#REF!</v>
      </c>
      <c r="N26" s="209" t="e">
        <f t="shared" si="17"/>
        <v>#REF!</v>
      </c>
      <c r="O26" s="516" t="e">
        <f t="shared" si="18"/>
        <v>#REF!</v>
      </c>
      <c r="P26" s="106" t="e">
        <f t="shared" si="18"/>
        <v>#REF!</v>
      </c>
      <c r="Q26" s="209" t="e">
        <f t="shared" si="19"/>
        <v>#REF!</v>
      </c>
      <c r="R26" s="516" t="e">
        <f t="shared" si="20"/>
        <v>#REF!</v>
      </c>
      <c r="S26" s="106" t="e">
        <f t="shared" si="20"/>
        <v>#REF!</v>
      </c>
      <c r="T26" s="209" t="e">
        <f t="shared" si="21"/>
        <v>#REF!</v>
      </c>
      <c r="U26" s="516" t="e">
        <f t="shared" si="22"/>
        <v>#REF!</v>
      </c>
      <c r="V26" s="106" t="e">
        <f t="shared" si="22"/>
        <v>#REF!</v>
      </c>
      <c r="W26" s="209" t="e">
        <f t="shared" si="23"/>
        <v>#REF!</v>
      </c>
    </row>
    <row r="27" spans="1:26" ht="21" customHeight="1" x14ac:dyDescent="0.2">
      <c r="A27" s="563" t="s">
        <v>19</v>
      </c>
      <c r="B27" s="750" t="s">
        <v>28</v>
      </c>
      <c r="C27" s="809" t="e">
        <f>C7/C30*1000</f>
        <v>#REF!</v>
      </c>
      <c r="D27" s="803" t="e">
        <f>D7/D30*1000</f>
        <v>#REF!</v>
      </c>
      <c r="E27" s="801" t="e">
        <f t="shared" si="11"/>
        <v>#REF!</v>
      </c>
      <c r="F27" s="809" t="e">
        <f>F7/F30*1000</f>
        <v>#REF!</v>
      </c>
      <c r="G27" s="803" t="e">
        <f>G7/G30*1000</f>
        <v>#REF!</v>
      </c>
      <c r="H27" s="801" t="e">
        <f t="shared" si="13"/>
        <v>#REF!</v>
      </c>
      <c r="I27" s="809" t="e">
        <f>I7/I30*1000</f>
        <v>#REF!</v>
      </c>
      <c r="J27" s="803" t="e">
        <f>J7/J30*1000</f>
        <v>#REF!</v>
      </c>
      <c r="K27" s="801" t="e">
        <f t="shared" si="15"/>
        <v>#REF!</v>
      </c>
      <c r="L27" s="809" t="e">
        <f>L7/L30*1000</f>
        <v>#REF!</v>
      </c>
      <c r="M27" s="803" t="e">
        <f>M7/M30*1000</f>
        <v>#REF!</v>
      </c>
      <c r="N27" s="801" t="e">
        <f t="shared" si="17"/>
        <v>#REF!</v>
      </c>
      <c r="O27" s="809" t="e">
        <f>O7/O30*1000</f>
        <v>#REF!</v>
      </c>
      <c r="P27" s="803" t="e">
        <f>P7/P30*1000</f>
        <v>#REF!</v>
      </c>
      <c r="Q27" s="801" t="e">
        <f t="shared" si="19"/>
        <v>#REF!</v>
      </c>
      <c r="R27" s="809" t="e">
        <f>R7/R30*1000</f>
        <v>#REF!</v>
      </c>
      <c r="S27" s="803" t="e">
        <f>S7/S30*1000</f>
        <v>#REF!</v>
      </c>
      <c r="T27" s="801" t="e">
        <f t="shared" si="21"/>
        <v>#REF!</v>
      </c>
      <c r="U27" s="809" t="e">
        <f>U7/U30*1000</f>
        <v>#REF!</v>
      </c>
      <c r="V27" s="803" t="e">
        <f>V7/V30*1000</f>
        <v>#REF!</v>
      </c>
      <c r="W27" s="801" t="e">
        <f t="shared" si="23"/>
        <v>#REF!</v>
      </c>
    </row>
    <row r="28" spans="1:26" x14ac:dyDescent="0.2">
      <c r="A28" s="561" t="s">
        <v>22</v>
      </c>
      <c r="B28" s="759" t="s">
        <v>12</v>
      </c>
      <c r="C28" s="810" t="e">
        <f>C8/C31*1000</f>
        <v>#REF!</v>
      </c>
      <c r="D28" s="804" t="e">
        <f>D8/D31*1000</f>
        <v>#REF!</v>
      </c>
      <c r="E28" s="802" t="e">
        <f t="shared" si="11"/>
        <v>#REF!</v>
      </c>
      <c r="F28" s="810" t="e">
        <f>F8/F31*1000</f>
        <v>#REF!</v>
      </c>
      <c r="G28" s="804" t="e">
        <f>G8/G31*1000</f>
        <v>#REF!</v>
      </c>
      <c r="H28" s="802" t="e">
        <f t="shared" si="13"/>
        <v>#REF!</v>
      </c>
      <c r="I28" s="810" t="e">
        <f>I8/I31*1000</f>
        <v>#REF!</v>
      </c>
      <c r="J28" s="804" t="e">
        <f>J8/J31*1000</f>
        <v>#REF!</v>
      </c>
      <c r="K28" s="802" t="e">
        <f t="shared" si="15"/>
        <v>#REF!</v>
      </c>
      <c r="L28" s="810" t="e">
        <f>L8/L31*1000</f>
        <v>#REF!</v>
      </c>
      <c r="M28" s="804" t="e">
        <f>M8/M31*1000</f>
        <v>#REF!</v>
      </c>
      <c r="N28" s="802" t="e">
        <f t="shared" si="17"/>
        <v>#REF!</v>
      </c>
      <c r="O28" s="810" t="e">
        <f>O8/O31*1000</f>
        <v>#REF!</v>
      </c>
      <c r="P28" s="804" t="e">
        <f>P8/P31*1000</f>
        <v>#REF!</v>
      </c>
      <c r="Q28" s="802" t="e">
        <f t="shared" si="19"/>
        <v>#REF!</v>
      </c>
      <c r="R28" s="810" t="e">
        <f>R8/R31*1000</f>
        <v>#REF!</v>
      </c>
      <c r="S28" s="804" t="e">
        <f>S8/S31*1000</f>
        <v>#REF!</v>
      </c>
      <c r="T28" s="802" t="e">
        <f t="shared" si="21"/>
        <v>#REF!</v>
      </c>
      <c r="U28" s="810" t="e">
        <f>U8/U31*1000</f>
        <v>#REF!</v>
      </c>
      <c r="V28" s="804" t="e">
        <f>V8/V31*1000</f>
        <v>#REF!</v>
      </c>
      <c r="W28" s="802" t="e">
        <f t="shared" si="23"/>
        <v>#REF!</v>
      </c>
    </row>
    <row r="29" spans="1:26" x14ac:dyDescent="0.2">
      <c r="A29" s="561" t="s">
        <v>15</v>
      </c>
      <c r="B29" s="759" t="s">
        <v>12</v>
      </c>
      <c r="C29" s="810" t="e">
        <f>C11/C32*1000</f>
        <v>#REF!</v>
      </c>
      <c r="D29" s="804" t="e">
        <f>D11/D32*1000</f>
        <v>#REF!</v>
      </c>
      <c r="E29" s="802" t="e">
        <f t="shared" si="11"/>
        <v>#REF!</v>
      </c>
      <c r="F29" s="810" t="e">
        <f>F11/F32*1000</f>
        <v>#REF!</v>
      </c>
      <c r="G29" s="804" t="e">
        <f>G11/G32*1000</f>
        <v>#REF!</v>
      </c>
      <c r="H29" s="802" t="e">
        <f t="shared" si="13"/>
        <v>#REF!</v>
      </c>
      <c r="I29" s="810" t="e">
        <f>I11/I32*1000</f>
        <v>#REF!</v>
      </c>
      <c r="J29" s="804" t="e">
        <f>J11/J32*1000</f>
        <v>#REF!</v>
      </c>
      <c r="K29" s="802" t="e">
        <f t="shared" si="15"/>
        <v>#REF!</v>
      </c>
      <c r="L29" s="810" t="e">
        <f>L11/L32*1000</f>
        <v>#REF!</v>
      </c>
      <c r="M29" s="804" t="e">
        <f>M11/M32*1000</f>
        <v>#REF!</v>
      </c>
      <c r="N29" s="802" t="e">
        <f t="shared" si="17"/>
        <v>#REF!</v>
      </c>
      <c r="O29" s="810" t="e">
        <f>O11/O32*1000</f>
        <v>#REF!</v>
      </c>
      <c r="P29" s="804" t="e">
        <f>P11/P32*1000</f>
        <v>#REF!</v>
      </c>
      <c r="Q29" s="802" t="e">
        <f t="shared" si="19"/>
        <v>#REF!</v>
      </c>
      <c r="R29" s="810" t="e">
        <f>R11/R32*1000</f>
        <v>#REF!</v>
      </c>
      <c r="S29" s="804" t="e">
        <f>S11/S32*1000</f>
        <v>#REF!</v>
      </c>
      <c r="T29" s="802" t="e">
        <f t="shared" si="21"/>
        <v>#REF!</v>
      </c>
      <c r="U29" s="810" t="e">
        <f>U11/U32*1000</f>
        <v>#REF!</v>
      </c>
      <c r="V29" s="804" t="e">
        <f>V11/V32*1000</f>
        <v>#REF!</v>
      </c>
      <c r="W29" s="802" t="e">
        <f t="shared" si="23"/>
        <v>#REF!</v>
      </c>
    </row>
    <row r="30" spans="1:26" ht="21" customHeight="1" x14ac:dyDescent="0.2">
      <c r="A30" s="563" t="s">
        <v>20</v>
      </c>
      <c r="B30" s="750" t="s">
        <v>23</v>
      </c>
      <c r="C30" s="600" t="e">
        <f>SUM('4 міс.'!C30,#REF!)</f>
        <v>#REF!</v>
      </c>
      <c r="D30" s="601" t="e">
        <f>SUM('4 міс.'!D30,#REF!)</f>
        <v>#REF!</v>
      </c>
      <c r="E30" s="609" t="e">
        <f t="shared" si="11"/>
        <v>#REF!</v>
      </c>
      <c r="F30" s="600" t="e">
        <f>SUM('4 міс.'!F30,#REF!)</f>
        <v>#REF!</v>
      </c>
      <c r="G30" s="601" t="e">
        <f>SUM('4 міс.'!G30,#REF!)</f>
        <v>#REF!</v>
      </c>
      <c r="H30" s="609" t="e">
        <f t="shared" si="13"/>
        <v>#REF!</v>
      </c>
      <c r="I30" s="600" t="e">
        <f>SUM('4 міс.'!I30,#REF!)</f>
        <v>#REF!</v>
      </c>
      <c r="J30" s="601" t="e">
        <f>SUM('4 міс.'!J30,#REF!)</f>
        <v>#REF!</v>
      </c>
      <c r="K30" s="609" t="e">
        <f t="shared" si="15"/>
        <v>#REF!</v>
      </c>
      <c r="L30" s="600" t="e">
        <f>SUM('4 міс.'!L30,#REF!)</f>
        <v>#REF!</v>
      </c>
      <c r="M30" s="601" t="e">
        <f>SUM('4 міс.'!M30,#REF!)</f>
        <v>#REF!</v>
      </c>
      <c r="N30" s="609" t="e">
        <f t="shared" si="17"/>
        <v>#REF!</v>
      </c>
      <c r="O30" s="600" t="e">
        <f>SUM('4 міс.'!O30,#REF!)</f>
        <v>#REF!</v>
      </c>
      <c r="P30" s="601" t="e">
        <f>SUM('4 міс.'!P30,#REF!)</f>
        <v>#REF!</v>
      </c>
      <c r="Q30" s="609" t="e">
        <f t="shared" si="19"/>
        <v>#REF!</v>
      </c>
      <c r="R30" s="600" t="e">
        <f>SUM('4 міс.'!R30,#REF!)</f>
        <v>#REF!</v>
      </c>
      <c r="S30" s="601" t="e">
        <f>SUM('4 міс.'!S30,#REF!)</f>
        <v>#REF!</v>
      </c>
      <c r="T30" s="609" t="e">
        <f t="shared" si="21"/>
        <v>#REF!</v>
      </c>
      <c r="U30" s="606" t="e">
        <f>SUM(C30,F30,I30,L30,O30,R30)</f>
        <v>#REF!</v>
      </c>
      <c r="V30" s="607" t="e">
        <f>SUM(D30,G30,J30,M30,P30,S30)</f>
        <v>#REF!</v>
      </c>
      <c r="W30" s="609" t="e">
        <f t="shared" si="23"/>
        <v>#REF!</v>
      </c>
    </row>
    <row r="31" spans="1:26" x14ac:dyDescent="0.2">
      <c r="A31" s="561" t="s">
        <v>22</v>
      </c>
      <c r="B31" s="759" t="s">
        <v>12</v>
      </c>
      <c r="C31" s="602" t="e">
        <f>C30-C32</f>
        <v>#REF!</v>
      </c>
      <c r="D31" s="603" t="e">
        <f>D30-D32</f>
        <v>#REF!</v>
      </c>
      <c r="E31" s="608" t="e">
        <f t="shared" si="11"/>
        <v>#REF!</v>
      </c>
      <c r="F31" s="602" t="e">
        <f>F30-F32</f>
        <v>#REF!</v>
      </c>
      <c r="G31" s="603" t="e">
        <f>G30-G32</f>
        <v>#REF!</v>
      </c>
      <c r="H31" s="608" t="e">
        <f t="shared" si="13"/>
        <v>#REF!</v>
      </c>
      <c r="I31" s="602" t="e">
        <f>I30-I32</f>
        <v>#REF!</v>
      </c>
      <c r="J31" s="603" t="e">
        <f>J30-J32</f>
        <v>#REF!</v>
      </c>
      <c r="K31" s="608" t="e">
        <f t="shared" si="15"/>
        <v>#REF!</v>
      </c>
      <c r="L31" s="602" t="e">
        <f>L30-L32</f>
        <v>#REF!</v>
      </c>
      <c r="M31" s="603" t="e">
        <f>M30-M32</f>
        <v>#REF!</v>
      </c>
      <c r="N31" s="608" t="e">
        <f t="shared" si="17"/>
        <v>#REF!</v>
      </c>
      <c r="O31" s="602" t="e">
        <f>O30-O32</f>
        <v>#REF!</v>
      </c>
      <c r="P31" s="603" t="e">
        <f>P30-P32</f>
        <v>#REF!</v>
      </c>
      <c r="Q31" s="608" t="e">
        <f t="shared" si="19"/>
        <v>#REF!</v>
      </c>
      <c r="R31" s="602" t="e">
        <f>R30-R32</f>
        <v>#REF!</v>
      </c>
      <c r="S31" s="603" t="e">
        <f>S30-S32</f>
        <v>#REF!</v>
      </c>
      <c r="T31" s="608" t="e">
        <f t="shared" si="21"/>
        <v>#REF!</v>
      </c>
      <c r="U31" s="602" t="e">
        <f>U30-U32</f>
        <v>#REF!</v>
      </c>
      <c r="V31" s="603" t="e">
        <f>V30-V32</f>
        <v>#REF!</v>
      </c>
      <c r="W31" s="608" t="e">
        <f t="shared" si="23"/>
        <v>#REF!</v>
      </c>
    </row>
    <row r="32" spans="1:26" x14ac:dyDescent="0.2">
      <c r="A32" s="561" t="s">
        <v>15</v>
      </c>
      <c r="B32" s="759" t="s">
        <v>12</v>
      </c>
      <c r="C32" s="604" t="e">
        <f>SUM('4 міс.'!C32,#REF!)</f>
        <v>#REF!</v>
      </c>
      <c r="D32" s="605" t="e">
        <f>SUM('4 міс.'!D32,#REF!)</f>
        <v>#REF!</v>
      </c>
      <c r="E32" s="608" t="e">
        <f t="shared" si="11"/>
        <v>#REF!</v>
      </c>
      <c r="F32" s="604" t="e">
        <f>SUM('4 міс.'!F32,#REF!)</f>
        <v>#REF!</v>
      </c>
      <c r="G32" s="605" t="e">
        <f>SUM('4 міс.'!G32,#REF!)</f>
        <v>#REF!</v>
      </c>
      <c r="H32" s="608" t="e">
        <f t="shared" si="13"/>
        <v>#REF!</v>
      </c>
      <c r="I32" s="604" t="e">
        <f>SUM('4 міс.'!I32,#REF!)</f>
        <v>#REF!</v>
      </c>
      <c r="J32" s="605" t="e">
        <f>SUM('4 міс.'!J32,#REF!)</f>
        <v>#REF!</v>
      </c>
      <c r="K32" s="608" t="e">
        <f t="shared" si="15"/>
        <v>#REF!</v>
      </c>
      <c r="L32" s="604" t="e">
        <f>SUM('4 міс.'!L32,#REF!)</f>
        <v>#REF!</v>
      </c>
      <c r="M32" s="605" t="e">
        <f>SUM('4 міс.'!M32,#REF!)</f>
        <v>#REF!</v>
      </c>
      <c r="N32" s="608" t="e">
        <f t="shared" si="17"/>
        <v>#REF!</v>
      </c>
      <c r="O32" s="604" t="e">
        <f>SUM('4 міс.'!O32,#REF!)</f>
        <v>#REF!</v>
      </c>
      <c r="P32" s="605" t="e">
        <f>SUM('4 міс.'!P32,#REF!)</f>
        <v>#REF!</v>
      </c>
      <c r="Q32" s="608" t="e">
        <f t="shared" si="19"/>
        <v>#REF!</v>
      </c>
      <c r="R32" s="604" t="e">
        <f>SUM('4 міс.'!R32,#REF!)</f>
        <v>#REF!</v>
      </c>
      <c r="S32" s="605" t="e">
        <f>SUM('4 міс.'!S32,#REF!)</f>
        <v>#REF!</v>
      </c>
      <c r="T32" s="608" t="e">
        <f t="shared" si="21"/>
        <v>#REF!</v>
      </c>
      <c r="U32" s="602" t="e">
        <f>SUM(C32,F32,I32,L32,O32,R32)</f>
        <v>#REF!</v>
      </c>
      <c r="V32" s="603" t="e">
        <f>SUM(D32,G32,J32,M32,P32,S32)</f>
        <v>#REF!</v>
      </c>
      <c r="W32" s="608" t="e">
        <f t="shared" si="23"/>
        <v>#REF!</v>
      </c>
    </row>
    <row r="33" spans="1:23" ht="21" customHeight="1" x14ac:dyDescent="0.2">
      <c r="A33" s="563" t="s">
        <v>88</v>
      </c>
      <c r="B33" s="760"/>
      <c r="C33" s="600" t="e">
        <f>SUM(C34,C35)</f>
        <v>#REF!</v>
      </c>
      <c r="D33" s="601" t="e">
        <f>SUM(D34,D35)</f>
        <v>#REF!</v>
      </c>
      <c r="E33" s="609" t="e">
        <f t="shared" si="11"/>
        <v>#REF!</v>
      </c>
      <c r="F33" s="600" t="e">
        <f>SUM(F34,F35)</f>
        <v>#REF!</v>
      </c>
      <c r="G33" s="601" t="e">
        <f>SUM(G34,G35)</f>
        <v>#REF!</v>
      </c>
      <c r="H33" s="609" t="e">
        <f t="shared" si="13"/>
        <v>#REF!</v>
      </c>
      <c r="I33" s="600" t="e">
        <f>SUM(I34,I35)</f>
        <v>#REF!</v>
      </c>
      <c r="J33" s="601" t="e">
        <f>SUM(J34,J35)</f>
        <v>#REF!</v>
      </c>
      <c r="K33" s="609" t="e">
        <f t="shared" si="15"/>
        <v>#REF!</v>
      </c>
      <c r="L33" s="600" t="e">
        <f>SUM(L34,L35)</f>
        <v>#REF!</v>
      </c>
      <c r="M33" s="601" t="e">
        <f>SUM(M34,M35)</f>
        <v>#REF!</v>
      </c>
      <c r="N33" s="609" t="e">
        <f t="shared" si="17"/>
        <v>#REF!</v>
      </c>
      <c r="O33" s="600" t="e">
        <f>SUM(O34,O35)</f>
        <v>#REF!</v>
      </c>
      <c r="P33" s="601" t="e">
        <f>SUM(P34,P35)</f>
        <v>#REF!</v>
      </c>
      <c r="Q33" s="609" t="e">
        <f t="shared" si="19"/>
        <v>#REF!</v>
      </c>
      <c r="R33" s="600" t="e">
        <f>SUM(R34,R35)</f>
        <v>#REF!</v>
      </c>
      <c r="S33" s="601" t="e">
        <f>SUM(S34,S35)</f>
        <v>#REF!</v>
      </c>
      <c r="T33" s="609" t="e">
        <f t="shared" si="21"/>
        <v>#REF!</v>
      </c>
      <c r="U33" s="606" t="e">
        <f>SUM(U34,U35)</f>
        <v>#REF!</v>
      </c>
      <c r="V33" s="607" t="e">
        <f>SUM(V34,V35)</f>
        <v>#REF!</v>
      </c>
      <c r="W33" s="609" t="e">
        <f t="shared" si="23"/>
        <v>#REF!</v>
      </c>
    </row>
    <row r="34" spans="1:23" x14ac:dyDescent="0.2">
      <c r="A34" s="561" t="s">
        <v>22</v>
      </c>
      <c r="B34" s="759"/>
      <c r="C34" s="604" t="e">
        <f>SUM('4 міс.'!C34,#REF!)</f>
        <v>#REF!</v>
      </c>
      <c r="D34" s="605" t="e">
        <f>SUM('4 міс.'!D34,#REF!)</f>
        <v>#REF!</v>
      </c>
      <c r="E34" s="608" t="e">
        <f t="shared" si="11"/>
        <v>#REF!</v>
      </c>
      <c r="F34" s="604" t="e">
        <f>SUM('4 міс.'!F34,#REF!)</f>
        <v>#REF!</v>
      </c>
      <c r="G34" s="605" t="e">
        <f>SUM('4 міс.'!G34,#REF!)</f>
        <v>#REF!</v>
      </c>
      <c r="H34" s="608" t="e">
        <f t="shared" si="13"/>
        <v>#REF!</v>
      </c>
      <c r="I34" s="604" t="e">
        <f>SUM('4 міс.'!I34,#REF!)</f>
        <v>#REF!</v>
      </c>
      <c r="J34" s="605" t="e">
        <f>SUM('4 міс.'!J34,#REF!)</f>
        <v>#REF!</v>
      </c>
      <c r="K34" s="608" t="e">
        <f t="shared" si="15"/>
        <v>#REF!</v>
      </c>
      <c r="L34" s="604" t="e">
        <f>SUM('4 міс.'!L34,#REF!)</f>
        <v>#REF!</v>
      </c>
      <c r="M34" s="605" t="e">
        <f>SUM('4 міс.'!M34,#REF!)</f>
        <v>#REF!</v>
      </c>
      <c r="N34" s="608" t="e">
        <f t="shared" si="17"/>
        <v>#REF!</v>
      </c>
      <c r="O34" s="604" t="e">
        <f>SUM('4 міс.'!O34,#REF!)</f>
        <v>#REF!</v>
      </c>
      <c r="P34" s="605" t="e">
        <f>SUM('4 міс.'!P34,#REF!)</f>
        <v>#REF!</v>
      </c>
      <c r="Q34" s="608" t="e">
        <f t="shared" si="19"/>
        <v>#REF!</v>
      </c>
      <c r="R34" s="604" t="e">
        <f>SUM('4 міс.'!R34,#REF!)</f>
        <v>#REF!</v>
      </c>
      <c r="S34" s="605" t="e">
        <f>SUM('4 міс.'!S34,#REF!)</f>
        <v>#REF!</v>
      </c>
      <c r="T34" s="608" t="e">
        <f>S34-R34</f>
        <v>#REF!</v>
      </c>
      <c r="U34" s="602" t="e">
        <f t="shared" ref="U34:V36" si="24">SUM(C34,F34,I34,L34,O34,R34)</f>
        <v>#REF!</v>
      </c>
      <c r="V34" s="603" t="e">
        <f t="shared" si="24"/>
        <v>#REF!</v>
      </c>
      <c r="W34" s="608" t="e">
        <f t="shared" si="23"/>
        <v>#REF!</v>
      </c>
    </row>
    <row r="35" spans="1:23" x14ac:dyDescent="0.2">
      <c r="A35" s="561" t="s">
        <v>15</v>
      </c>
      <c r="B35" s="759"/>
      <c r="C35" s="604" t="e">
        <f>SUM('4 міс.'!C35,#REF!)</f>
        <v>#REF!</v>
      </c>
      <c r="D35" s="605" t="e">
        <f>SUM('4 міс.'!D35,#REF!)</f>
        <v>#REF!</v>
      </c>
      <c r="E35" s="608" t="e">
        <f t="shared" si="11"/>
        <v>#REF!</v>
      </c>
      <c r="F35" s="604" t="e">
        <f>SUM('4 міс.'!F35,#REF!)</f>
        <v>#REF!</v>
      </c>
      <c r="G35" s="605" t="e">
        <f>SUM('4 міс.'!G35,#REF!)</f>
        <v>#REF!</v>
      </c>
      <c r="H35" s="608" t="e">
        <f t="shared" si="13"/>
        <v>#REF!</v>
      </c>
      <c r="I35" s="604" t="e">
        <f>SUM('4 міс.'!I35,#REF!)</f>
        <v>#REF!</v>
      </c>
      <c r="J35" s="605" t="e">
        <f>SUM('4 міс.'!J35,#REF!)</f>
        <v>#REF!</v>
      </c>
      <c r="K35" s="608" t="e">
        <f t="shared" si="15"/>
        <v>#REF!</v>
      </c>
      <c r="L35" s="604" t="e">
        <f>SUM('4 міс.'!L35,#REF!)</f>
        <v>#REF!</v>
      </c>
      <c r="M35" s="605" t="e">
        <f>SUM('4 міс.'!M35,#REF!)</f>
        <v>#REF!</v>
      </c>
      <c r="N35" s="608" t="e">
        <f t="shared" si="17"/>
        <v>#REF!</v>
      </c>
      <c r="O35" s="604" t="e">
        <f>SUM('4 міс.'!O35,#REF!)</f>
        <v>#REF!</v>
      </c>
      <c r="P35" s="605" t="e">
        <f>SUM('4 міс.'!P35,#REF!)</f>
        <v>#REF!</v>
      </c>
      <c r="Q35" s="608" t="e">
        <f t="shared" si="19"/>
        <v>#REF!</v>
      </c>
      <c r="R35" s="604" t="e">
        <f>SUM('4 міс.'!R35,#REF!)</f>
        <v>#REF!</v>
      </c>
      <c r="S35" s="605" t="e">
        <f>SUM('4 міс.'!S35,#REF!)</f>
        <v>#REF!</v>
      </c>
      <c r="T35" s="608" t="e">
        <f>S35-R35</f>
        <v>#REF!</v>
      </c>
      <c r="U35" s="602" t="e">
        <f t="shared" si="24"/>
        <v>#REF!</v>
      </c>
      <c r="V35" s="603" t="e">
        <f t="shared" si="24"/>
        <v>#REF!</v>
      </c>
      <c r="W35" s="608" t="e">
        <f t="shared" si="23"/>
        <v>#REF!</v>
      </c>
    </row>
    <row r="36" spans="1:23" ht="21" customHeight="1" x14ac:dyDescent="0.2">
      <c r="A36" s="560" t="s">
        <v>35</v>
      </c>
      <c r="B36" s="750" t="s">
        <v>51</v>
      </c>
      <c r="C36" s="851" t="e">
        <f>(#REF!+#REF!+#REF!+#REF!+#REF!)/5</f>
        <v>#REF!</v>
      </c>
      <c r="D36" s="847" t="e">
        <f>(#REF!+#REF!+#REF!+#REF!+#REF!)/5</f>
        <v>#REF!</v>
      </c>
      <c r="E36" s="849" t="e">
        <f t="shared" si="11"/>
        <v>#REF!</v>
      </c>
      <c r="F36" s="851" t="e">
        <f>(#REF!+#REF!+#REF!+#REF!+#REF!)/5</f>
        <v>#REF!</v>
      </c>
      <c r="G36" s="847" t="e">
        <f>(#REF!+#REF!+#REF!+#REF!+#REF!)/5</f>
        <v>#REF!</v>
      </c>
      <c r="H36" s="849" t="e">
        <f t="shared" si="13"/>
        <v>#REF!</v>
      </c>
      <c r="I36" s="851" t="e">
        <f>(#REF!+#REF!+#REF!+#REF!+#REF!)/5</f>
        <v>#REF!</v>
      </c>
      <c r="J36" s="847" t="e">
        <f>(#REF!+#REF!+#REF!+#REF!+#REF!)/5</f>
        <v>#REF!</v>
      </c>
      <c r="K36" s="849" t="e">
        <f t="shared" si="15"/>
        <v>#REF!</v>
      </c>
      <c r="L36" s="851" t="e">
        <f>(#REF!+#REF!+#REF!+#REF!+#REF!)/5</f>
        <v>#REF!</v>
      </c>
      <c r="M36" s="847" t="e">
        <f>(#REF!+#REF!+#REF!+#REF!+#REF!)/5</f>
        <v>#REF!</v>
      </c>
      <c r="N36" s="849" t="e">
        <f t="shared" si="17"/>
        <v>#REF!</v>
      </c>
      <c r="O36" s="851" t="e">
        <f>(#REF!+#REF!+#REF!+#REF!+#REF!)/5</f>
        <v>#REF!</v>
      </c>
      <c r="P36" s="847" t="e">
        <f>(#REF!+#REF!+#REF!+#REF!+#REF!)/5</f>
        <v>#REF!</v>
      </c>
      <c r="Q36" s="849" t="e">
        <f t="shared" si="19"/>
        <v>#REF!</v>
      </c>
      <c r="R36" s="851" t="e">
        <f>(#REF!+#REF!+#REF!+#REF!+#REF!)/5</f>
        <v>#REF!</v>
      </c>
      <c r="S36" s="847" t="e">
        <f>(#REF!+#REF!+#REF!+#REF!+#REF!)/5</f>
        <v>#REF!</v>
      </c>
      <c r="T36" s="849" t="e">
        <f t="shared" si="21"/>
        <v>#REF!</v>
      </c>
      <c r="U36" s="853" t="e">
        <f t="shared" si="24"/>
        <v>#REF!</v>
      </c>
      <c r="V36" s="607" t="e">
        <f t="shared" si="24"/>
        <v>#REF!</v>
      </c>
      <c r="W36" s="849" t="e">
        <f t="shared" si="23"/>
        <v>#REF!</v>
      </c>
    </row>
    <row r="37" spans="1:23" s="508" customFormat="1" x14ac:dyDescent="0.2">
      <c r="A37" s="658" t="s">
        <v>24</v>
      </c>
      <c r="B37" s="827" t="s">
        <v>12</v>
      </c>
      <c r="C37" s="642" t="e">
        <f>(#REF!+#REF!+#REF!+#REF!+#REF!)/5</f>
        <v>#REF!</v>
      </c>
      <c r="D37" s="643" t="e">
        <f>(#REF!+#REF!+#REF!+#REF!+#REF!)/5</f>
        <v>#REF!</v>
      </c>
      <c r="E37" s="850" t="e">
        <f t="shared" si="11"/>
        <v>#REF!</v>
      </c>
      <c r="F37" s="642" t="e">
        <f>(#REF!+#REF!+#REF!+#REF!+#REF!)/5</f>
        <v>#REF!</v>
      </c>
      <c r="G37" s="643" t="e">
        <f>(#REF!+#REF!+#REF!+#REF!+#REF!)/5</f>
        <v>#REF!</v>
      </c>
      <c r="H37" s="850" t="e">
        <f t="shared" si="13"/>
        <v>#REF!</v>
      </c>
      <c r="I37" s="642" t="e">
        <f>(#REF!+#REF!+#REF!+#REF!+#REF!)/5</f>
        <v>#REF!</v>
      </c>
      <c r="J37" s="643" t="e">
        <f>(#REF!+#REF!+#REF!+#REF!+#REF!)/5</f>
        <v>#REF!</v>
      </c>
      <c r="K37" s="850" t="e">
        <f t="shared" si="15"/>
        <v>#REF!</v>
      </c>
      <c r="L37" s="642" t="e">
        <f>(#REF!+#REF!+#REF!+#REF!+#REF!)/5</f>
        <v>#REF!</v>
      </c>
      <c r="M37" s="643" t="e">
        <f>(#REF!+#REF!+#REF!+#REF!+#REF!)/5</f>
        <v>#REF!</v>
      </c>
      <c r="N37" s="850" t="e">
        <f t="shared" si="17"/>
        <v>#REF!</v>
      </c>
      <c r="O37" s="642" t="e">
        <f>(#REF!+#REF!+#REF!+#REF!+#REF!)/5</f>
        <v>#REF!</v>
      </c>
      <c r="P37" s="643" t="e">
        <f>(#REF!+#REF!+#REF!+#REF!+#REF!)/5</f>
        <v>#REF!</v>
      </c>
      <c r="Q37" s="850" t="e">
        <f t="shared" si="19"/>
        <v>#REF!</v>
      </c>
      <c r="R37" s="642" t="e">
        <f>(#REF!+#REF!+#REF!+#REF!+#REF!)/5</f>
        <v>#REF!</v>
      </c>
      <c r="S37" s="643" t="e">
        <f>(#REF!+#REF!+#REF!+#REF!+#REF!)/5</f>
        <v>#REF!</v>
      </c>
      <c r="T37" s="850" t="e">
        <f t="shared" si="21"/>
        <v>#REF!</v>
      </c>
      <c r="U37" s="852" t="e">
        <f>SUM(C37,F37,I37,L37,O37,R37)</f>
        <v>#REF!</v>
      </c>
      <c r="V37" s="848" t="e">
        <f>SUM(D37,G37,J37,M37,P37,S37)</f>
        <v>#REF!</v>
      </c>
      <c r="W37" s="850" t="e">
        <f t="shared" si="23"/>
        <v>#REF!</v>
      </c>
    </row>
    <row r="38" spans="1:23" x14ac:dyDescent="0.2">
      <c r="A38" s="566" t="s">
        <v>25</v>
      </c>
      <c r="B38" s="759" t="s">
        <v>12</v>
      </c>
      <c r="C38" s="852" t="e">
        <f>C36-C37</f>
        <v>#REF!</v>
      </c>
      <c r="D38" s="848" t="e">
        <f>D36-D37</f>
        <v>#REF!</v>
      </c>
      <c r="E38" s="850" t="e">
        <f t="shared" si="11"/>
        <v>#REF!</v>
      </c>
      <c r="F38" s="852" t="e">
        <f>F36-F37</f>
        <v>#REF!</v>
      </c>
      <c r="G38" s="848" t="e">
        <f>G36-G37</f>
        <v>#REF!</v>
      </c>
      <c r="H38" s="850" t="e">
        <f t="shared" si="13"/>
        <v>#REF!</v>
      </c>
      <c r="I38" s="852" t="e">
        <f>I36-I37</f>
        <v>#REF!</v>
      </c>
      <c r="J38" s="848" t="e">
        <f>J36-J37</f>
        <v>#REF!</v>
      </c>
      <c r="K38" s="850" t="e">
        <f t="shared" si="15"/>
        <v>#REF!</v>
      </c>
      <c r="L38" s="852" t="e">
        <f>L36-L37</f>
        <v>#REF!</v>
      </c>
      <c r="M38" s="848" t="e">
        <f>M36-M37</f>
        <v>#REF!</v>
      </c>
      <c r="N38" s="850" t="e">
        <f t="shared" si="17"/>
        <v>#REF!</v>
      </c>
      <c r="O38" s="852" t="e">
        <f>O36-O37</f>
        <v>#REF!</v>
      </c>
      <c r="P38" s="848" t="e">
        <f>P36-P37</f>
        <v>#REF!</v>
      </c>
      <c r="Q38" s="850" t="e">
        <f t="shared" si="19"/>
        <v>#REF!</v>
      </c>
      <c r="R38" s="852" t="e">
        <f>R36-R37</f>
        <v>#REF!</v>
      </c>
      <c r="S38" s="848" t="e">
        <f>S36-S37</f>
        <v>#REF!</v>
      </c>
      <c r="T38" s="850" t="e">
        <f t="shared" si="21"/>
        <v>#REF!</v>
      </c>
      <c r="U38" s="852" t="e">
        <f>U36-U37</f>
        <v>#REF!</v>
      </c>
      <c r="V38" s="848" t="e">
        <f>V36-V37</f>
        <v>#REF!</v>
      </c>
      <c r="W38" s="850" t="e">
        <f t="shared" si="23"/>
        <v>#REF!</v>
      </c>
    </row>
    <row r="39" spans="1:23" s="91" customFormat="1" ht="21" customHeight="1" x14ac:dyDescent="0.2">
      <c r="A39" s="828" t="s">
        <v>54</v>
      </c>
      <c r="B39" s="842" t="s">
        <v>55</v>
      </c>
      <c r="C39" s="811" t="e">
        <f>'4 міс.'!C39+#REF!</f>
        <v>#REF!</v>
      </c>
      <c r="D39" s="812" t="e">
        <f>'4 міс.'!D39+#REF!</f>
        <v>#REF!</v>
      </c>
      <c r="E39" s="609" t="e">
        <f t="shared" si="11"/>
        <v>#REF!</v>
      </c>
      <c r="F39" s="811" t="e">
        <f>'4 міс.'!F39+#REF!</f>
        <v>#REF!</v>
      </c>
      <c r="G39" s="812" t="e">
        <f>'4 міс.'!G39+#REF!</f>
        <v>#REF!</v>
      </c>
      <c r="H39" s="609" t="e">
        <f t="shared" si="13"/>
        <v>#REF!</v>
      </c>
      <c r="I39" s="811" t="e">
        <f>'4 міс.'!I39+#REF!</f>
        <v>#REF!</v>
      </c>
      <c r="J39" s="812" t="e">
        <f>'4 міс.'!J39+#REF!</f>
        <v>#REF!</v>
      </c>
      <c r="K39" s="609" t="e">
        <f t="shared" si="15"/>
        <v>#REF!</v>
      </c>
      <c r="L39" s="811" t="e">
        <f>'4 міс.'!L39+#REF!</f>
        <v>#REF!</v>
      </c>
      <c r="M39" s="812" t="e">
        <f>'4 міс.'!M39+#REF!</f>
        <v>#REF!</v>
      </c>
      <c r="N39" s="609" t="e">
        <f t="shared" si="17"/>
        <v>#REF!</v>
      </c>
      <c r="O39" s="811" t="e">
        <f>'4 міс.'!O39+#REF!</f>
        <v>#REF!</v>
      </c>
      <c r="P39" s="812" t="e">
        <f>'4 міс.'!P39+#REF!</f>
        <v>#REF!</v>
      </c>
      <c r="Q39" s="609" t="e">
        <f t="shared" si="19"/>
        <v>#REF!</v>
      </c>
      <c r="R39" s="811" t="e">
        <f>'4 міс.'!R39+#REF!</f>
        <v>#REF!</v>
      </c>
      <c r="S39" s="812" t="e">
        <f>'4 міс.'!S39+#REF!</f>
        <v>#REF!</v>
      </c>
      <c r="T39" s="609" t="e">
        <f t="shared" si="21"/>
        <v>#REF!</v>
      </c>
      <c r="U39" s="602" t="e">
        <f>SUM(C39,F39,I39,L39,O39,R39)</f>
        <v>#REF!</v>
      </c>
      <c r="V39" s="603" t="e">
        <f>SUM(D39,G39,J39,M39,P39,S39)</f>
        <v>#REF!</v>
      </c>
      <c r="W39" s="609" t="e">
        <f t="shared" si="23"/>
        <v>#REF!</v>
      </c>
    </row>
    <row r="40" spans="1:23" x14ac:dyDescent="0.2">
      <c r="A40" s="840" t="s">
        <v>56</v>
      </c>
      <c r="B40" s="843" t="s">
        <v>12</v>
      </c>
      <c r="C40" s="811" t="e">
        <f>'4 міс.'!C40+#REF!</f>
        <v>#REF!</v>
      </c>
      <c r="D40" s="812" t="e">
        <f>'4 міс.'!D40+#REF!</f>
        <v>#REF!</v>
      </c>
      <c r="E40" s="608" t="e">
        <f t="shared" si="11"/>
        <v>#REF!</v>
      </c>
      <c r="F40" s="811" t="e">
        <f>'4 міс.'!F40+#REF!</f>
        <v>#REF!</v>
      </c>
      <c r="G40" s="812" t="e">
        <f>'4 міс.'!G40+#REF!</f>
        <v>#REF!</v>
      </c>
      <c r="H40" s="608" t="e">
        <f t="shared" si="13"/>
        <v>#REF!</v>
      </c>
      <c r="I40" s="811" t="e">
        <f>'4 міс.'!I40+#REF!</f>
        <v>#REF!</v>
      </c>
      <c r="J40" s="812" t="e">
        <f>'4 міс.'!J40+#REF!</f>
        <v>#REF!</v>
      </c>
      <c r="K40" s="608" t="e">
        <f t="shared" si="15"/>
        <v>#REF!</v>
      </c>
      <c r="L40" s="811" t="e">
        <f>'4 міс.'!L40+#REF!</f>
        <v>#REF!</v>
      </c>
      <c r="M40" s="812" t="e">
        <f>'4 міс.'!M40+#REF!</f>
        <v>#REF!</v>
      </c>
      <c r="N40" s="608" t="e">
        <f t="shared" si="17"/>
        <v>#REF!</v>
      </c>
      <c r="O40" s="811" t="e">
        <f>'4 міс.'!O40+#REF!</f>
        <v>#REF!</v>
      </c>
      <c r="P40" s="812" t="e">
        <f>'4 міс.'!P40+#REF!</f>
        <v>#REF!</v>
      </c>
      <c r="Q40" s="608" t="e">
        <f t="shared" si="19"/>
        <v>#REF!</v>
      </c>
      <c r="R40" s="811" t="e">
        <f>'4 міс.'!R40+#REF!</f>
        <v>#REF!</v>
      </c>
      <c r="S40" s="812" t="e">
        <f>'4 міс.'!S40+#REF!</f>
        <v>#REF!</v>
      </c>
      <c r="T40" s="608" t="e">
        <f t="shared" si="21"/>
        <v>#REF!</v>
      </c>
      <c r="U40" s="602" t="e">
        <f>SUM(C40,F40,I40,L40,O40,R40)</f>
        <v>#REF!</v>
      </c>
      <c r="V40" s="603" t="e">
        <f>SUM(D40,G40,J40,M40,P40,S40)</f>
        <v>#REF!</v>
      </c>
      <c r="W40" s="608" t="e">
        <f t="shared" si="23"/>
        <v>#REF!</v>
      </c>
    </row>
    <row r="41" spans="1:23" s="437" customFormat="1" x14ac:dyDescent="0.2">
      <c r="A41" s="530" t="s">
        <v>58</v>
      </c>
      <c r="B41" s="745" t="s">
        <v>12</v>
      </c>
      <c r="C41" s="813" t="e">
        <f>C39+C40</f>
        <v>#REF!</v>
      </c>
      <c r="D41" s="814" t="e">
        <f>D39+D40</f>
        <v>#REF!</v>
      </c>
      <c r="E41" s="806" t="e">
        <f t="shared" si="11"/>
        <v>#REF!</v>
      </c>
      <c r="F41" s="813" t="e">
        <f>F39+F40</f>
        <v>#REF!</v>
      </c>
      <c r="G41" s="814" t="e">
        <f>G39+G40</f>
        <v>#REF!</v>
      </c>
      <c r="H41" s="806" t="e">
        <f t="shared" si="13"/>
        <v>#REF!</v>
      </c>
      <c r="I41" s="813" t="e">
        <f>I39+I40</f>
        <v>#REF!</v>
      </c>
      <c r="J41" s="814" t="e">
        <f>J39+J40</f>
        <v>#REF!</v>
      </c>
      <c r="K41" s="806" t="e">
        <f t="shared" si="15"/>
        <v>#REF!</v>
      </c>
      <c r="L41" s="813" t="e">
        <f>L39+L40</f>
        <v>#REF!</v>
      </c>
      <c r="M41" s="814" t="e">
        <f>M39+M40</f>
        <v>#REF!</v>
      </c>
      <c r="N41" s="806" t="e">
        <f t="shared" si="17"/>
        <v>#REF!</v>
      </c>
      <c r="O41" s="813" t="e">
        <f>O39+O40</f>
        <v>#REF!</v>
      </c>
      <c r="P41" s="814" t="e">
        <f>P39+P40</f>
        <v>#REF!</v>
      </c>
      <c r="Q41" s="806" t="e">
        <f t="shared" si="19"/>
        <v>#REF!</v>
      </c>
      <c r="R41" s="813" t="e">
        <f>R39+R40</f>
        <v>#REF!</v>
      </c>
      <c r="S41" s="814" t="e">
        <f>S39+S40</f>
        <v>#REF!</v>
      </c>
      <c r="T41" s="806" t="e">
        <f t="shared" si="21"/>
        <v>#REF!</v>
      </c>
      <c r="U41" s="815" t="e">
        <f>U40+U39</f>
        <v>#REF!</v>
      </c>
      <c r="V41" s="808" t="e">
        <f>SUM(D41,G41,J41,M41,P41,S41)</f>
        <v>#REF!</v>
      </c>
      <c r="W41" s="806" t="e">
        <f t="shared" si="23"/>
        <v>#REF!</v>
      </c>
    </row>
    <row r="42" spans="1:23" s="508" customFormat="1" ht="21" customHeight="1" x14ac:dyDescent="0.2">
      <c r="A42" s="658" t="s">
        <v>54</v>
      </c>
      <c r="B42" s="573" t="s">
        <v>57</v>
      </c>
      <c r="C42" s="816" t="e">
        <f>'4 міс.'!C42+#REF!</f>
        <v>#REF!</v>
      </c>
      <c r="D42" s="817" t="e">
        <f>'4 міс.'!D42+#REF!</f>
        <v>#REF!</v>
      </c>
      <c r="E42" s="644" t="e">
        <f t="shared" si="11"/>
        <v>#REF!</v>
      </c>
      <c r="F42" s="816" t="e">
        <f>'4 міс.'!F42+#REF!</f>
        <v>#REF!</v>
      </c>
      <c r="G42" s="817" t="e">
        <f>'4 міс.'!G42+#REF!</f>
        <v>#REF!</v>
      </c>
      <c r="H42" s="644" t="e">
        <f t="shared" si="13"/>
        <v>#REF!</v>
      </c>
      <c r="I42" s="816" t="e">
        <f>'4 міс.'!I42+#REF!</f>
        <v>#REF!</v>
      </c>
      <c r="J42" s="817" t="e">
        <f>'4 міс.'!J42+#REF!</f>
        <v>#REF!</v>
      </c>
      <c r="K42" s="644" t="e">
        <f t="shared" si="15"/>
        <v>#REF!</v>
      </c>
      <c r="L42" s="816" t="e">
        <f>'4 міс.'!L42+#REF!</f>
        <v>#REF!</v>
      </c>
      <c r="M42" s="817" t="e">
        <f>'4 міс.'!M42+#REF!</f>
        <v>#REF!</v>
      </c>
      <c r="N42" s="644" t="e">
        <f t="shared" si="17"/>
        <v>#REF!</v>
      </c>
      <c r="O42" s="816" t="e">
        <f>'4 міс.'!O42+#REF!</f>
        <v>#REF!</v>
      </c>
      <c r="P42" s="817" t="e">
        <f>'4 міс.'!P42+#REF!</f>
        <v>#REF!</v>
      </c>
      <c r="Q42" s="644" t="e">
        <f t="shared" si="19"/>
        <v>#REF!</v>
      </c>
      <c r="R42" s="816" t="e">
        <f>'4 міс.'!R42+#REF!</f>
        <v>#REF!</v>
      </c>
      <c r="S42" s="817" t="e">
        <f>'4 міс.'!S42+#REF!</f>
        <v>#REF!</v>
      </c>
      <c r="T42" s="644" t="e">
        <f t="shared" si="21"/>
        <v>#REF!</v>
      </c>
      <c r="U42" s="819" t="e">
        <f>SUM(C42,F42,I42,L42,O42,R42)</f>
        <v>#REF!</v>
      </c>
      <c r="V42" s="820" t="e">
        <f>SUM(D42,G42,J42,M42,P42,S42)</f>
        <v>#REF!</v>
      </c>
      <c r="W42" s="644" t="e">
        <f t="shared" si="23"/>
        <v>#REF!</v>
      </c>
    </row>
    <row r="43" spans="1:23" x14ac:dyDescent="0.2">
      <c r="A43" s="840" t="s">
        <v>56</v>
      </c>
      <c r="B43" s="843" t="s">
        <v>12</v>
      </c>
      <c r="C43" s="811" t="e">
        <f>'4 міс.'!C43+#REF!</f>
        <v>#REF!</v>
      </c>
      <c r="D43" s="812" t="e">
        <f>'4 міс.'!D43+#REF!</f>
        <v>#REF!</v>
      </c>
      <c r="E43" s="608" t="e">
        <f t="shared" si="11"/>
        <v>#REF!</v>
      </c>
      <c r="F43" s="811" t="e">
        <f>'4 міс.'!F43+#REF!</f>
        <v>#REF!</v>
      </c>
      <c r="G43" s="812" t="e">
        <f>'4 міс.'!G43+#REF!</f>
        <v>#REF!</v>
      </c>
      <c r="H43" s="608" t="e">
        <f t="shared" si="13"/>
        <v>#REF!</v>
      </c>
      <c r="I43" s="811" t="e">
        <f>'4 міс.'!I43+#REF!</f>
        <v>#REF!</v>
      </c>
      <c r="J43" s="812" t="e">
        <f>'4 міс.'!J43+#REF!</f>
        <v>#REF!</v>
      </c>
      <c r="K43" s="608" t="e">
        <f t="shared" si="15"/>
        <v>#REF!</v>
      </c>
      <c r="L43" s="811" t="e">
        <f>'4 міс.'!L43+#REF!</f>
        <v>#REF!</v>
      </c>
      <c r="M43" s="812" t="e">
        <f>'4 міс.'!M43+#REF!</f>
        <v>#REF!</v>
      </c>
      <c r="N43" s="608" t="e">
        <f t="shared" si="17"/>
        <v>#REF!</v>
      </c>
      <c r="O43" s="811" t="e">
        <f>'4 міс.'!O43+#REF!</f>
        <v>#REF!</v>
      </c>
      <c r="P43" s="812" t="e">
        <f>'4 міс.'!P43+#REF!</f>
        <v>#REF!</v>
      </c>
      <c r="Q43" s="608" t="e">
        <f t="shared" si="19"/>
        <v>#REF!</v>
      </c>
      <c r="R43" s="811" t="e">
        <f>'4 міс.'!R43+#REF!</f>
        <v>#REF!</v>
      </c>
      <c r="S43" s="812" t="e">
        <f>'4 міс.'!S43+#REF!</f>
        <v>#REF!</v>
      </c>
      <c r="T43" s="608" t="e">
        <f t="shared" si="21"/>
        <v>#REF!</v>
      </c>
      <c r="U43" s="602" t="e">
        <f>SUM(C43,F43,I43,L43,O43,R43)</f>
        <v>#REF!</v>
      </c>
      <c r="V43" s="603" t="e">
        <f>SUM(D43,G43,J43,M43,P43,S43)</f>
        <v>#REF!</v>
      </c>
      <c r="W43" s="608" t="e">
        <f t="shared" si="23"/>
        <v>#REF!</v>
      </c>
    </row>
    <row r="44" spans="1:23" s="437" customFormat="1" ht="13.5" thickBot="1" x14ac:dyDescent="0.25">
      <c r="A44" s="583" t="s">
        <v>58</v>
      </c>
      <c r="B44" s="844" t="s">
        <v>12</v>
      </c>
      <c r="C44" s="821" t="e">
        <f>C42+C43</f>
        <v>#REF!</v>
      </c>
      <c r="D44" s="713" t="e">
        <f>D42+D43</f>
        <v>#REF!</v>
      </c>
      <c r="E44" s="711" t="e">
        <f t="shared" si="11"/>
        <v>#REF!</v>
      </c>
      <c r="F44" s="821" t="e">
        <f>F42+F43</f>
        <v>#REF!</v>
      </c>
      <c r="G44" s="713" t="e">
        <f>G42+G43</f>
        <v>#REF!</v>
      </c>
      <c r="H44" s="711" t="e">
        <f t="shared" si="13"/>
        <v>#REF!</v>
      </c>
      <c r="I44" s="821" t="e">
        <f>I42+I43</f>
        <v>#REF!</v>
      </c>
      <c r="J44" s="713" t="e">
        <f>J42+J43</f>
        <v>#REF!</v>
      </c>
      <c r="K44" s="711" t="e">
        <f t="shared" si="15"/>
        <v>#REF!</v>
      </c>
      <c r="L44" s="821" t="e">
        <f>L42+L43</f>
        <v>#REF!</v>
      </c>
      <c r="M44" s="713" t="e">
        <f>M42+M43</f>
        <v>#REF!</v>
      </c>
      <c r="N44" s="711" t="e">
        <f t="shared" si="17"/>
        <v>#REF!</v>
      </c>
      <c r="O44" s="821" t="e">
        <f>O42+O43</f>
        <v>#REF!</v>
      </c>
      <c r="P44" s="713" t="e">
        <f>P42+P43</f>
        <v>#REF!</v>
      </c>
      <c r="Q44" s="711" t="e">
        <f t="shared" si="19"/>
        <v>#REF!</v>
      </c>
      <c r="R44" s="821" t="e">
        <f>R42+R43</f>
        <v>#REF!</v>
      </c>
      <c r="S44" s="713" t="e">
        <f>S42+S43</f>
        <v>#REF!</v>
      </c>
      <c r="T44" s="711" t="e">
        <f t="shared" si="21"/>
        <v>#REF!</v>
      </c>
      <c r="U44" s="822" t="e">
        <f>U43+U42</f>
        <v>#REF!</v>
      </c>
      <c r="V44" s="712" t="e">
        <f>SUM(D44,G44,J44,M44,P44,S44)</f>
        <v>#REF!</v>
      </c>
      <c r="W44" s="711" t="e">
        <f t="shared" si="23"/>
        <v>#REF!</v>
      </c>
    </row>
    <row r="45" spans="1:23" s="437" customFormat="1" ht="27" customHeight="1" x14ac:dyDescent="0.2">
      <c r="A45" s="571" t="s">
        <v>95</v>
      </c>
      <c r="B45" s="752"/>
      <c r="C45" s="736" t="e">
        <f>C47+C48+C49+C52+C51</f>
        <v>#REF!</v>
      </c>
      <c r="D45" s="728" t="e">
        <f>D47+D48+D49+D52+D51</f>
        <v>#REF!</v>
      </c>
      <c r="E45" s="617" t="e">
        <f t="shared" ref="E45:E59" si="25">D45/C45*100</f>
        <v>#REF!</v>
      </c>
      <c r="F45" s="736" t="e">
        <f>F47+F48+F49+F52+F51</f>
        <v>#REF!</v>
      </c>
      <c r="G45" s="728" t="e">
        <f>G47+G48+G49+G52+G51</f>
        <v>#REF!</v>
      </c>
      <c r="H45" s="617" t="e">
        <f t="shared" ref="H45:H59" si="26">G45/F45*100</f>
        <v>#REF!</v>
      </c>
      <c r="I45" s="736" t="e">
        <f>I47+I48+I49+I52+I51</f>
        <v>#REF!</v>
      </c>
      <c r="J45" s="728" t="e">
        <f>J47+J48+J49+J52+J51</f>
        <v>#REF!</v>
      </c>
      <c r="K45" s="617" t="e">
        <f t="shared" ref="K45:K59" si="27">J45/I45*100</f>
        <v>#REF!</v>
      </c>
      <c r="L45" s="736" t="e">
        <f>L47+L48+L49+L52+L51+0.1</f>
        <v>#REF!</v>
      </c>
      <c r="M45" s="728" t="e">
        <f>M47+M48+M49+M52+M51</f>
        <v>#REF!</v>
      </c>
      <c r="N45" s="617" t="e">
        <f t="shared" ref="N45:N59" si="28">M45/L45*100</f>
        <v>#REF!</v>
      </c>
      <c r="O45" s="736" t="e">
        <f>O47+O48+O49+O52+O51</f>
        <v>#REF!</v>
      </c>
      <c r="P45" s="728" t="e">
        <f>P47+P48+P49+P52+P51</f>
        <v>#REF!</v>
      </c>
      <c r="Q45" s="617" t="e">
        <f t="shared" ref="Q45:Q59" si="29">P45/O45*100</f>
        <v>#REF!</v>
      </c>
      <c r="R45" s="736" t="e">
        <f>R47+R48+R49+R52+R51</f>
        <v>#REF!</v>
      </c>
      <c r="S45" s="728" t="e">
        <f>S47+S48+S49+S52+S51</f>
        <v>#REF!</v>
      </c>
      <c r="T45" s="617" t="e">
        <f t="shared" ref="T45:T59" si="30">S45/R45*100</f>
        <v>#REF!</v>
      </c>
      <c r="U45" s="682" t="e">
        <f>SUM(C45,F45,I45,L45,O45,R45)+0.1</f>
        <v>#REF!</v>
      </c>
      <c r="V45" s="618">
        <v>11739.5</v>
      </c>
      <c r="W45" s="617" t="e">
        <f t="shared" ref="W45:W59" si="31">V45/U45*100</f>
        <v>#REF!</v>
      </c>
    </row>
    <row r="46" spans="1:23" x14ac:dyDescent="0.2">
      <c r="A46" s="841" t="s">
        <v>102</v>
      </c>
      <c r="B46" s="845"/>
      <c r="C46" s="737" t="e">
        <f>C47+C48+C49+C52</f>
        <v>#REF!</v>
      </c>
      <c r="D46" s="626" t="e">
        <f>D47+D48+D49+D52</f>
        <v>#REF!</v>
      </c>
      <c r="E46" s="619" t="e">
        <f t="shared" si="25"/>
        <v>#REF!</v>
      </c>
      <c r="F46" s="737" t="e">
        <f>F47+F48+F49+F52</f>
        <v>#REF!</v>
      </c>
      <c r="G46" s="626" t="e">
        <f>G47+G48+G49+G52</f>
        <v>#REF!</v>
      </c>
      <c r="H46" s="619" t="e">
        <f t="shared" si="26"/>
        <v>#REF!</v>
      </c>
      <c r="I46" s="737" t="e">
        <f>I47+I48+I49+I52</f>
        <v>#REF!</v>
      </c>
      <c r="J46" s="626" t="e">
        <f>J47+J48+J49+J52</f>
        <v>#REF!</v>
      </c>
      <c r="K46" s="619" t="e">
        <f t="shared" si="27"/>
        <v>#REF!</v>
      </c>
      <c r="L46" s="737" t="e">
        <f>L47+L48+L49+L52+0.1</f>
        <v>#REF!</v>
      </c>
      <c r="M46" s="626" t="e">
        <f>M47+M48+M49+M52</f>
        <v>#REF!</v>
      </c>
      <c r="N46" s="619" t="e">
        <f t="shared" si="28"/>
        <v>#REF!</v>
      </c>
      <c r="O46" s="737" t="e">
        <f>O47+O48+O49+O52</f>
        <v>#REF!</v>
      </c>
      <c r="P46" s="626" t="e">
        <f>P47+P48+P49+P52</f>
        <v>#REF!</v>
      </c>
      <c r="Q46" s="619" t="e">
        <f t="shared" si="29"/>
        <v>#REF!</v>
      </c>
      <c r="R46" s="737" t="e">
        <f>R47+R48+R49+R52</f>
        <v>#REF!</v>
      </c>
      <c r="S46" s="626" t="e">
        <f>S47+S48+S49+S52</f>
        <v>#REF!</v>
      </c>
      <c r="T46" s="619" t="e">
        <f t="shared" si="30"/>
        <v>#REF!</v>
      </c>
      <c r="U46" s="696" t="e">
        <f t="shared" ref="U46:V59" si="32">SUM(C46,F46,I46,L46,O46,R46)</f>
        <v>#REF!</v>
      </c>
      <c r="V46" s="620" t="e">
        <f t="shared" si="32"/>
        <v>#REF!</v>
      </c>
      <c r="W46" s="619" t="e">
        <f t="shared" si="31"/>
        <v>#REF!</v>
      </c>
    </row>
    <row r="47" spans="1:23" x14ac:dyDescent="0.2">
      <c r="A47" s="663" t="s">
        <v>92</v>
      </c>
      <c r="B47" s="828"/>
      <c r="C47" s="738" t="e">
        <f>'4 міс.'!C47+#REF!</f>
        <v>#REF!</v>
      </c>
      <c r="D47" s="729" t="e">
        <f>'4 міс.'!D47+#REF!</f>
        <v>#REF!</v>
      </c>
      <c r="E47" s="621" t="e">
        <f t="shared" si="25"/>
        <v>#REF!</v>
      </c>
      <c r="F47" s="738" t="e">
        <f>'4 міс.'!F47+#REF!</f>
        <v>#REF!</v>
      </c>
      <c r="G47" s="729" t="e">
        <f>'4 міс.'!G47+#REF!</f>
        <v>#REF!</v>
      </c>
      <c r="H47" s="621" t="e">
        <f t="shared" si="26"/>
        <v>#REF!</v>
      </c>
      <c r="I47" s="738" t="e">
        <f>'4 міс.'!I47+#REF!</f>
        <v>#REF!</v>
      </c>
      <c r="J47" s="729" t="e">
        <f>'4 міс.'!J47+#REF!</f>
        <v>#REF!</v>
      </c>
      <c r="K47" s="621" t="e">
        <f t="shared" si="27"/>
        <v>#REF!</v>
      </c>
      <c r="L47" s="738" t="e">
        <f>'4 міс.'!L47+#REF!</f>
        <v>#REF!</v>
      </c>
      <c r="M47" s="729" t="e">
        <f>'4 міс.'!M47+#REF!</f>
        <v>#REF!</v>
      </c>
      <c r="N47" s="621" t="e">
        <f t="shared" si="28"/>
        <v>#REF!</v>
      </c>
      <c r="O47" s="738" t="e">
        <f>'4 міс.'!O47+#REF!</f>
        <v>#REF!</v>
      </c>
      <c r="P47" s="729" t="e">
        <f>'4 міс.'!P47+#REF!</f>
        <v>#REF!</v>
      </c>
      <c r="Q47" s="621" t="e">
        <f t="shared" si="29"/>
        <v>#REF!</v>
      </c>
      <c r="R47" s="738" t="e">
        <f>'4 міс.'!R47+#REF!</f>
        <v>#REF!</v>
      </c>
      <c r="S47" s="729" t="e">
        <f>'4 міс.'!S47+#REF!</f>
        <v>#REF!</v>
      </c>
      <c r="T47" s="621" t="e">
        <f t="shared" si="30"/>
        <v>#REF!</v>
      </c>
      <c r="U47" s="593" t="e">
        <f t="shared" si="32"/>
        <v>#REF!</v>
      </c>
      <c r="V47" s="594" t="e">
        <f t="shared" si="32"/>
        <v>#REF!</v>
      </c>
      <c r="W47" s="621" t="e">
        <f t="shared" si="31"/>
        <v>#REF!</v>
      </c>
    </row>
    <row r="48" spans="1:23" x14ac:dyDescent="0.2">
      <c r="A48" s="663" t="s">
        <v>93</v>
      </c>
      <c r="B48" s="828"/>
      <c r="C48" s="738" t="e">
        <f>'4 міс.'!C48+#REF!</f>
        <v>#REF!</v>
      </c>
      <c r="D48" s="729" t="e">
        <f>'4 міс.'!D48+#REF!</f>
        <v>#REF!</v>
      </c>
      <c r="E48" s="621" t="e">
        <f t="shared" si="25"/>
        <v>#REF!</v>
      </c>
      <c r="F48" s="738" t="e">
        <f>'4 міс.'!F48+#REF!</f>
        <v>#REF!</v>
      </c>
      <c r="G48" s="729" t="e">
        <f>'4 міс.'!G48+#REF!</f>
        <v>#REF!</v>
      </c>
      <c r="H48" s="621" t="e">
        <f t="shared" si="26"/>
        <v>#REF!</v>
      </c>
      <c r="I48" s="738" t="e">
        <f>'4 міс.'!I48+#REF!</f>
        <v>#REF!</v>
      </c>
      <c r="J48" s="729" t="e">
        <f>'4 міс.'!J48+#REF!</f>
        <v>#REF!</v>
      </c>
      <c r="K48" s="621" t="e">
        <f t="shared" si="27"/>
        <v>#REF!</v>
      </c>
      <c r="L48" s="738" t="e">
        <f>'4 міс.'!L48+#REF!</f>
        <v>#REF!</v>
      </c>
      <c r="M48" s="729" t="e">
        <f>'4 міс.'!M48+#REF!</f>
        <v>#REF!</v>
      </c>
      <c r="N48" s="621" t="e">
        <f t="shared" si="28"/>
        <v>#REF!</v>
      </c>
      <c r="O48" s="738" t="e">
        <f>'4 міс.'!O48+#REF!</f>
        <v>#REF!</v>
      </c>
      <c r="P48" s="729" t="e">
        <f>'4 міс.'!P48+#REF!</f>
        <v>#REF!</v>
      </c>
      <c r="Q48" s="621" t="e">
        <f t="shared" si="29"/>
        <v>#REF!</v>
      </c>
      <c r="R48" s="738" t="e">
        <f>'4 міс.'!R48+#REF!</f>
        <v>#REF!</v>
      </c>
      <c r="S48" s="729" t="e">
        <f>'4 міс.'!S48+#REF!</f>
        <v>#REF!</v>
      </c>
      <c r="T48" s="621" t="e">
        <f t="shared" si="30"/>
        <v>#REF!</v>
      </c>
      <c r="U48" s="593" t="e">
        <f t="shared" si="32"/>
        <v>#REF!</v>
      </c>
      <c r="V48" s="594" t="e">
        <f t="shared" si="32"/>
        <v>#REF!</v>
      </c>
      <c r="W48" s="621" t="e">
        <f t="shared" si="31"/>
        <v>#REF!</v>
      </c>
    </row>
    <row r="49" spans="1:23" x14ac:dyDescent="0.2">
      <c r="A49" s="663" t="s">
        <v>94</v>
      </c>
      <c r="B49" s="828"/>
      <c r="C49" s="738" t="e">
        <f>'4 міс.'!C49+#REF!</f>
        <v>#REF!</v>
      </c>
      <c r="D49" s="729" t="e">
        <f>'4 міс.'!D49+#REF!</f>
        <v>#REF!</v>
      </c>
      <c r="E49" s="621" t="e">
        <f t="shared" si="25"/>
        <v>#REF!</v>
      </c>
      <c r="F49" s="738" t="e">
        <f>'4 міс.'!F49+#REF!</f>
        <v>#REF!</v>
      </c>
      <c r="G49" s="729" t="e">
        <f>'4 міс.'!G49+#REF!</f>
        <v>#REF!</v>
      </c>
      <c r="H49" s="621" t="e">
        <f t="shared" si="26"/>
        <v>#REF!</v>
      </c>
      <c r="I49" s="738" t="e">
        <f>'4 міс.'!I49+#REF!</f>
        <v>#REF!</v>
      </c>
      <c r="J49" s="729" t="e">
        <f>'4 міс.'!J49+#REF!</f>
        <v>#REF!</v>
      </c>
      <c r="K49" s="621" t="e">
        <f t="shared" si="27"/>
        <v>#REF!</v>
      </c>
      <c r="L49" s="738" t="e">
        <f>'4 міс.'!L49+#REF!</f>
        <v>#REF!</v>
      </c>
      <c r="M49" s="729" t="e">
        <f>'4 міс.'!M49+#REF!</f>
        <v>#REF!</v>
      </c>
      <c r="N49" s="621" t="e">
        <f t="shared" si="28"/>
        <v>#REF!</v>
      </c>
      <c r="O49" s="738" t="e">
        <f>'4 міс.'!O49+#REF!</f>
        <v>#REF!</v>
      </c>
      <c r="P49" s="729" t="e">
        <f>'4 міс.'!P49+#REF!</f>
        <v>#REF!</v>
      </c>
      <c r="Q49" s="621" t="e">
        <f t="shared" si="29"/>
        <v>#REF!</v>
      </c>
      <c r="R49" s="738" t="e">
        <f>'4 міс.'!R49+#REF!</f>
        <v>#REF!</v>
      </c>
      <c r="S49" s="729" t="e">
        <f>'4 міс.'!S49+#REF!</f>
        <v>#REF!</v>
      </c>
      <c r="T49" s="621" t="e">
        <f t="shared" si="30"/>
        <v>#REF!</v>
      </c>
      <c r="U49" s="593" t="e">
        <f t="shared" si="32"/>
        <v>#REF!</v>
      </c>
      <c r="V49" s="594" t="e">
        <f t="shared" si="32"/>
        <v>#REF!</v>
      </c>
      <c r="W49" s="621" t="e">
        <f t="shared" si="31"/>
        <v>#REF!</v>
      </c>
    </row>
    <row r="50" spans="1:23" x14ac:dyDescent="0.2">
      <c r="A50" s="663" t="s">
        <v>101</v>
      </c>
      <c r="B50" s="828"/>
      <c r="C50" s="738" t="e">
        <f>'4 міс.'!C50+#REF!</f>
        <v>#REF!</v>
      </c>
      <c r="D50" s="729" t="e">
        <f>'4 міс.'!D50+#REF!</f>
        <v>#REF!</v>
      </c>
      <c r="E50" s="621" t="e">
        <f t="shared" si="25"/>
        <v>#REF!</v>
      </c>
      <c r="F50" s="738" t="e">
        <f>'4 міс.'!F50+#REF!</f>
        <v>#REF!</v>
      </c>
      <c r="G50" s="729" t="e">
        <f>'4 міс.'!G50+#REF!</f>
        <v>#REF!</v>
      </c>
      <c r="H50" s="621" t="e">
        <f t="shared" si="26"/>
        <v>#REF!</v>
      </c>
      <c r="I50" s="738" t="e">
        <f>'4 міс.'!I50+#REF!</f>
        <v>#REF!</v>
      </c>
      <c r="J50" s="729" t="e">
        <f>'4 міс.'!J50+#REF!</f>
        <v>#REF!</v>
      </c>
      <c r="K50" s="621" t="e">
        <f t="shared" si="27"/>
        <v>#REF!</v>
      </c>
      <c r="L50" s="738" t="e">
        <f>'4 міс.'!L50+#REF!</f>
        <v>#REF!</v>
      </c>
      <c r="M50" s="729" t="e">
        <f>'4 міс.'!M50+#REF!</f>
        <v>#REF!</v>
      </c>
      <c r="N50" s="621" t="e">
        <f t="shared" si="28"/>
        <v>#REF!</v>
      </c>
      <c r="O50" s="738" t="e">
        <f>'4 міс.'!O50+#REF!</f>
        <v>#REF!</v>
      </c>
      <c r="P50" s="729" t="e">
        <f>'4 міс.'!P50+#REF!</f>
        <v>#REF!</v>
      </c>
      <c r="Q50" s="621" t="e">
        <f t="shared" si="29"/>
        <v>#REF!</v>
      </c>
      <c r="R50" s="738" t="e">
        <f>'4 міс.'!R50+#REF!</f>
        <v>#REF!</v>
      </c>
      <c r="S50" s="729" t="e">
        <f>'4 міс.'!S50+#REF!</f>
        <v>#REF!</v>
      </c>
      <c r="T50" s="621" t="e">
        <f t="shared" si="30"/>
        <v>#REF!</v>
      </c>
      <c r="U50" s="593" t="e">
        <f t="shared" si="32"/>
        <v>#REF!</v>
      </c>
      <c r="V50" s="594" t="e">
        <f t="shared" si="32"/>
        <v>#REF!</v>
      </c>
      <c r="W50" s="621" t="e">
        <f t="shared" si="31"/>
        <v>#REF!</v>
      </c>
    </row>
    <row r="51" spans="1:23" x14ac:dyDescent="0.2">
      <c r="A51" s="663" t="s">
        <v>97</v>
      </c>
      <c r="B51" s="828"/>
      <c r="C51" s="738" t="e">
        <f>'4 міс.'!C51+#REF!</f>
        <v>#REF!</v>
      </c>
      <c r="D51" s="729" t="e">
        <f>'4 міс.'!D51+#REF!</f>
        <v>#REF!</v>
      </c>
      <c r="E51" s="621" t="e">
        <f t="shared" si="25"/>
        <v>#REF!</v>
      </c>
      <c r="F51" s="738" t="e">
        <f>'4 міс.'!F51+#REF!</f>
        <v>#REF!</v>
      </c>
      <c r="G51" s="729" t="e">
        <f>'4 міс.'!G51+#REF!</f>
        <v>#REF!</v>
      </c>
      <c r="H51" s="621" t="e">
        <f t="shared" si="26"/>
        <v>#REF!</v>
      </c>
      <c r="I51" s="738" t="e">
        <f>'4 міс.'!I51+#REF!</f>
        <v>#REF!</v>
      </c>
      <c r="J51" s="729" t="e">
        <f>'4 міс.'!J51+#REF!</f>
        <v>#REF!</v>
      </c>
      <c r="K51" s="621" t="e">
        <f t="shared" si="27"/>
        <v>#REF!</v>
      </c>
      <c r="L51" s="738" t="e">
        <f>'4 міс.'!L51+#REF!</f>
        <v>#REF!</v>
      </c>
      <c r="M51" s="729" t="e">
        <f>'4 міс.'!M51+#REF!</f>
        <v>#REF!</v>
      </c>
      <c r="N51" s="621" t="e">
        <f t="shared" si="28"/>
        <v>#REF!</v>
      </c>
      <c r="O51" s="738" t="e">
        <f>'4 міс.'!O51+#REF!</f>
        <v>#REF!</v>
      </c>
      <c r="P51" s="729" t="e">
        <f>'4 міс.'!P51+#REF!</f>
        <v>#REF!</v>
      </c>
      <c r="Q51" s="621" t="e">
        <f t="shared" si="29"/>
        <v>#REF!</v>
      </c>
      <c r="R51" s="738" t="e">
        <f>'4 міс.'!R51+#REF!</f>
        <v>#REF!</v>
      </c>
      <c r="S51" s="729" t="e">
        <f>'4 міс.'!S51+#REF!</f>
        <v>#REF!</v>
      </c>
      <c r="T51" s="621" t="e">
        <f t="shared" si="30"/>
        <v>#REF!</v>
      </c>
      <c r="U51" s="593" t="e">
        <f>SUM(C51,F51,I51,L51,O51,R51)</f>
        <v>#REF!</v>
      </c>
      <c r="V51" s="594" t="e">
        <f>SUM(D51,G51,J51,M51,P51,S51)</f>
        <v>#REF!</v>
      </c>
      <c r="W51" s="621" t="e">
        <f t="shared" si="31"/>
        <v>#REF!</v>
      </c>
    </row>
    <row r="52" spans="1:23" x14ac:dyDescent="0.2">
      <c r="A52" s="663" t="s">
        <v>98</v>
      </c>
      <c r="B52" s="828"/>
      <c r="C52" s="738" t="e">
        <f>'4 міс.'!C52+#REF!</f>
        <v>#REF!</v>
      </c>
      <c r="D52" s="729" t="e">
        <f>'4 міс.'!D52+#REF!</f>
        <v>#REF!</v>
      </c>
      <c r="E52" s="621" t="e">
        <f t="shared" si="25"/>
        <v>#REF!</v>
      </c>
      <c r="F52" s="738" t="e">
        <f>'4 міс.'!F52+#REF!</f>
        <v>#REF!</v>
      </c>
      <c r="G52" s="729" t="e">
        <f>'4 міс.'!G52+#REF!</f>
        <v>#REF!</v>
      </c>
      <c r="H52" s="621" t="e">
        <f t="shared" si="26"/>
        <v>#REF!</v>
      </c>
      <c r="I52" s="738" t="e">
        <f>'4 міс.'!I52+#REF!</f>
        <v>#REF!</v>
      </c>
      <c r="J52" s="729" t="e">
        <f>'4 міс.'!J52+#REF!</f>
        <v>#REF!</v>
      </c>
      <c r="K52" s="621" t="e">
        <f t="shared" si="27"/>
        <v>#REF!</v>
      </c>
      <c r="L52" s="738" t="e">
        <f>'4 міс.'!L52+#REF!</f>
        <v>#REF!</v>
      </c>
      <c r="M52" s="729" t="e">
        <f>'4 міс.'!M52+#REF!</f>
        <v>#REF!</v>
      </c>
      <c r="N52" s="621" t="e">
        <f t="shared" si="28"/>
        <v>#REF!</v>
      </c>
      <c r="O52" s="738" t="e">
        <f>'4 міс.'!O52+#REF!</f>
        <v>#REF!</v>
      </c>
      <c r="P52" s="729" t="e">
        <f>'4 міс.'!P52+#REF!</f>
        <v>#REF!</v>
      </c>
      <c r="Q52" s="621" t="e">
        <f t="shared" si="29"/>
        <v>#REF!</v>
      </c>
      <c r="R52" s="738" t="e">
        <f>'4 міс.'!R52+#REF!</f>
        <v>#REF!</v>
      </c>
      <c r="S52" s="729" t="e">
        <f>'4 міс.'!S52+#REF!</f>
        <v>#REF!</v>
      </c>
      <c r="T52" s="621" t="e">
        <f t="shared" si="30"/>
        <v>#REF!</v>
      </c>
      <c r="U52" s="593" t="e">
        <f t="shared" si="32"/>
        <v>#REF!</v>
      </c>
      <c r="V52" s="594" t="e">
        <f t="shared" si="32"/>
        <v>#REF!</v>
      </c>
      <c r="W52" s="621" t="e">
        <f t="shared" si="31"/>
        <v>#REF!</v>
      </c>
    </row>
    <row r="53" spans="1:23" ht="13.5" thickBot="1" x14ac:dyDescent="0.25">
      <c r="A53" s="659" t="s">
        <v>99</v>
      </c>
      <c r="B53" s="839"/>
      <c r="C53" s="739" t="e">
        <f>C49/C46*100</f>
        <v>#REF!</v>
      </c>
      <c r="D53" s="730" t="e">
        <f>D49/D46*100</f>
        <v>#REF!</v>
      </c>
      <c r="E53" s="622"/>
      <c r="F53" s="739" t="e">
        <f>F49/F46*100</f>
        <v>#REF!</v>
      </c>
      <c r="G53" s="730" t="e">
        <f>G49/G46*100</f>
        <v>#REF!</v>
      </c>
      <c r="H53" s="622"/>
      <c r="I53" s="739" t="e">
        <f>I49/I46*100</f>
        <v>#REF!</v>
      </c>
      <c r="J53" s="730" t="e">
        <f>J49/J46*100</f>
        <v>#REF!</v>
      </c>
      <c r="K53" s="622"/>
      <c r="L53" s="739" t="e">
        <f>L49/L46*100</f>
        <v>#REF!</v>
      </c>
      <c r="M53" s="730" t="e">
        <f>M49/M46*100</f>
        <v>#REF!</v>
      </c>
      <c r="N53" s="622"/>
      <c r="O53" s="739" t="e">
        <f>O49/O46*100</f>
        <v>#REF!</v>
      </c>
      <c r="P53" s="730" t="e">
        <f>P49/P46*100</f>
        <v>#REF!</v>
      </c>
      <c r="Q53" s="622"/>
      <c r="R53" s="739" t="e">
        <f>R49/R46*100</f>
        <v>#REF!</v>
      </c>
      <c r="S53" s="730" t="e">
        <f>S49/S46*100</f>
        <v>#REF!</v>
      </c>
      <c r="T53" s="622"/>
      <c r="U53" s="739" t="e">
        <f>U49/U46*100</f>
        <v>#REF!</v>
      </c>
      <c r="V53" s="730" t="e">
        <f>V49/V46*100</f>
        <v>#REF!</v>
      </c>
      <c r="W53" s="622"/>
    </row>
    <row r="54" spans="1:23" s="437" customFormat="1" ht="27" customHeight="1" x14ac:dyDescent="0.2">
      <c r="A54" s="575" t="s">
        <v>96</v>
      </c>
      <c r="B54" s="755"/>
      <c r="C54" s="740" t="e">
        <f>C56+C57+C58+C59</f>
        <v>#REF!</v>
      </c>
      <c r="D54" s="731" t="e">
        <f>D56+D57+D58+D59</f>
        <v>#REF!</v>
      </c>
      <c r="E54" s="623" t="e">
        <f t="shared" si="25"/>
        <v>#REF!</v>
      </c>
      <c r="F54" s="740" t="e">
        <f>F56+F57+F58+F59</f>
        <v>#REF!</v>
      </c>
      <c r="G54" s="731" t="e">
        <f>G56+G57+G58+G59</f>
        <v>#REF!</v>
      </c>
      <c r="H54" s="623" t="e">
        <f t="shared" si="26"/>
        <v>#REF!</v>
      </c>
      <c r="I54" s="740" t="e">
        <f>I56+I57+I58+I59</f>
        <v>#REF!</v>
      </c>
      <c r="J54" s="731" t="e">
        <f>J56+J57+J58+J59</f>
        <v>#REF!</v>
      </c>
      <c r="K54" s="623" t="e">
        <f t="shared" si="27"/>
        <v>#REF!</v>
      </c>
      <c r="L54" s="740" t="e">
        <f>L56+L57+L58+L59</f>
        <v>#REF!</v>
      </c>
      <c r="M54" s="731" t="e">
        <f>M56+M57+M58+M59</f>
        <v>#REF!</v>
      </c>
      <c r="N54" s="623" t="e">
        <f t="shared" si="28"/>
        <v>#REF!</v>
      </c>
      <c r="O54" s="740" t="e">
        <f>O56+O57+O58+O59</f>
        <v>#REF!</v>
      </c>
      <c r="P54" s="731" t="e">
        <f>P56+P57+P58+P59</f>
        <v>#REF!</v>
      </c>
      <c r="Q54" s="623" t="e">
        <f t="shared" si="29"/>
        <v>#REF!</v>
      </c>
      <c r="R54" s="740" t="e">
        <f>R56+R57+R58+R59</f>
        <v>#REF!</v>
      </c>
      <c r="S54" s="731" t="e">
        <f>S56+S57+S58+S59</f>
        <v>#REF!</v>
      </c>
      <c r="T54" s="623" t="e">
        <f t="shared" si="30"/>
        <v>#REF!</v>
      </c>
      <c r="U54" s="742" t="e">
        <f t="shared" si="32"/>
        <v>#REF!</v>
      </c>
      <c r="V54" s="624" t="e">
        <f>SUM(D54,G54,J54,M54,P54,S54)-0.1</f>
        <v>#REF!</v>
      </c>
      <c r="W54" s="623" t="e">
        <f t="shared" si="31"/>
        <v>#REF!</v>
      </c>
    </row>
    <row r="55" spans="1:23" x14ac:dyDescent="0.2">
      <c r="A55" s="841" t="s">
        <v>102</v>
      </c>
      <c r="B55" s="845"/>
      <c r="C55" s="737" t="e">
        <f>C56+C57+C58</f>
        <v>#REF!</v>
      </c>
      <c r="D55" s="626" t="e">
        <f>D56+D57+D58</f>
        <v>#REF!</v>
      </c>
      <c r="E55" s="619" t="e">
        <f t="shared" si="25"/>
        <v>#REF!</v>
      </c>
      <c r="F55" s="737" t="e">
        <f>F56+F57+F58</f>
        <v>#REF!</v>
      </c>
      <c r="G55" s="626" t="e">
        <f>G56+G57+G58</f>
        <v>#REF!</v>
      </c>
      <c r="H55" s="619" t="e">
        <f t="shared" si="26"/>
        <v>#REF!</v>
      </c>
      <c r="I55" s="737" t="e">
        <f>I56+I57+I58</f>
        <v>#REF!</v>
      </c>
      <c r="J55" s="626" t="e">
        <f>J56+J57+J58</f>
        <v>#REF!</v>
      </c>
      <c r="K55" s="619" t="e">
        <f t="shared" si="27"/>
        <v>#REF!</v>
      </c>
      <c r="L55" s="737" t="e">
        <f>L56+L57+L58</f>
        <v>#REF!</v>
      </c>
      <c r="M55" s="626" t="e">
        <f>M56+M57+M58</f>
        <v>#REF!</v>
      </c>
      <c r="N55" s="619" t="e">
        <f t="shared" si="28"/>
        <v>#REF!</v>
      </c>
      <c r="O55" s="737" t="e">
        <f>O56+O57+O58</f>
        <v>#REF!</v>
      </c>
      <c r="P55" s="626" t="e">
        <f>P56+P57+P58</f>
        <v>#REF!</v>
      </c>
      <c r="Q55" s="621" t="e">
        <f t="shared" si="29"/>
        <v>#REF!</v>
      </c>
      <c r="R55" s="737" t="e">
        <f>R56+R57+R58</f>
        <v>#REF!</v>
      </c>
      <c r="S55" s="626" t="e">
        <f>S56+S57+S58</f>
        <v>#REF!</v>
      </c>
      <c r="T55" s="619" t="e">
        <f t="shared" si="30"/>
        <v>#REF!</v>
      </c>
      <c r="U55" s="737" t="e">
        <f>U56+U57+U58</f>
        <v>#REF!</v>
      </c>
      <c r="V55" s="626" t="e">
        <f>V56+V57+V58</f>
        <v>#REF!</v>
      </c>
      <c r="W55" s="619" t="e">
        <f t="shared" si="31"/>
        <v>#REF!</v>
      </c>
    </row>
    <row r="56" spans="1:23" x14ac:dyDescent="0.2">
      <c r="A56" s="663" t="s">
        <v>92</v>
      </c>
      <c r="B56" s="828"/>
      <c r="C56" s="738" t="e">
        <f>'4 міс.'!C56+#REF!</f>
        <v>#REF!</v>
      </c>
      <c r="D56" s="729" t="e">
        <f>'4 міс.'!D56+#REF!</f>
        <v>#REF!</v>
      </c>
      <c r="E56" s="621" t="e">
        <f t="shared" si="25"/>
        <v>#REF!</v>
      </c>
      <c r="F56" s="738" t="e">
        <f>'4 міс.'!F56+#REF!</f>
        <v>#REF!</v>
      </c>
      <c r="G56" s="729" t="e">
        <f>'4 міс.'!G56+#REF!</f>
        <v>#REF!</v>
      </c>
      <c r="H56" s="621" t="e">
        <f t="shared" si="26"/>
        <v>#REF!</v>
      </c>
      <c r="I56" s="738" t="e">
        <f>'4 міс.'!I56+#REF!</f>
        <v>#REF!</v>
      </c>
      <c r="J56" s="729" t="e">
        <f>'4 міс.'!J56+#REF!</f>
        <v>#REF!</v>
      </c>
      <c r="K56" s="621" t="e">
        <f t="shared" si="27"/>
        <v>#REF!</v>
      </c>
      <c r="L56" s="738" t="e">
        <f>'4 міс.'!L56+#REF!</f>
        <v>#REF!</v>
      </c>
      <c r="M56" s="729" t="e">
        <f>'4 міс.'!M56+#REF!</f>
        <v>#REF!</v>
      </c>
      <c r="N56" s="621" t="e">
        <f t="shared" si="28"/>
        <v>#REF!</v>
      </c>
      <c r="O56" s="738" t="e">
        <f>'4 міс.'!O56+#REF!</f>
        <v>#REF!</v>
      </c>
      <c r="P56" s="729" t="e">
        <f>'4 міс.'!P56+#REF!</f>
        <v>#REF!</v>
      </c>
      <c r="Q56" s="621" t="e">
        <f t="shared" si="29"/>
        <v>#REF!</v>
      </c>
      <c r="R56" s="738" t="e">
        <f>'4 міс.'!R56+#REF!</f>
        <v>#REF!</v>
      </c>
      <c r="S56" s="729" t="e">
        <f>'4 міс.'!S56+#REF!</f>
        <v>#REF!</v>
      </c>
      <c r="T56" s="621" t="e">
        <f t="shared" si="30"/>
        <v>#REF!</v>
      </c>
      <c r="U56" s="593" t="e">
        <f t="shared" si="32"/>
        <v>#REF!</v>
      </c>
      <c r="V56" s="594" t="e">
        <f t="shared" si="32"/>
        <v>#REF!</v>
      </c>
      <c r="W56" s="621" t="e">
        <f t="shared" si="31"/>
        <v>#REF!</v>
      </c>
    </row>
    <row r="57" spans="1:23" x14ac:dyDescent="0.2">
      <c r="A57" s="663" t="s">
        <v>93</v>
      </c>
      <c r="B57" s="828"/>
      <c r="C57" s="738" t="e">
        <f>'4 міс.'!C57+#REF!</f>
        <v>#REF!</v>
      </c>
      <c r="D57" s="729" t="e">
        <f>'4 міс.'!D57+#REF!</f>
        <v>#REF!</v>
      </c>
      <c r="E57" s="621" t="e">
        <f t="shared" si="25"/>
        <v>#REF!</v>
      </c>
      <c r="F57" s="738" t="e">
        <f>'4 міс.'!F57+#REF!</f>
        <v>#REF!</v>
      </c>
      <c r="G57" s="729" t="e">
        <f>'4 міс.'!G57+#REF!</f>
        <v>#REF!</v>
      </c>
      <c r="H57" s="621" t="e">
        <f t="shared" si="26"/>
        <v>#REF!</v>
      </c>
      <c r="I57" s="738" t="e">
        <f>'4 міс.'!I57+#REF!</f>
        <v>#REF!</v>
      </c>
      <c r="J57" s="729" t="e">
        <f>'4 міс.'!J57+#REF!</f>
        <v>#REF!</v>
      </c>
      <c r="K57" s="621" t="e">
        <f t="shared" si="27"/>
        <v>#REF!</v>
      </c>
      <c r="L57" s="738" t="e">
        <f>'4 міс.'!L57+#REF!</f>
        <v>#REF!</v>
      </c>
      <c r="M57" s="729" t="e">
        <f>'4 міс.'!M57+#REF!</f>
        <v>#REF!</v>
      </c>
      <c r="N57" s="621" t="e">
        <f t="shared" si="28"/>
        <v>#REF!</v>
      </c>
      <c r="O57" s="738" t="e">
        <f>'4 міс.'!O57+#REF!</f>
        <v>#REF!</v>
      </c>
      <c r="P57" s="729" t="e">
        <f>'4 міс.'!P57+#REF!</f>
        <v>#REF!</v>
      </c>
      <c r="Q57" s="621" t="e">
        <f t="shared" si="29"/>
        <v>#REF!</v>
      </c>
      <c r="R57" s="738" t="e">
        <f>'4 міс.'!R57+#REF!</f>
        <v>#REF!</v>
      </c>
      <c r="S57" s="729" t="e">
        <f>'4 міс.'!S57+#REF!</f>
        <v>#REF!</v>
      </c>
      <c r="T57" s="621" t="e">
        <f t="shared" si="30"/>
        <v>#REF!</v>
      </c>
      <c r="U57" s="593" t="e">
        <f t="shared" si="32"/>
        <v>#REF!</v>
      </c>
      <c r="V57" s="594" t="e">
        <f t="shared" si="32"/>
        <v>#REF!</v>
      </c>
      <c r="W57" s="621" t="e">
        <f t="shared" si="31"/>
        <v>#REF!</v>
      </c>
    </row>
    <row r="58" spans="1:23" x14ac:dyDescent="0.2">
      <c r="A58" s="663" t="s">
        <v>94</v>
      </c>
      <c r="B58" s="828"/>
      <c r="C58" s="738" t="e">
        <f>'4 міс.'!C58+#REF!</f>
        <v>#REF!</v>
      </c>
      <c r="D58" s="729" t="e">
        <f>'4 міс.'!D58+#REF!</f>
        <v>#REF!</v>
      </c>
      <c r="E58" s="621" t="e">
        <f t="shared" si="25"/>
        <v>#REF!</v>
      </c>
      <c r="F58" s="738" t="e">
        <f>'4 міс.'!F58+#REF!</f>
        <v>#REF!</v>
      </c>
      <c r="G58" s="729" t="e">
        <f>'4 міс.'!G58+#REF!</f>
        <v>#REF!</v>
      </c>
      <c r="H58" s="621" t="e">
        <f t="shared" si="26"/>
        <v>#REF!</v>
      </c>
      <c r="I58" s="738" t="e">
        <f>'4 міс.'!I58+#REF!</f>
        <v>#REF!</v>
      </c>
      <c r="J58" s="729" t="e">
        <f>'4 міс.'!J58+#REF!</f>
        <v>#REF!</v>
      </c>
      <c r="K58" s="621" t="e">
        <f t="shared" si="27"/>
        <v>#REF!</v>
      </c>
      <c r="L58" s="738" t="e">
        <f>'4 міс.'!L58+#REF!</f>
        <v>#REF!</v>
      </c>
      <c r="M58" s="729" t="e">
        <f>'4 міс.'!M58+#REF!</f>
        <v>#REF!</v>
      </c>
      <c r="N58" s="621" t="e">
        <f t="shared" si="28"/>
        <v>#REF!</v>
      </c>
      <c r="O58" s="738" t="e">
        <f>'4 міс.'!O58+#REF!</f>
        <v>#REF!</v>
      </c>
      <c r="P58" s="729" t="e">
        <f>'4 міс.'!P58+#REF!</f>
        <v>#REF!</v>
      </c>
      <c r="Q58" s="621" t="e">
        <f t="shared" si="29"/>
        <v>#REF!</v>
      </c>
      <c r="R58" s="738" t="e">
        <f>'4 міс.'!R58+#REF!</f>
        <v>#REF!</v>
      </c>
      <c r="S58" s="729" t="e">
        <f>'4 міс.'!S58+#REF!</f>
        <v>#REF!</v>
      </c>
      <c r="T58" s="621" t="e">
        <f t="shared" si="30"/>
        <v>#REF!</v>
      </c>
      <c r="U58" s="593" t="e">
        <f t="shared" si="32"/>
        <v>#REF!</v>
      </c>
      <c r="V58" s="594" t="e">
        <f t="shared" si="32"/>
        <v>#REF!</v>
      </c>
      <c r="W58" s="621" t="e">
        <f t="shared" si="31"/>
        <v>#REF!</v>
      </c>
    </row>
    <row r="59" spans="1:23" x14ac:dyDescent="0.2">
      <c r="A59" s="663" t="s">
        <v>97</v>
      </c>
      <c r="B59" s="828"/>
      <c r="C59" s="738" t="e">
        <f>'4 міс.'!C59+#REF!</f>
        <v>#REF!</v>
      </c>
      <c r="D59" s="729" t="e">
        <f>'4 міс.'!D59+#REF!</f>
        <v>#REF!</v>
      </c>
      <c r="E59" s="621" t="e">
        <f t="shared" si="25"/>
        <v>#REF!</v>
      </c>
      <c r="F59" s="738" t="e">
        <f>'4 міс.'!F59+#REF!</f>
        <v>#REF!</v>
      </c>
      <c r="G59" s="729" t="e">
        <f>'4 міс.'!G59+#REF!</f>
        <v>#REF!</v>
      </c>
      <c r="H59" s="621" t="e">
        <f t="shared" si="26"/>
        <v>#REF!</v>
      </c>
      <c r="I59" s="738" t="e">
        <f>'4 міс.'!I59+#REF!-0.1</f>
        <v>#REF!</v>
      </c>
      <c r="J59" s="729" t="e">
        <f>'4 міс.'!J59+#REF!</f>
        <v>#REF!</v>
      </c>
      <c r="K59" s="621" t="e">
        <f t="shared" si="27"/>
        <v>#REF!</v>
      </c>
      <c r="L59" s="738" t="e">
        <f>'4 міс.'!L59+#REF!</f>
        <v>#REF!</v>
      </c>
      <c r="M59" s="729" t="e">
        <f>'4 міс.'!M59+#REF!</f>
        <v>#REF!</v>
      </c>
      <c r="N59" s="621" t="e">
        <f t="shared" si="28"/>
        <v>#REF!</v>
      </c>
      <c r="O59" s="738" t="e">
        <f>'4 міс.'!O59+#REF!</f>
        <v>#REF!</v>
      </c>
      <c r="P59" s="729" t="e">
        <f>'4 міс.'!P59+#REF!</f>
        <v>#REF!</v>
      </c>
      <c r="Q59" s="621" t="e">
        <f t="shared" si="29"/>
        <v>#REF!</v>
      </c>
      <c r="R59" s="738" t="e">
        <f>'4 міс.'!R59+#REF!</f>
        <v>#REF!</v>
      </c>
      <c r="S59" s="729" t="e">
        <f>'4 міс.'!S59+#REF!</f>
        <v>#REF!</v>
      </c>
      <c r="T59" s="621" t="e">
        <f t="shared" si="30"/>
        <v>#REF!</v>
      </c>
      <c r="U59" s="593" t="e">
        <f t="shared" si="32"/>
        <v>#REF!</v>
      </c>
      <c r="V59" s="594" t="e">
        <f t="shared" si="32"/>
        <v>#REF!</v>
      </c>
      <c r="W59" s="621" t="e">
        <f t="shared" si="31"/>
        <v>#REF!</v>
      </c>
    </row>
    <row r="60" spans="1:23" ht="13.5" thickBot="1" x14ac:dyDescent="0.25">
      <c r="A60" s="659" t="s">
        <v>99</v>
      </c>
      <c r="B60" s="839"/>
      <c r="C60" s="741" t="e">
        <f>C58/C55*100</f>
        <v>#REF!</v>
      </c>
      <c r="D60" s="732" t="e">
        <f>D58/D55*100</f>
        <v>#REF!</v>
      </c>
      <c r="E60" s="756"/>
      <c r="F60" s="741" t="e">
        <f>F58/F55*100</f>
        <v>#REF!</v>
      </c>
      <c r="G60" s="732" t="e">
        <f>G58/G55*100</f>
        <v>#REF!</v>
      </c>
      <c r="H60" s="756"/>
      <c r="I60" s="741" t="e">
        <f>I58/I55*100</f>
        <v>#REF!</v>
      </c>
      <c r="J60" s="732" t="e">
        <f>J58/J55*100</f>
        <v>#REF!</v>
      </c>
      <c r="K60" s="756"/>
      <c r="L60" s="741" t="e">
        <f>L58/L55*100</f>
        <v>#REF!</v>
      </c>
      <c r="M60" s="732" t="e">
        <f>M58/M55*100</f>
        <v>#REF!</v>
      </c>
      <c r="N60" s="756"/>
      <c r="O60" s="741" t="e">
        <f>O58/O55*100</f>
        <v>#REF!</v>
      </c>
      <c r="P60" s="732" t="e">
        <f>P58/P55*100</f>
        <v>#REF!</v>
      </c>
      <c r="Q60" s="756"/>
      <c r="R60" s="741" t="e">
        <f>R58/R55*100</f>
        <v>#REF!</v>
      </c>
      <c r="S60" s="732" t="e">
        <f>S58/S55*100</f>
        <v>#REF!</v>
      </c>
      <c r="T60" s="756"/>
      <c r="U60" s="741" t="e">
        <f>U58/U55*100</f>
        <v>#REF!</v>
      </c>
      <c r="V60" s="732" t="e">
        <f>V58/V55*100</f>
        <v>#REF!</v>
      </c>
      <c r="W60" s="756"/>
    </row>
  </sheetData>
  <mergeCells count="19">
    <mergeCell ref="F4:H4"/>
    <mergeCell ref="I4:K4"/>
    <mergeCell ref="A4:A5"/>
    <mergeCell ref="B4:B5"/>
    <mergeCell ref="C5:E5"/>
    <mergeCell ref="F5:H5"/>
    <mergeCell ref="A1:W1"/>
    <mergeCell ref="A2:W2"/>
    <mergeCell ref="U5:W5"/>
    <mergeCell ref="I5:K5"/>
    <mergeCell ref="L5:N5"/>
    <mergeCell ref="L4:N4"/>
    <mergeCell ref="O4:Q4"/>
    <mergeCell ref="O5:Q5"/>
    <mergeCell ref="R5:T5"/>
    <mergeCell ref="R4:T4"/>
    <mergeCell ref="U4:W4"/>
    <mergeCell ref="A3:C3"/>
    <mergeCell ref="C4:E4"/>
  </mergeCells>
  <phoneticPr fontId="0" type="noConversion"/>
  <printOptions horizontalCentered="1" verticalCentered="1"/>
  <pageMargins left="0" right="0" top="0" bottom="0" header="0.51181102362204722" footer="0.51181102362204722"/>
  <pageSetup paperSize="8" scale="93" orientation="landscape" horizontalDpi="300" verticalDpi="300" r:id="rId1"/>
  <headerFooter alignWithMargins="0">
    <oddHeader>&amp;L&amp;8&amp;F  &amp;D     &amp;T
Вик. Косач 5 02 32</oddHeader>
    <oddFooter xml:space="preserve">&amp;L&amp;8
</oddFooter>
  </headerFooter>
  <ignoredErrors>
    <ignoredError sqref="E17" evalError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/>
  <dimension ref="A1:Z106"/>
  <sheetViews>
    <sheetView zoomScaleNormal="100" workbookViewId="0">
      <pane xSplit="2" ySplit="6" topLeftCell="M85" activePane="bottomRight" state="frozen"/>
      <selection pane="topRight" activeCell="C1" sqref="C1"/>
      <selection pane="bottomLeft" activeCell="A7" sqref="A7"/>
      <selection pane="bottomRight" activeCell="S110" sqref="S110"/>
    </sheetView>
  </sheetViews>
  <sheetFormatPr defaultColWidth="9.140625" defaultRowHeight="12.75" x14ac:dyDescent="0.2"/>
  <cols>
    <col min="1" max="1" width="22.42578125" style="78" customWidth="1"/>
    <col min="2" max="2" width="11.28515625" style="78" customWidth="1"/>
    <col min="3" max="3" width="8.140625" style="78" customWidth="1"/>
    <col min="4" max="4" width="8.7109375" style="78" customWidth="1"/>
    <col min="5" max="5" width="7.28515625" style="78" customWidth="1"/>
    <col min="6" max="7" width="8.5703125" style="78" customWidth="1"/>
    <col min="8" max="8" width="6.85546875" style="78" customWidth="1"/>
    <col min="9" max="9" width="9.140625" style="78"/>
    <col min="10" max="10" width="7.7109375" style="78" customWidth="1"/>
    <col min="11" max="11" width="6.42578125" style="78" customWidth="1"/>
    <col min="12" max="12" width="9.85546875" style="78" customWidth="1"/>
    <col min="13" max="13" width="9.42578125" style="78" customWidth="1"/>
    <col min="14" max="14" width="6.5703125" style="78" customWidth="1"/>
    <col min="15" max="15" width="9.140625" style="78"/>
    <col min="16" max="16" width="8.5703125" style="78" customWidth="1"/>
    <col min="17" max="17" width="6.7109375" style="78" customWidth="1"/>
    <col min="18" max="18" width="9" style="78" customWidth="1"/>
    <col min="19" max="19" width="8.5703125" style="78" customWidth="1"/>
    <col min="20" max="20" width="6.7109375" style="78" customWidth="1"/>
    <col min="21" max="22" width="9.140625" style="78"/>
    <col min="23" max="23" width="8" style="78" customWidth="1"/>
    <col min="24" max="16384" width="9.140625" style="78"/>
  </cols>
  <sheetData>
    <row r="1" spans="1:23" ht="18" x14ac:dyDescent="0.25">
      <c r="A1" s="1153" t="s">
        <v>52</v>
      </c>
      <c r="B1" s="1153"/>
      <c r="C1" s="1153"/>
      <c r="D1" s="1153"/>
      <c r="E1" s="1153"/>
      <c r="F1" s="1153"/>
      <c r="G1" s="1153"/>
      <c r="H1" s="1153"/>
      <c r="I1" s="1153"/>
      <c r="J1" s="1153"/>
      <c r="K1" s="1153"/>
      <c r="L1" s="1153"/>
      <c r="M1" s="1153"/>
      <c r="N1" s="1153"/>
      <c r="O1" s="1153"/>
      <c r="P1" s="1153"/>
      <c r="Q1" s="1153"/>
      <c r="R1" s="1153"/>
      <c r="S1" s="1153"/>
      <c r="T1" s="1153"/>
      <c r="U1" s="1153"/>
      <c r="V1" s="1153"/>
      <c r="W1" s="1153"/>
    </row>
    <row r="2" spans="1:23" ht="18" x14ac:dyDescent="0.25">
      <c r="A2" s="1153" t="s">
        <v>87</v>
      </c>
      <c r="B2" s="1153"/>
      <c r="C2" s="1153"/>
      <c r="D2" s="1153"/>
      <c r="E2" s="1153"/>
      <c r="F2" s="1153"/>
      <c r="G2" s="1153"/>
      <c r="H2" s="1153"/>
      <c r="I2" s="1153"/>
      <c r="J2" s="1153"/>
      <c r="K2" s="1153"/>
      <c r="L2" s="1153"/>
      <c r="M2" s="1153"/>
      <c r="N2" s="1153"/>
      <c r="O2" s="1153"/>
      <c r="P2" s="1153"/>
      <c r="Q2" s="1153"/>
      <c r="R2" s="1153"/>
      <c r="S2" s="1153"/>
      <c r="T2" s="1153"/>
      <c r="U2" s="1153"/>
      <c r="V2" s="1153"/>
      <c r="W2" s="1153"/>
    </row>
    <row r="3" spans="1:23" x14ac:dyDescent="0.2">
      <c r="A3" s="145"/>
      <c r="B3" s="145"/>
      <c r="C3" s="145"/>
      <c r="L3" s="29"/>
      <c r="M3" s="29"/>
      <c r="N3" s="29"/>
      <c r="O3" s="29"/>
      <c r="P3" s="29"/>
      <c r="Q3" s="81"/>
      <c r="R3" s="29"/>
      <c r="S3" s="29"/>
      <c r="T3" s="29"/>
      <c r="U3" s="145"/>
      <c r="V3" s="145"/>
      <c r="W3" s="145"/>
    </row>
    <row r="4" spans="1:23" x14ac:dyDescent="0.2">
      <c r="A4" s="1163" t="s">
        <v>7</v>
      </c>
      <c r="B4" s="1163" t="s">
        <v>8</v>
      </c>
      <c r="C4" s="1163" t="s">
        <v>0</v>
      </c>
      <c r="D4" s="1163"/>
      <c r="E4" s="1163"/>
      <c r="F4" s="1163" t="s">
        <v>1</v>
      </c>
      <c r="G4" s="1163"/>
      <c r="H4" s="1163"/>
      <c r="I4" s="1163" t="s">
        <v>2</v>
      </c>
      <c r="J4" s="1163"/>
      <c r="K4" s="1163"/>
      <c r="L4" s="1163" t="s">
        <v>3</v>
      </c>
      <c r="M4" s="1163"/>
      <c r="N4" s="1163"/>
      <c r="O4" s="1163" t="s">
        <v>4</v>
      </c>
      <c r="P4" s="1163"/>
      <c r="Q4" s="1163"/>
      <c r="R4" s="1163" t="s">
        <v>5</v>
      </c>
      <c r="S4" s="1163"/>
      <c r="T4" s="1163"/>
      <c r="U4" s="1163" t="s">
        <v>6</v>
      </c>
      <c r="V4" s="1163"/>
      <c r="W4" s="1163"/>
    </row>
    <row r="5" spans="1:23" ht="13.5" thickBot="1" x14ac:dyDescent="0.25">
      <c r="A5" s="1261"/>
      <c r="B5" s="1268"/>
      <c r="C5" s="1234" t="s">
        <v>36</v>
      </c>
      <c r="D5" s="1227"/>
      <c r="E5" s="1227"/>
      <c r="F5" s="1227"/>
      <c r="G5" s="1227"/>
      <c r="H5" s="1227"/>
      <c r="I5" s="1227"/>
      <c r="J5" s="1227"/>
      <c r="K5" s="1227"/>
      <c r="L5" s="1227"/>
      <c r="M5" s="1227"/>
      <c r="N5" s="1227"/>
      <c r="O5" s="1227"/>
      <c r="P5" s="1227"/>
      <c r="Q5" s="1227"/>
      <c r="R5" s="1227"/>
      <c r="S5" s="1227"/>
      <c r="T5" s="1227"/>
      <c r="U5" s="1227"/>
      <c r="V5" s="1227"/>
      <c r="W5" s="1232"/>
    </row>
    <row r="6" spans="1:23" ht="13.5" thickBot="1" x14ac:dyDescent="0.25">
      <c r="A6" s="82"/>
      <c r="B6" s="49" t="s">
        <v>9</v>
      </c>
      <c r="C6" s="189">
        <v>2006</v>
      </c>
      <c r="D6" s="190">
        <v>2007</v>
      </c>
      <c r="E6" s="191" t="s">
        <v>85</v>
      </c>
      <c r="F6" s="189">
        <v>2006</v>
      </c>
      <c r="G6" s="190">
        <v>2007</v>
      </c>
      <c r="H6" s="191" t="s">
        <v>85</v>
      </c>
      <c r="I6" s="189">
        <v>2006</v>
      </c>
      <c r="J6" s="190">
        <v>2007</v>
      </c>
      <c r="K6" s="191" t="s">
        <v>85</v>
      </c>
      <c r="L6" s="189">
        <v>2006</v>
      </c>
      <c r="M6" s="190">
        <v>2007</v>
      </c>
      <c r="N6" s="191" t="s">
        <v>85</v>
      </c>
      <c r="O6" s="189">
        <v>2006</v>
      </c>
      <c r="P6" s="190">
        <v>2007</v>
      </c>
      <c r="Q6" s="191" t="s">
        <v>85</v>
      </c>
      <c r="R6" s="189">
        <v>2006</v>
      </c>
      <c r="S6" s="190">
        <v>2007</v>
      </c>
      <c r="T6" s="191" t="s">
        <v>85</v>
      </c>
      <c r="U6" s="189">
        <v>2006</v>
      </c>
      <c r="V6" s="190">
        <v>2007</v>
      </c>
      <c r="W6" s="191" t="s">
        <v>85</v>
      </c>
    </row>
    <row r="7" spans="1:23" ht="21" customHeight="1" x14ac:dyDescent="0.2">
      <c r="A7" s="83" t="s">
        <v>10</v>
      </c>
      <c r="B7" s="83" t="s">
        <v>11</v>
      </c>
      <c r="C7" s="38">
        <f>SUM(C9,C10,C11)</f>
        <v>291.226</v>
      </c>
      <c r="D7" s="38">
        <f>SUM(D9,D10,D11)</f>
        <v>301.66500000000002</v>
      </c>
      <c r="E7" s="48">
        <f>D7/C7*100</f>
        <v>103.58450138380502</v>
      </c>
      <c r="F7" s="38">
        <f>SUM(F9,F10,F11)</f>
        <v>501.26799999999997</v>
      </c>
      <c r="G7" s="38">
        <f>SUM(G9,G10,G11)</f>
        <v>521.423</v>
      </c>
      <c r="H7" s="48">
        <f>G7/F7*100</f>
        <v>104.02080324297583</v>
      </c>
      <c r="I7" s="38">
        <f>SUM(I9,I10,I11)</f>
        <v>441.17599999999999</v>
      </c>
      <c r="J7" s="38">
        <f>SUM(J9,J10,J11)</f>
        <v>460.39699999999993</v>
      </c>
      <c r="K7" s="48">
        <f>J7/I7*100</f>
        <v>104.35676464721561</v>
      </c>
      <c r="L7" s="38">
        <f>SUM(L9,L10,L11)</f>
        <v>1241.0949999999998</v>
      </c>
      <c r="M7" s="38">
        <f>SUM(M9,M10,M11)</f>
        <v>1271.6880000000001</v>
      </c>
      <c r="N7" s="48">
        <f>M7/L7*100</f>
        <v>102.46500066473561</v>
      </c>
      <c r="O7" s="38">
        <f>SUM(O9,O10,O11)</f>
        <v>482.23399999999998</v>
      </c>
      <c r="P7" s="38">
        <f>SUM(P9,P10,P11)</f>
        <v>470.45100000000002</v>
      </c>
      <c r="Q7" s="51">
        <f>P7/O7*100</f>
        <v>97.556580415317057</v>
      </c>
      <c r="R7" s="38">
        <f>SUM(R9,R10,R11)</f>
        <v>427.15899999999999</v>
      </c>
      <c r="S7" s="38">
        <f>SUM(S9,S10,S11)</f>
        <v>413.82099999999997</v>
      </c>
      <c r="T7" s="51">
        <f>S7/R7*100</f>
        <v>96.877509311520996</v>
      </c>
      <c r="U7" s="147">
        <f t="shared" ref="U7:V11" si="0">C7+F7+I7+L7+O7+R7</f>
        <v>3384.1579999999994</v>
      </c>
      <c r="V7" s="48">
        <f t="shared" si="0"/>
        <v>3439.4449999999997</v>
      </c>
      <c r="W7" s="48">
        <f>V7/U7*100</f>
        <v>101.63370031777477</v>
      </c>
    </row>
    <row r="8" spans="1:23" x14ac:dyDescent="0.2">
      <c r="A8" s="84" t="s">
        <v>29</v>
      </c>
      <c r="B8" s="85" t="s">
        <v>12</v>
      </c>
      <c r="C8" s="38">
        <f>C7-C11</f>
        <v>122.50399999999999</v>
      </c>
      <c r="D8" s="38">
        <f>D7-D11</f>
        <v>126.12200000000001</v>
      </c>
      <c r="E8" s="48">
        <f>D8/C8*100</f>
        <v>102.95337295108733</v>
      </c>
      <c r="F8" s="38">
        <f>F7-F11</f>
        <v>276.97699999999998</v>
      </c>
      <c r="G8" s="38">
        <f>G7-G11</f>
        <v>285.55700000000002</v>
      </c>
      <c r="H8" s="48">
        <f>G8/F8*100</f>
        <v>103.09773013643732</v>
      </c>
      <c r="I8" s="38">
        <f>I7-I11</f>
        <v>262.714</v>
      </c>
      <c r="J8" s="38">
        <f>J7-J11</f>
        <v>272.82099999999991</v>
      </c>
      <c r="K8" s="48">
        <f>J8/I8*100</f>
        <v>103.84714937155992</v>
      </c>
      <c r="L8" s="38">
        <f>L7-L11</f>
        <v>730.76299999999981</v>
      </c>
      <c r="M8" s="38">
        <f>M7-M11</f>
        <v>747.47800000000007</v>
      </c>
      <c r="N8" s="48">
        <f>M8/L8*100</f>
        <v>102.28733529201675</v>
      </c>
      <c r="O8" s="38">
        <f>O7-O11</f>
        <v>384.04399999999998</v>
      </c>
      <c r="P8" s="38">
        <f>P7-P11</f>
        <v>373.37400000000002</v>
      </c>
      <c r="Q8" s="51">
        <f>P8/O8*100</f>
        <v>97.221672516690802</v>
      </c>
      <c r="R8" s="38">
        <f>R7-R11</f>
        <v>218.053</v>
      </c>
      <c r="S8" s="38">
        <f>S7-S11</f>
        <v>209.24599999999998</v>
      </c>
      <c r="T8" s="51">
        <f>S8/R8*100</f>
        <v>95.961073683920873</v>
      </c>
      <c r="U8" s="147">
        <f t="shared" si="0"/>
        <v>1995.0549999999994</v>
      </c>
      <c r="V8" s="48">
        <f>D8+G8+J8+M8+P8+S8</f>
        <v>2014.598</v>
      </c>
      <c r="W8" s="48">
        <f>V8/U8*100</f>
        <v>100.97957199174962</v>
      </c>
    </row>
    <row r="9" spans="1:23" x14ac:dyDescent="0.2">
      <c r="A9" s="86" t="s">
        <v>31</v>
      </c>
      <c r="B9" s="85" t="s">
        <v>12</v>
      </c>
      <c r="C9" s="26">
        <v>113.349</v>
      </c>
      <c r="D9" s="26">
        <v>118.36</v>
      </c>
      <c r="E9" s="21">
        <f>D9/C9*100</f>
        <v>104.42085946942628</v>
      </c>
      <c r="F9" s="26">
        <v>238.23699999999999</v>
      </c>
      <c r="G9" s="26">
        <v>248.661</v>
      </c>
      <c r="H9" s="21">
        <f>G9/F9*100</f>
        <v>104.37547484227892</v>
      </c>
      <c r="I9" s="26">
        <v>236.399</v>
      </c>
      <c r="J9" s="26">
        <v>247.06399999999999</v>
      </c>
      <c r="K9" s="21">
        <f>J9/I9*100</f>
        <v>104.51144040372419</v>
      </c>
      <c r="L9" s="146">
        <v>601.44899999999996</v>
      </c>
      <c r="M9" s="146">
        <v>625.68299999999999</v>
      </c>
      <c r="N9" s="21">
        <f>M9/L9*100</f>
        <v>104.02926931460523</v>
      </c>
      <c r="O9" s="26">
        <v>342.298</v>
      </c>
      <c r="P9" s="26">
        <v>335.98</v>
      </c>
      <c r="Q9" s="43">
        <f>P9/O9*100</f>
        <v>98.154239872859321</v>
      </c>
      <c r="R9" s="26">
        <v>160.63200000000001</v>
      </c>
      <c r="S9" s="26">
        <v>156.47399999999999</v>
      </c>
      <c r="T9" s="43">
        <f>S9/R9*100</f>
        <v>97.411474675033602</v>
      </c>
      <c r="U9" s="147">
        <f t="shared" si="0"/>
        <v>1692.364</v>
      </c>
      <c r="V9" s="48">
        <f t="shared" si="0"/>
        <v>1732.222</v>
      </c>
      <c r="W9" s="48">
        <f>V9/U9*100</f>
        <v>102.35516709171313</v>
      </c>
    </row>
    <row r="10" spans="1:23" x14ac:dyDescent="0.2">
      <c r="A10" s="86" t="s">
        <v>32</v>
      </c>
      <c r="B10" s="85" t="s">
        <v>12</v>
      </c>
      <c r="C10" s="26">
        <v>9.1549999999999994</v>
      </c>
      <c r="D10" s="26">
        <v>7.7619999999999996</v>
      </c>
      <c r="E10" s="43">
        <f>D10/C10*100</f>
        <v>84.784270890223922</v>
      </c>
      <c r="F10" s="26">
        <v>38.74</v>
      </c>
      <c r="G10" s="26">
        <v>36.896000000000001</v>
      </c>
      <c r="H10" s="43">
        <f>G10/F10*100</f>
        <v>95.240061951471347</v>
      </c>
      <c r="I10" s="26">
        <v>26.315000000000001</v>
      </c>
      <c r="J10" s="26">
        <v>25.757000000000001</v>
      </c>
      <c r="K10" s="43">
        <f>J10/I10*100</f>
        <v>97.879536386091587</v>
      </c>
      <c r="L10" s="26">
        <v>129.31399999999999</v>
      </c>
      <c r="M10" s="26">
        <v>121.795</v>
      </c>
      <c r="N10" s="43">
        <f>M10/L10*100</f>
        <v>94.185471024019066</v>
      </c>
      <c r="O10" s="26">
        <v>41.746000000000002</v>
      </c>
      <c r="P10" s="26">
        <v>37.393999999999998</v>
      </c>
      <c r="Q10" s="43">
        <f>P10/O10*100</f>
        <v>89.575049106501211</v>
      </c>
      <c r="R10" s="26">
        <v>57.420999999999999</v>
      </c>
      <c r="S10" s="26">
        <v>52.771999999999998</v>
      </c>
      <c r="T10" s="43">
        <f>S10/R10*100</f>
        <v>91.903658940109025</v>
      </c>
      <c r="U10" s="147">
        <f t="shared" si="0"/>
        <v>302.69100000000003</v>
      </c>
      <c r="V10" s="48">
        <f t="shared" si="0"/>
        <v>282.37600000000003</v>
      </c>
      <c r="W10" s="51">
        <f>V10/U10*100</f>
        <v>93.288535172833022</v>
      </c>
    </row>
    <row r="11" spans="1:23" x14ac:dyDescent="0.2">
      <c r="A11" s="84" t="s">
        <v>30</v>
      </c>
      <c r="B11" s="85" t="s">
        <v>12</v>
      </c>
      <c r="C11" s="38">
        <v>168.72200000000001</v>
      </c>
      <c r="D11" s="38">
        <v>175.54300000000001</v>
      </c>
      <c r="E11" s="48">
        <f>D11/C11*100</f>
        <v>104.04274487025995</v>
      </c>
      <c r="F11" s="38">
        <v>224.291</v>
      </c>
      <c r="G11" s="38">
        <v>235.86600000000001</v>
      </c>
      <c r="H11" s="48">
        <f>G11/F11*100</f>
        <v>105.16070640373445</v>
      </c>
      <c r="I11" s="38">
        <v>178.46199999999999</v>
      </c>
      <c r="J11" s="38">
        <v>187.57599999999999</v>
      </c>
      <c r="K11" s="48">
        <f>J11/I11*100</f>
        <v>105.1069695509408</v>
      </c>
      <c r="L11" s="38">
        <v>510.33199999999999</v>
      </c>
      <c r="M11" s="38">
        <v>524.21</v>
      </c>
      <c r="N11" s="48">
        <f>M11/L11*100</f>
        <v>102.71940619047993</v>
      </c>
      <c r="O11" s="38">
        <v>98.19</v>
      </c>
      <c r="P11" s="38">
        <v>97.076999999999998</v>
      </c>
      <c r="Q11" s="51">
        <f>P11/O11*100</f>
        <v>98.866483348609833</v>
      </c>
      <c r="R11" s="38">
        <v>209.10599999999999</v>
      </c>
      <c r="S11" s="38">
        <v>204.57499999999999</v>
      </c>
      <c r="T11" s="51">
        <f>S11/R11*100</f>
        <v>97.833156389582314</v>
      </c>
      <c r="U11" s="147">
        <f t="shared" si="0"/>
        <v>1389.1030000000001</v>
      </c>
      <c r="V11" s="48">
        <f t="shared" si="0"/>
        <v>1424.8470000000002</v>
      </c>
      <c r="W11" s="48">
        <f>V11/U11*100</f>
        <v>102.57317131990933</v>
      </c>
    </row>
    <row r="12" spans="1:23" x14ac:dyDescent="0.2">
      <c r="A12" s="1241" t="s">
        <v>66</v>
      </c>
      <c r="B12" s="1242"/>
      <c r="C12" s="1242"/>
      <c r="D12" s="1242"/>
      <c r="E12" s="1242"/>
      <c r="F12" s="1242"/>
      <c r="G12" s="1242"/>
      <c r="H12" s="1242"/>
      <c r="I12" s="1242"/>
      <c r="J12" s="1242"/>
      <c r="K12" s="1242"/>
      <c r="L12" s="1242"/>
      <c r="M12" s="1242"/>
      <c r="N12" s="1242"/>
      <c r="O12" s="1242"/>
      <c r="P12" s="1242"/>
      <c r="Q12" s="1242"/>
      <c r="R12" s="1242"/>
      <c r="S12" s="1242"/>
      <c r="T12" s="1242"/>
      <c r="U12" s="1242"/>
      <c r="V12" s="1242"/>
      <c r="W12" s="1243"/>
    </row>
    <row r="13" spans="1:23" ht="13.5" thickBot="1" x14ac:dyDescent="0.25">
      <c r="A13" s="1244"/>
      <c r="B13" s="1245"/>
      <c r="C13" s="1245"/>
      <c r="D13" s="1245"/>
      <c r="E13" s="1245"/>
      <c r="F13" s="1245"/>
      <c r="G13" s="1245"/>
      <c r="H13" s="1245"/>
      <c r="I13" s="1245"/>
      <c r="J13" s="1245"/>
      <c r="K13" s="1245"/>
      <c r="L13" s="1245"/>
      <c r="M13" s="1245"/>
      <c r="N13" s="1245"/>
      <c r="O13" s="1245"/>
      <c r="P13" s="1245"/>
      <c r="Q13" s="1245"/>
      <c r="R13" s="1245"/>
      <c r="S13" s="1245"/>
      <c r="T13" s="1245"/>
      <c r="U13" s="1245"/>
      <c r="V13" s="1245"/>
      <c r="W13" s="1246"/>
    </row>
    <row r="14" spans="1:23" ht="13.5" thickBot="1" x14ac:dyDescent="0.25">
      <c r="A14" s="82"/>
      <c r="B14" s="49" t="s">
        <v>9</v>
      </c>
      <c r="C14" s="189">
        <v>2006</v>
      </c>
      <c r="D14" s="190">
        <v>2007</v>
      </c>
      <c r="E14" s="191" t="s">
        <v>85</v>
      </c>
      <c r="F14" s="189">
        <v>2006</v>
      </c>
      <c r="G14" s="190">
        <v>2007</v>
      </c>
      <c r="H14" s="191" t="s">
        <v>85</v>
      </c>
      <c r="I14" s="189">
        <v>2006</v>
      </c>
      <c r="J14" s="190">
        <v>2007</v>
      </c>
      <c r="K14" s="191" t="s">
        <v>85</v>
      </c>
      <c r="L14" s="189">
        <v>2006</v>
      </c>
      <c r="M14" s="190">
        <v>2007</v>
      </c>
      <c r="N14" s="191" t="s">
        <v>85</v>
      </c>
      <c r="O14" s="189">
        <v>2006</v>
      </c>
      <c r="P14" s="190">
        <v>2007</v>
      </c>
      <c r="Q14" s="191" t="s">
        <v>85</v>
      </c>
      <c r="R14" s="189">
        <v>2006</v>
      </c>
      <c r="S14" s="190">
        <v>2007</v>
      </c>
      <c r="T14" s="191" t="s">
        <v>85</v>
      </c>
      <c r="U14" s="189">
        <v>2006</v>
      </c>
      <c r="V14" s="190">
        <v>2007</v>
      </c>
      <c r="W14" s="191" t="s">
        <v>85</v>
      </c>
    </row>
    <row r="15" spans="1:23" s="140" customFormat="1" ht="21" customHeight="1" x14ac:dyDescent="0.2">
      <c r="A15" s="33" t="s">
        <v>10</v>
      </c>
      <c r="B15" s="33" t="s">
        <v>11</v>
      </c>
      <c r="C15" s="12">
        <f>SUM(C17,C18,C19)</f>
        <v>294.32900000000001</v>
      </c>
      <c r="D15" s="12">
        <f>SUM(D17,D18,D19)</f>
        <v>293.149</v>
      </c>
      <c r="E15" s="40">
        <f>D15/C15*100</f>
        <v>99.599088095294718</v>
      </c>
      <c r="F15" s="12">
        <f>SUM(F17,F18,F19)</f>
        <v>480.62900000000002</v>
      </c>
      <c r="G15" s="12">
        <f>SUM(G17,G18,G19)</f>
        <v>490.04999999999995</v>
      </c>
      <c r="H15" s="12">
        <f>G15/F15*100</f>
        <v>101.96013973355747</v>
      </c>
      <c r="I15" s="12">
        <f>SUM(I17,I18,I19)</f>
        <v>418.67399999999998</v>
      </c>
      <c r="J15" s="12">
        <f>SUM(J17,J18,J19)</f>
        <v>424.56799999999998</v>
      </c>
      <c r="K15" s="12">
        <f>J15/I15*100</f>
        <v>101.4077778892408</v>
      </c>
      <c r="L15" s="12">
        <f>SUM(L17,L18,L19)</f>
        <v>1184.6079999999999</v>
      </c>
      <c r="M15" s="12">
        <f>SUM(M17,M18,M19)</f>
        <v>1193.4380000000001</v>
      </c>
      <c r="N15" s="12">
        <f>M15/L15*100</f>
        <v>100.74539425700317</v>
      </c>
      <c r="O15" s="12">
        <f>SUM(O17,O18,O19)</f>
        <v>452.78200000000004</v>
      </c>
      <c r="P15" s="12">
        <f>SUM(P17,P18,P19)</f>
        <v>444.17</v>
      </c>
      <c r="Q15" s="40">
        <f>P15/O15*100</f>
        <v>98.097980926803615</v>
      </c>
      <c r="R15" s="12">
        <f>SUM(R17,R18,R19)</f>
        <v>399.38400000000001</v>
      </c>
      <c r="S15" s="12">
        <f>SUM(S17,S18,S19)</f>
        <v>399.97699999999998</v>
      </c>
      <c r="T15" s="12">
        <f>S15/R15*100</f>
        <v>100.14847865713196</v>
      </c>
      <c r="U15" s="12">
        <f t="shared" ref="U15:V19" si="1">SUM(C15,F15,I15,L15,O15,R15)</f>
        <v>3230.4059999999999</v>
      </c>
      <c r="V15" s="12">
        <f t="shared" si="1"/>
        <v>3245.3519999999999</v>
      </c>
      <c r="W15" s="12">
        <f>V15/U15*100</f>
        <v>100.46266630262572</v>
      </c>
    </row>
    <row r="16" spans="1:23" customFormat="1" x14ac:dyDescent="0.2">
      <c r="A16" s="35" t="s">
        <v>29</v>
      </c>
      <c r="B16" s="36" t="s">
        <v>12</v>
      </c>
      <c r="C16" s="48">
        <f>C15-C19</f>
        <v>112.435</v>
      </c>
      <c r="D16" s="48">
        <f>D15-D19</f>
        <v>110.58799999999999</v>
      </c>
      <c r="E16" s="51">
        <f>D16/C16*100</f>
        <v>98.357273091119296</v>
      </c>
      <c r="F16" s="48">
        <f>F15-F19</f>
        <v>255.81000000000003</v>
      </c>
      <c r="G16" s="48">
        <f>G15-G19</f>
        <v>259.58699999999999</v>
      </c>
      <c r="H16" s="48">
        <f>G16/F16*100</f>
        <v>101.47648645479063</v>
      </c>
      <c r="I16" s="48">
        <f>I15-I19</f>
        <v>242.75399999999999</v>
      </c>
      <c r="J16" s="48">
        <f>J15-J19</f>
        <v>242.36299999999997</v>
      </c>
      <c r="K16" s="48">
        <f>J16/I16*100</f>
        <v>99.838931593300202</v>
      </c>
      <c r="L16" s="48">
        <f>L15-L19</f>
        <v>683.04700000000003</v>
      </c>
      <c r="M16" s="48">
        <f>M15-M19</f>
        <v>688.57700000000011</v>
      </c>
      <c r="N16" s="48">
        <f>M16/L16*100</f>
        <v>100.80960753798789</v>
      </c>
      <c r="O16" s="48">
        <f>O15-O19</f>
        <v>357.56200000000001</v>
      </c>
      <c r="P16" s="48">
        <f>P15-P19</f>
        <v>351.09800000000001</v>
      </c>
      <c r="Q16" s="51">
        <f>P16/O16*100</f>
        <v>98.192201632164483</v>
      </c>
      <c r="R16" s="48">
        <f>R15-R19</f>
        <v>192.90100000000001</v>
      </c>
      <c r="S16" s="48">
        <f>S15-S19</f>
        <v>195.03899999999999</v>
      </c>
      <c r="T16" s="48">
        <f>S16/R16*100</f>
        <v>101.10834054774209</v>
      </c>
      <c r="U16" s="12">
        <f t="shared" si="1"/>
        <v>1844.5090000000002</v>
      </c>
      <c r="V16" s="12">
        <f t="shared" si="1"/>
        <v>1847.252</v>
      </c>
      <c r="W16" s="12">
        <f>V16/U16*100</f>
        <v>100.14871166256168</v>
      </c>
    </row>
    <row r="17" spans="1:23" s="122" customFormat="1" x14ac:dyDescent="0.2">
      <c r="A17" s="121" t="s">
        <v>31</v>
      </c>
      <c r="B17" s="85" t="s">
        <v>12</v>
      </c>
      <c r="C17" s="8">
        <v>104.554</v>
      </c>
      <c r="D17" s="8">
        <v>104.157</v>
      </c>
      <c r="E17" s="43">
        <f>D17/C17*100</f>
        <v>99.620291906574593</v>
      </c>
      <c r="F17" s="8">
        <v>222.12</v>
      </c>
      <c r="G17" s="8">
        <v>226.01400000000001</v>
      </c>
      <c r="H17" s="21">
        <f>G17/F17*100</f>
        <v>101.75310642895732</v>
      </c>
      <c r="I17" s="8">
        <v>217.52</v>
      </c>
      <c r="J17" s="8">
        <v>218.93299999999999</v>
      </c>
      <c r="K17" s="21">
        <f>J17/I17*100</f>
        <v>100.64959543949981</v>
      </c>
      <c r="L17" s="8">
        <v>557.59199999999998</v>
      </c>
      <c r="M17" s="8">
        <v>571.81899999999996</v>
      </c>
      <c r="N17" s="21">
        <f>M17/L17*100</f>
        <v>102.55150719522518</v>
      </c>
      <c r="O17" s="8">
        <v>321.31400000000002</v>
      </c>
      <c r="P17" s="8">
        <v>318.47500000000002</v>
      </c>
      <c r="Q17" s="43">
        <f>P17/O17*100</f>
        <v>99.116440615721686</v>
      </c>
      <c r="R17" s="8">
        <v>143.06800000000001</v>
      </c>
      <c r="S17" s="8">
        <v>148.846</v>
      </c>
      <c r="T17" s="21">
        <f>S17/R17*100</f>
        <v>104.03863896888193</v>
      </c>
      <c r="U17" s="21">
        <f t="shared" si="1"/>
        <v>1566.1680000000001</v>
      </c>
      <c r="V17" s="21">
        <f t="shared" si="1"/>
        <v>1588.2440000000001</v>
      </c>
      <c r="W17" s="21">
        <f>V17/U17*100</f>
        <v>101.40955504134934</v>
      </c>
    </row>
    <row r="18" spans="1:23" customFormat="1" x14ac:dyDescent="0.2">
      <c r="A18" s="47" t="s">
        <v>32</v>
      </c>
      <c r="B18" s="36" t="s">
        <v>12</v>
      </c>
      <c r="C18" s="8">
        <v>7.8810000000000002</v>
      </c>
      <c r="D18" s="8">
        <v>6.431</v>
      </c>
      <c r="E18" s="44">
        <f>D18/C18*100</f>
        <v>81.601319629488643</v>
      </c>
      <c r="F18" s="8">
        <v>33.69</v>
      </c>
      <c r="G18" s="8">
        <v>33.573</v>
      </c>
      <c r="H18" s="44">
        <f>G18/F18*100</f>
        <v>99.652715939447916</v>
      </c>
      <c r="I18" s="8">
        <v>25.234000000000002</v>
      </c>
      <c r="J18" s="8">
        <v>23.43</v>
      </c>
      <c r="K18" s="44">
        <f>J18/I18*100</f>
        <v>92.850915431560594</v>
      </c>
      <c r="L18" s="8">
        <v>125.455</v>
      </c>
      <c r="M18" s="8">
        <v>116.758</v>
      </c>
      <c r="N18" s="44">
        <f>M18/L18*100</f>
        <v>93.067633812920974</v>
      </c>
      <c r="O18" s="8">
        <v>36.247999999999998</v>
      </c>
      <c r="P18" s="8">
        <v>32.622999999999998</v>
      </c>
      <c r="Q18" s="44">
        <f>P18/O18*100</f>
        <v>89.999448245420439</v>
      </c>
      <c r="R18" s="8">
        <v>49.832999999999998</v>
      </c>
      <c r="S18" s="8">
        <v>46.192999999999998</v>
      </c>
      <c r="T18" s="44">
        <f>S18/R18*100</f>
        <v>92.695603315072333</v>
      </c>
      <c r="U18" s="18">
        <f t="shared" si="1"/>
        <v>278.34100000000001</v>
      </c>
      <c r="V18" s="18">
        <f t="shared" si="1"/>
        <v>259.00799999999998</v>
      </c>
      <c r="W18" s="44">
        <f>V18/U18*100</f>
        <v>93.054203297394196</v>
      </c>
    </row>
    <row r="19" spans="1:23" customFormat="1" x14ac:dyDescent="0.2">
      <c r="A19" s="35" t="s">
        <v>30</v>
      </c>
      <c r="B19" s="36" t="s">
        <v>12</v>
      </c>
      <c r="C19" s="48">
        <v>181.89400000000001</v>
      </c>
      <c r="D19" s="48">
        <v>182.56100000000001</v>
      </c>
      <c r="E19" s="12">
        <f>D19/C19*100</f>
        <v>100.36669708731458</v>
      </c>
      <c r="F19" s="12">
        <v>224.81899999999999</v>
      </c>
      <c r="G19" s="12">
        <v>230.46299999999999</v>
      </c>
      <c r="H19" s="12">
        <f>G19/F19*100</f>
        <v>102.5104639732407</v>
      </c>
      <c r="I19" s="12">
        <v>175.92</v>
      </c>
      <c r="J19" s="12">
        <v>182.20500000000001</v>
      </c>
      <c r="K19" s="12">
        <f>J19/I19*100</f>
        <v>103.57264665757164</v>
      </c>
      <c r="L19" s="48">
        <v>501.56099999999998</v>
      </c>
      <c r="M19" s="48">
        <v>504.86099999999999</v>
      </c>
      <c r="N19" s="12">
        <f>M19/L19*100</f>
        <v>100.6579458929223</v>
      </c>
      <c r="O19" s="12">
        <v>95.22</v>
      </c>
      <c r="P19" s="12">
        <v>93.072000000000003</v>
      </c>
      <c r="Q19" s="40">
        <f>P19/O19*100</f>
        <v>97.744171392564596</v>
      </c>
      <c r="R19" s="12">
        <v>206.483</v>
      </c>
      <c r="S19" s="12">
        <v>204.93799999999999</v>
      </c>
      <c r="T19" s="40">
        <f>S19/R19*100</f>
        <v>99.251754381716651</v>
      </c>
      <c r="U19" s="12">
        <f t="shared" si="1"/>
        <v>1385.8969999999999</v>
      </c>
      <c r="V19" s="12">
        <f t="shared" si="1"/>
        <v>1398.1000000000004</v>
      </c>
      <c r="W19" s="12">
        <f>V19/U19*100</f>
        <v>100.88051276537871</v>
      </c>
    </row>
    <row r="20" spans="1:23" x14ac:dyDescent="0.2">
      <c r="A20" s="1241" t="s">
        <v>67</v>
      </c>
      <c r="B20" s="1242"/>
      <c r="C20" s="1242"/>
      <c r="D20" s="1242"/>
      <c r="E20" s="1242"/>
      <c r="F20" s="1242"/>
      <c r="G20" s="1242"/>
      <c r="H20" s="1242"/>
      <c r="I20" s="1242"/>
      <c r="J20" s="1242"/>
      <c r="K20" s="1242"/>
      <c r="L20" s="1242"/>
      <c r="M20" s="1242"/>
      <c r="N20" s="1242"/>
      <c r="O20" s="1242"/>
      <c r="P20" s="1242"/>
      <c r="Q20" s="1242"/>
      <c r="R20" s="1242"/>
      <c r="S20" s="1242"/>
      <c r="T20" s="1242"/>
      <c r="U20" s="1242"/>
      <c r="V20" s="1242"/>
      <c r="W20" s="1243"/>
    </row>
    <row r="21" spans="1:23" ht="13.5" thickBot="1" x14ac:dyDescent="0.25">
      <c r="A21" s="1269"/>
      <c r="B21" s="1257"/>
      <c r="C21" s="1257"/>
      <c r="D21" s="1257"/>
      <c r="E21" s="1257"/>
      <c r="F21" s="1257"/>
      <c r="G21" s="1257"/>
      <c r="H21" s="1257"/>
      <c r="I21" s="1257"/>
      <c r="J21" s="1257"/>
      <c r="K21" s="1257"/>
      <c r="L21" s="1257"/>
      <c r="M21" s="1257"/>
      <c r="N21" s="1257"/>
      <c r="O21" s="1257"/>
      <c r="P21" s="1257"/>
      <c r="Q21" s="1257"/>
      <c r="R21" s="1257"/>
      <c r="S21" s="1257"/>
      <c r="T21" s="1257"/>
      <c r="U21" s="1257"/>
      <c r="V21" s="1257"/>
      <c r="W21" s="1270"/>
    </row>
    <row r="22" spans="1:23" ht="13.5" thickBot="1" x14ac:dyDescent="0.25">
      <c r="A22" s="82"/>
      <c r="B22" s="49" t="s">
        <v>9</v>
      </c>
      <c r="C22" s="189">
        <v>2006</v>
      </c>
      <c r="D22" s="190">
        <v>2007</v>
      </c>
      <c r="E22" s="191" t="s">
        <v>85</v>
      </c>
      <c r="F22" s="189">
        <v>2006</v>
      </c>
      <c r="G22" s="190">
        <v>2007</v>
      </c>
      <c r="H22" s="191" t="s">
        <v>85</v>
      </c>
      <c r="I22" s="189">
        <v>2006</v>
      </c>
      <c r="J22" s="190">
        <v>2007</v>
      </c>
      <c r="K22" s="191" t="s">
        <v>85</v>
      </c>
      <c r="L22" s="189">
        <v>2006</v>
      </c>
      <c r="M22" s="190">
        <v>2007</v>
      </c>
      <c r="N22" s="191" t="s">
        <v>85</v>
      </c>
      <c r="O22" s="189">
        <v>2006</v>
      </c>
      <c r="P22" s="190">
        <v>2007</v>
      </c>
      <c r="Q22" s="191" t="s">
        <v>85</v>
      </c>
      <c r="R22" s="189">
        <v>2006</v>
      </c>
      <c r="S22" s="190">
        <v>2007</v>
      </c>
      <c r="T22" s="191" t="s">
        <v>85</v>
      </c>
      <c r="U22" s="189">
        <v>2006</v>
      </c>
      <c r="V22" s="190">
        <v>2007</v>
      </c>
      <c r="W22" s="191" t="s">
        <v>85</v>
      </c>
    </row>
    <row r="23" spans="1:23" s="23" customFormat="1" ht="19.5" customHeight="1" x14ac:dyDescent="0.2">
      <c r="A23" s="223" t="s">
        <v>10</v>
      </c>
      <c r="B23" s="195" t="s">
        <v>11</v>
      </c>
      <c r="C23" s="123">
        <f>SUM(C25,C26,C27)</f>
        <v>310.024</v>
      </c>
      <c r="D23" s="123">
        <f>SUM(D25,D26,D27)</f>
        <v>317.84899999999999</v>
      </c>
      <c r="E23" s="256">
        <f>D23/C23*100</f>
        <v>102.52399814207931</v>
      </c>
      <c r="F23" s="123">
        <f>SUM(F25,F26,F27)</f>
        <v>573.01499999999999</v>
      </c>
      <c r="G23" s="123">
        <f>SUM(G25,G26,G27)</f>
        <v>579.20400000000006</v>
      </c>
      <c r="H23" s="254">
        <f>G23/F23*100</f>
        <v>101.0800764377896</v>
      </c>
      <c r="I23" s="123">
        <f>SUM(I25,I26,I27)</f>
        <v>478.48400000000004</v>
      </c>
      <c r="J23" s="123">
        <f>SUM(J25,J26,J27)</f>
        <v>490.72199999999998</v>
      </c>
      <c r="K23" s="256">
        <f>J23/I23*100</f>
        <v>102.55766128020997</v>
      </c>
      <c r="L23" s="123">
        <f>SUM(L25,L26,L27)</f>
        <v>1365.0360000000001</v>
      </c>
      <c r="M23" s="123">
        <f>SUM(M25,M26,M27)</f>
        <v>1383.3589999999999</v>
      </c>
      <c r="N23" s="254">
        <f>M23/L23*100</f>
        <v>101.34230892079034</v>
      </c>
      <c r="O23" s="123">
        <f>SUM(O25,O26,O27)</f>
        <v>537.91200000000003</v>
      </c>
      <c r="P23" s="123">
        <f>SUM(P25,P26,P27)</f>
        <v>537.48500000000001</v>
      </c>
      <c r="Q23" s="137">
        <f>P23/O23*100</f>
        <v>99.920618986005138</v>
      </c>
      <c r="R23" s="123">
        <f>SUM(R25,R26,R27)</f>
        <v>443.673</v>
      </c>
      <c r="S23" s="123">
        <f>SUM(S25,S26,S27)</f>
        <v>432.34100000000001</v>
      </c>
      <c r="T23" s="210">
        <f>S23/R23*100</f>
        <v>97.445866663060414</v>
      </c>
      <c r="U23" s="207">
        <f t="shared" ref="U23:V27" si="2">SUM(C23,F23,I23,L23,O23,R23)</f>
        <v>3708.1440000000002</v>
      </c>
      <c r="V23" s="123">
        <f t="shared" si="2"/>
        <v>3740.96</v>
      </c>
      <c r="W23" s="256">
        <f>V23/U23*100</f>
        <v>100.88497102593641</v>
      </c>
    </row>
    <row r="24" spans="1:23" s="23" customFormat="1" x14ac:dyDescent="0.2">
      <c r="A24" s="70" t="s">
        <v>29</v>
      </c>
      <c r="B24" s="196" t="s">
        <v>12</v>
      </c>
      <c r="C24" s="12">
        <f>C23-C27</f>
        <v>137.24100000000001</v>
      </c>
      <c r="D24" s="12">
        <f>D23-D27</f>
        <v>139.846</v>
      </c>
      <c r="E24" s="59">
        <f>D24/C24*100</f>
        <v>101.89812082395203</v>
      </c>
      <c r="F24" s="12">
        <f>F23-F27</f>
        <v>340.26299999999998</v>
      </c>
      <c r="G24" s="12">
        <f>G23-G27</f>
        <v>333.99800000000005</v>
      </c>
      <c r="H24" s="214">
        <f>G24/F24*100</f>
        <v>98.158777181180454</v>
      </c>
      <c r="I24" s="12">
        <f>I23-I27</f>
        <v>296.85800000000006</v>
      </c>
      <c r="J24" s="12">
        <f>J23-J27</f>
        <v>299.20600000000002</v>
      </c>
      <c r="K24" s="59">
        <f>J24/I24*100</f>
        <v>100.79095055548441</v>
      </c>
      <c r="L24" s="12">
        <f>L23-L27</f>
        <v>850.34100000000001</v>
      </c>
      <c r="M24" s="12">
        <f>M23-M27</f>
        <v>854.19899999999996</v>
      </c>
      <c r="N24" s="211">
        <f>M24/L24*100</f>
        <v>100.45370033904044</v>
      </c>
      <c r="O24" s="12">
        <f>O23-O27</f>
        <v>438.62900000000002</v>
      </c>
      <c r="P24" s="12">
        <f>P23-P27</f>
        <v>440.23</v>
      </c>
      <c r="Q24" s="59">
        <f>P24/O24*100</f>
        <v>100.36500094612988</v>
      </c>
      <c r="R24" s="12">
        <f>R23-R27</f>
        <v>227.69800000000001</v>
      </c>
      <c r="S24" s="12">
        <f>S23-S27</f>
        <v>218.71300000000002</v>
      </c>
      <c r="T24" s="214">
        <f>S24/R24*100</f>
        <v>96.05398378554051</v>
      </c>
      <c r="U24" s="169">
        <f t="shared" si="2"/>
        <v>2291.0299999999997</v>
      </c>
      <c r="V24" s="12">
        <f t="shared" si="2"/>
        <v>2286.1920000000005</v>
      </c>
      <c r="W24" s="166">
        <f>V24/U24*100</f>
        <v>99.788828605474421</v>
      </c>
    </row>
    <row r="25" spans="1:23" x14ac:dyDescent="0.2">
      <c r="A25" s="224" t="s">
        <v>31</v>
      </c>
      <c r="B25" s="197" t="s">
        <v>12</v>
      </c>
      <c r="C25" s="21">
        <v>127.712</v>
      </c>
      <c r="D25" s="21">
        <v>132.37100000000001</v>
      </c>
      <c r="E25" s="61">
        <f>D25/C25*100</f>
        <v>103.64805186670007</v>
      </c>
      <c r="F25" s="21">
        <v>290.95999999999998</v>
      </c>
      <c r="G25" s="21">
        <v>289.21300000000002</v>
      </c>
      <c r="H25" s="215">
        <f>G25/F25*100</f>
        <v>99.399573824580713</v>
      </c>
      <c r="I25" s="21">
        <v>267.03899999999999</v>
      </c>
      <c r="J25" s="21">
        <v>271.18599999999998</v>
      </c>
      <c r="K25" s="61">
        <f>J25/I25*100</f>
        <v>101.55295668422963</v>
      </c>
      <c r="L25" s="21">
        <v>693.37900000000002</v>
      </c>
      <c r="M25" s="21">
        <v>707.24</v>
      </c>
      <c r="N25" s="212">
        <f>M25/L25*100</f>
        <v>101.99905102404313</v>
      </c>
      <c r="O25" s="21">
        <v>392.31200000000001</v>
      </c>
      <c r="P25" s="21">
        <v>399.97399999999999</v>
      </c>
      <c r="Q25" s="61">
        <f>P25/O25*100</f>
        <v>101.9530373784131</v>
      </c>
      <c r="R25" s="21">
        <v>170.98699999999999</v>
      </c>
      <c r="S25" s="21">
        <v>167.84899999999999</v>
      </c>
      <c r="T25" s="215">
        <f>S25/R25*100</f>
        <v>98.16477276050226</v>
      </c>
      <c r="U25" s="185">
        <f t="shared" si="2"/>
        <v>1942.3890000000001</v>
      </c>
      <c r="V25" s="21">
        <f t="shared" si="2"/>
        <v>1967.8329999999999</v>
      </c>
      <c r="W25" s="61">
        <f>V25/U25*100</f>
        <v>101.3099332831889</v>
      </c>
    </row>
    <row r="26" spans="1:23" s="23" customFormat="1" x14ac:dyDescent="0.2">
      <c r="A26" s="74" t="s">
        <v>32</v>
      </c>
      <c r="B26" s="196" t="s">
        <v>12</v>
      </c>
      <c r="C26" s="21">
        <v>9.5289999999999999</v>
      </c>
      <c r="D26" s="21">
        <v>7.4749999999999996</v>
      </c>
      <c r="E26" s="183">
        <f>D26/C26*100</f>
        <v>78.444747612551154</v>
      </c>
      <c r="F26" s="18">
        <v>49.302999999999997</v>
      </c>
      <c r="G26" s="18">
        <v>44.784999999999997</v>
      </c>
      <c r="H26" s="222">
        <f>G26/F26*100</f>
        <v>90.836257428554049</v>
      </c>
      <c r="I26" s="18">
        <v>29.818999999999999</v>
      </c>
      <c r="J26" s="18">
        <v>28.02</v>
      </c>
      <c r="K26" s="183">
        <f>J26/I26*100</f>
        <v>93.966933834132604</v>
      </c>
      <c r="L26" s="21">
        <v>156.96199999999999</v>
      </c>
      <c r="M26" s="21">
        <v>146.959</v>
      </c>
      <c r="N26" s="222">
        <f>M26/L26*100</f>
        <v>93.627119939858062</v>
      </c>
      <c r="O26" s="18">
        <v>46.317</v>
      </c>
      <c r="P26" s="18">
        <v>40.256</v>
      </c>
      <c r="Q26" s="183">
        <f>P26/O26*100</f>
        <v>86.91409201804953</v>
      </c>
      <c r="R26" s="18">
        <v>56.710999999999999</v>
      </c>
      <c r="S26" s="18">
        <v>50.863999999999997</v>
      </c>
      <c r="T26" s="222">
        <f>S26/R26*100</f>
        <v>89.689830897004114</v>
      </c>
      <c r="U26" s="187">
        <f t="shared" si="2"/>
        <v>348.64100000000002</v>
      </c>
      <c r="V26" s="18">
        <f t="shared" si="2"/>
        <v>318.35899999999998</v>
      </c>
      <c r="W26" s="183">
        <f>V26/U26*100</f>
        <v>91.314274568969211</v>
      </c>
    </row>
    <row r="27" spans="1:23" s="23" customFormat="1" x14ac:dyDescent="0.2">
      <c r="A27" s="70" t="s">
        <v>30</v>
      </c>
      <c r="B27" s="196" t="s">
        <v>12</v>
      </c>
      <c r="C27" s="48">
        <v>172.78299999999999</v>
      </c>
      <c r="D27" s="48">
        <v>178.00299999999999</v>
      </c>
      <c r="E27" s="59">
        <f>D27/C27*100</f>
        <v>103.02113055103801</v>
      </c>
      <c r="F27" s="12">
        <v>232.75200000000001</v>
      </c>
      <c r="G27" s="12">
        <v>245.20599999999999</v>
      </c>
      <c r="H27" s="211">
        <f>G27/F27*100</f>
        <v>105.35075960679177</v>
      </c>
      <c r="I27" s="12">
        <v>181.626</v>
      </c>
      <c r="J27" s="12">
        <v>191.51599999999999</v>
      </c>
      <c r="K27" s="59">
        <f>J27/I27*100</f>
        <v>105.44525563520641</v>
      </c>
      <c r="L27" s="48">
        <v>514.69500000000005</v>
      </c>
      <c r="M27" s="48">
        <v>529.16</v>
      </c>
      <c r="N27" s="211">
        <f>M27/L27*100</f>
        <v>102.81040227707669</v>
      </c>
      <c r="O27" s="12">
        <v>99.283000000000001</v>
      </c>
      <c r="P27" s="12">
        <v>97.254999999999995</v>
      </c>
      <c r="Q27" s="166">
        <f>P27/O27*100</f>
        <v>97.957354229827871</v>
      </c>
      <c r="R27" s="12">
        <v>215.97499999999999</v>
      </c>
      <c r="S27" s="12">
        <v>213.62799999999999</v>
      </c>
      <c r="T27" s="214">
        <f>S27/R27*100</f>
        <v>98.913300150480381</v>
      </c>
      <c r="U27" s="169">
        <f t="shared" si="2"/>
        <v>1417.1139999999998</v>
      </c>
      <c r="V27" s="12">
        <f t="shared" si="2"/>
        <v>1454.7679999999998</v>
      </c>
      <c r="W27" s="166">
        <f>V27/U27*100</f>
        <v>102.65709039639719</v>
      </c>
    </row>
    <row r="28" spans="1:23" x14ac:dyDescent="0.2">
      <c r="A28" s="1262" t="s">
        <v>68</v>
      </c>
      <c r="B28" s="1263"/>
      <c r="C28" s="1263"/>
      <c r="D28" s="1263"/>
      <c r="E28" s="1263"/>
      <c r="F28" s="1263"/>
      <c r="G28" s="1263"/>
      <c r="H28" s="1263"/>
      <c r="I28" s="1263"/>
      <c r="J28" s="1263"/>
      <c r="K28" s="1263"/>
      <c r="L28" s="1263"/>
      <c r="M28" s="1263"/>
      <c r="N28" s="1263"/>
      <c r="O28" s="1263"/>
      <c r="P28" s="1263"/>
      <c r="Q28" s="1263"/>
      <c r="R28" s="1263"/>
      <c r="S28" s="1263"/>
      <c r="T28" s="1263"/>
      <c r="U28" s="1263"/>
      <c r="V28" s="1263"/>
      <c r="W28" s="1264"/>
    </row>
    <row r="29" spans="1:23" ht="13.5" thickBot="1" x14ac:dyDescent="0.25">
      <c r="A29" s="1265"/>
      <c r="B29" s="1266"/>
      <c r="C29" s="1266"/>
      <c r="D29" s="1266"/>
      <c r="E29" s="1266"/>
      <c r="F29" s="1266"/>
      <c r="G29" s="1266"/>
      <c r="H29" s="1266"/>
      <c r="I29" s="1266"/>
      <c r="J29" s="1266"/>
      <c r="K29" s="1266"/>
      <c r="L29" s="1266"/>
      <c r="M29" s="1266"/>
      <c r="N29" s="1266"/>
      <c r="O29" s="1266"/>
      <c r="P29" s="1266"/>
      <c r="Q29" s="1266"/>
      <c r="R29" s="1266"/>
      <c r="S29" s="1266"/>
      <c r="T29" s="1266"/>
      <c r="U29" s="1266"/>
      <c r="V29" s="1266"/>
      <c r="W29" s="1267"/>
    </row>
    <row r="30" spans="1:23" ht="13.5" thickBot="1" x14ac:dyDescent="0.25">
      <c r="A30" s="82"/>
      <c r="B30" s="49" t="s">
        <v>9</v>
      </c>
      <c r="C30" s="189">
        <v>2006</v>
      </c>
      <c r="D30" s="190">
        <v>2007</v>
      </c>
      <c r="E30" s="191" t="s">
        <v>85</v>
      </c>
      <c r="F30" s="189">
        <v>2006</v>
      </c>
      <c r="G30" s="190">
        <v>2007</v>
      </c>
      <c r="H30" s="191" t="s">
        <v>85</v>
      </c>
      <c r="I30" s="189">
        <v>2006</v>
      </c>
      <c r="J30" s="190">
        <v>2007</v>
      </c>
      <c r="K30" s="191" t="s">
        <v>85</v>
      </c>
      <c r="L30" s="189">
        <v>2006</v>
      </c>
      <c r="M30" s="190">
        <v>2007</v>
      </c>
      <c r="N30" s="191" t="s">
        <v>85</v>
      </c>
      <c r="O30" s="189">
        <v>2006</v>
      </c>
      <c r="P30" s="190">
        <v>2007</v>
      </c>
      <c r="Q30" s="191" t="s">
        <v>85</v>
      </c>
      <c r="R30" s="189">
        <v>2006</v>
      </c>
      <c r="S30" s="190">
        <v>2007</v>
      </c>
      <c r="T30" s="191" t="s">
        <v>85</v>
      </c>
      <c r="U30" s="189">
        <v>2006</v>
      </c>
      <c r="V30" s="190">
        <v>2007</v>
      </c>
      <c r="W30" s="191" t="s">
        <v>85</v>
      </c>
    </row>
    <row r="31" spans="1:23" s="91" customFormat="1" ht="22.5" customHeight="1" x14ac:dyDescent="0.2">
      <c r="A31" s="234" t="s">
        <v>10</v>
      </c>
      <c r="B31" s="227" t="s">
        <v>11</v>
      </c>
      <c r="C31" s="95">
        <f>SUM(C33,C34,C35)</f>
        <v>360.9</v>
      </c>
      <c r="D31" s="95">
        <f>SUM(D33,D34,D35)</f>
        <v>343.988</v>
      </c>
      <c r="E31" s="282">
        <f>D31/C31*100</f>
        <v>95.313937378775293</v>
      </c>
      <c r="F31" s="95">
        <f>SUM(F33,F34,F35)</f>
        <v>713.22399999999993</v>
      </c>
      <c r="G31" s="95">
        <f>SUM(G33,G34,G35)</f>
        <v>682.5</v>
      </c>
      <c r="H31" s="284">
        <f>G31/F31*100</f>
        <v>95.69223694098909</v>
      </c>
      <c r="I31" s="95">
        <f>SUM(I33,I34,I35)</f>
        <v>565.18900000000008</v>
      </c>
      <c r="J31" s="95">
        <f>SUM(J33,J34,J35)</f>
        <v>538.47299999999996</v>
      </c>
      <c r="K31" s="282">
        <f>J31/I31*100</f>
        <v>95.273085640378682</v>
      </c>
      <c r="L31" s="95">
        <f>SUM(L33,L34,L35)</f>
        <v>1544.191</v>
      </c>
      <c r="M31" s="95">
        <f>SUM(M33,M34,M35)</f>
        <v>1437.058</v>
      </c>
      <c r="N31" s="284">
        <f>M31/L31*100</f>
        <v>93.062192436039325</v>
      </c>
      <c r="O31" s="95">
        <f>SUM(O33,O34,O35)</f>
        <v>631.93799999999999</v>
      </c>
      <c r="P31" s="95">
        <f>SUM(P33,P34,P35)</f>
        <v>607.82500000000005</v>
      </c>
      <c r="Q31" s="282">
        <f>P31/O31*100</f>
        <v>96.184277571533926</v>
      </c>
      <c r="R31" s="95">
        <f>SUM(R33,R34,R35)</f>
        <v>469.13200000000001</v>
      </c>
      <c r="S31" s="95">
        <f>SUM(S33,S34,S35)</f>
        <v>452.06799999999998</v>
      </c>
      <c r="T31" s="284">
        <f>S31/R31*100</f>
        <v>96.362644202484589</v>
      </c>
      <c r="U31" s="229">
        <f t="shared" ref="U31:V35" si="3">SUM(C31,F31,I31,L31,O31,R31)</f>
        <v>4284.5739999999996</v>
      </c>
      <c r="V31" s="95">
        <f t="shared" si="3"/>
        <v>4061.9120000000003</v>
      </c>
      <c r="W31" s="282">
        <f>V31/U31*100</f>
        <v>94.803170630265711</v>
      </c>
    </row>
    <row r="32" spans="1:23" s="91" customFormat="1" x14ac:dyDescent="0.2">
      <c r="A32" s="235" t="s">
        <v>29</v>
      </c>
      <c r="B32" s="228" t="s">
        <v>12</v>
      </c>
      <c r="C32" s="95">
        <f>C31-C35</f>
        <v>166.23599999999999</v>
      </c>
      <c r="D32" s="95">
        <f>D31-D35</f>
        <v>152.49699999999999</v>
      </c>
      <c r="E32" s="282">
        <f>D32/C32*100</f>
        <v>91.735243870160488</v>
      </c>
      <c r="F32" s="95">
        <f>F31-F35</f>
        <v>446.80999999999995</v>
      </c>
      <c r="G32" s="95">
        <f>G31-G35</f>
        <v>415.08</v>
      </c>
      <c r="H32" s="284">
        <f>G32/F32*100</f>
        <v>92.89854748103221</v>
      </c>
      <c r="I32" s="95">
        <f>I31-I35</f>
        <v>357.58500000000004</v>
      </c>
      <c r="J32" s="95">
        <f>J31-J35</f>
        <v>330.09899999999993</v>
      </c>
      <c r="K32" s="282">
        <f>J32/I32*100</f>
        <v>92.31343596627373</v>
      </c>
      <c r="L32" s="95">
        <f>L31-L35</f>
        <v>959.68799999999999</v>
      </c>
      <c r="M32" s="95">
        <f>M31-M35</f>
        <v>876.226</v>
      </c>
      <c r="N32" s="284">
        <f>M32/L32*100</f>
        <v>91.30321521161045</v>
      </c>
      <c r="O32" s="95">
        <f>O31-O35</f>
        <v>519.44100000000003</v>
      </c>
      <c r="P32" s="95">
        <f>P31-P35</f>
        <v>497.64400000000006</v>
      </c>
      <c r="Q32" s="282">
        <f>P32/O32*100</f>
        <v>95.803758270910464</v>
      </c>
      <c r="R32" s="95">
        <f>R31-R35</f>
        <v>252.28</v>
      </c>
      <c r="S32" s="95">
        <f>S31-S35</f>
        <v>228.35999999999999</v>
      </c>
      <c r="T32" s="284">
        <f>S32/R32*100</f>
        <v>90.518471539559215</v>
      </c>
      <c r="U32" s="229">
        <f t="shared" si="3"/>
        <v>2702.0400000000004</v>
      </c>
      <c r="V32" s="95">
        <f t="shared" si="3"/>
        <v>2499.9060000000004</v>
      </c>
      <c r="W32" s="282">
        <f>V32/U32*100</f>
        <v>92.519207709730424</v>
      </c>
    </row>
    <row r="33" spans="1:26" s="88" customFormat="1" x14ac:dyDescent="0.2">
      <c r="A33" s="236" t="s">
        <v>31</v>
      </c>
      <c r="B33" s="228" t="s">
        <v>12</v>
      </c>
      <c r="C33" s="99">
        <v>156.256</v>
      </c>
      <c r="D33" s="99">
        <v>143.761</v>
      </c>
      <c r="E33" s="283">
        <f>D33/C33*100</f>
        <v>92.003507065328691</v>
      </c>
      <c r="F33" s="104">
        <v>384.065</v>
      </c>
      <c r="G33" s="104">
        <v>358.52</v>
      </c>
      <c r="H33" s="285">
        <f>G33/F33*100</f>
        <v>93.34878210719539</v>
      </c>
      <c r="I33" s="104">
        <v>324.63400000000001</v>
      </c>
      <c r="J33" s="104">
        <v>302.90800000000002</v>
      </c>
      <c r="K33" s="283">
        <f>J33/I33*100</f>
        <v>93.307540183714593</v>
      </c>
      <c r="L33" s="104">
        <v>781.98699999999997</v>
      </c>
      <c r="M33" s="104">
        <v>736.78800000000001</v>
      </c>
      <c r="N33" s="285">
        <f>M33/L33*100</f>
        <v>94.219980639064332</v>
      </c>
      <c r="O33" s="104">
        <v>465.34100000000001</v>
      </c>
      <c r="P33" s="104">
        <v>453.387</v>
      </c>
      <c r="Q33" s="283">
        <f>P33/O33*100</f>
        <v>97.431131148985358</v>
      </c>
      <c r="R33" s="104">
        <v>191.303</v>
      </c>
      <c r="S33" s="104">
        <v>174.47800000000001</v>
      </c>
      <c r="T33" s="285">
        <f>S33/R33*100</f>
        <v>91.205051671954962</v>
      </c>
      <c r="U33" s="232">
        <f t="shared" si="3"/>
        <v>2303.5859999999998</v>
      </c>
      <c r="V33" s="105">
        <f t="shared" si="3"/>
        <v>2169.8419999999996</v>
      </c>
      <c r="W33" s="283">
        <f>V33/U33*100</f>
        <v>94.194095640449277</v>
      </c>
    </row>
    <row r="34" spans="1:26" s="88" customFormat="1" x14ac:dyDescent="0.2">
      <c r="A34" s="136" t="s">
        <v>32</v>
      </c>
      <c r="B34" s="228" t="s">
        <v>12</v>
      </c>
      <c r="C34" s="99">
        <v>9.98</v>
      </c>
      <c r="D34" s="99">
        <v>8.7360000000000007</v>
      </c>
      <c r="E34" s="283">
        <f>D34/C34*100</f>
        <v>87.535070140280567</v>
      </c>
      <c r="F34" s="104">
        <v>62.744999999999997</v>
      </c>
      <c r="G34" s="104">
        <v>56.56</v>
      </c>
      <c r="H34" s="285">
        <f>G34/F34*100</f>
        <v>90.142640847876336</v>
      </c>
      <c r="I34" s="104">
        <v>32.951000000000001</v>
      </c>
      <c r="J34" s="104">
        <v>27.190999999999999</v>
      </c>
      <c r="K34" s="283">
        <f>J34/I34*100</f>
        <v>82.51949864950987</v>
      </c>
      <c r="L34" s="104">
        <v>177.70099999999999</v>
      </c>
      <c r="M34" s="104">
        <v>139.43799999999999</v>
      </c>
      <c r="N34" s="285">
        <f>M34/L34*100</f>
        <v>78.467763265260189</v>
      </c>
      <c r="O34" s="104">
        <v>54.1</v>
      </c>
      <c r="P34" s="104">
        <v>44.256999999999998</v>
      </c>
      <c r="Q34" s="283">
        <f>P34/O34*100</f>
        <v>81.80591497227357</v>
      </c>
      <c r="R34" s="104">
        <v>60.976999999999997</v>
      </c>
      <c r="S34" s="104">
        <v>53.881999999999998</v>
      </c>
      <c r="T34" s="285">
        <f>S34/R34*100</f>
        <v>88.36446529019139</v>
      </c>
      <c r="U34" s="232">
        <f t="shared" si="3"/>
        <v>398.45399999999995</v>
      </c>
      <c r="V34" s="105">
        <f t="shared" si="3"/>
        <v>330.06400000000002</v>
      </c>
      <c r="W34" s="283">
        <f>V34/U34*100</f>
        <v>82.836161765222599</v>
      </c>
    </row>
    <row r="35" spans="1:26" s="91" customFormat="1" x14ac:dyDescent="0.2">
      <c r="A35" s="235" t="s">
        <v>30</v>
      </c>
      <c r="B35" s="228" t="s">
        <v>12</v>
      </c>
      <c r="C35" s="102">
        <v>194.66399999999999</v>
      </c>
      <c r="D35" s="102">
        <v>191.49100000000001</v>
      </c>
      <c r="E35" s="282">
        <f>D35/C35*100</f>
        <v>98.370011917971496</v>
      </c>
      <c r="F35" s="95">
        <v>266.41399999999999</v>
      </c>
      <c r="G35" s="95">
        <v>267.42</v>
      </c>
      <c r="H35" s="231">
        <f>G35/F35*100</f>
        <v>100.37760778337477</v>
      </c>
      <c r="I35" s="95">
        <v>207.60400000000001</v>
      </c>
      <c r="J35" s="95">
        <v>208.374</v>
      </c>
      <c r="K35" s="230">
        <f>J35/I35*100</f>
        <v>100.37089844126317</v>
      </c>
      <c r="L35" s="102">
        <v>584.50300000000004</v>
      </c>
      <c r="M35" s="102">
        <v>560.83199999999999</v>
      </c>
      <c r="N35" s="284">
        <f>M35/L35*100</f>
        <v>95.95023464379139</v>
      </c>
      <c r="O35" s="95">
        <v>112.497</v>
      </c>
      <c r="P35" s="95">
        <v>110.181</v>
      </c>
      <c r="Q35" s="282">
        <f>P35/O35*100</f>
        <v>97.941278434091572</v>
      </c>
      <c r="R35" s="95">
        <v>216.852</v>
      </c>
      <c r="S35" s="95">
        <v>223.708</v>
      </c>
      <c r="T35" s="231">
        <f>S35/R35*100</f>
        <v>103.16160330548023</v>
      </c>
      <c r="U35" s="229">
        <f t="shared" si="3"/>
        <v>1582.5340000000001</v>
      </c>
      <c r="V35" s="95">
        <f t="shared" si="3"/>
        <v>1562.0060000000003</v>
      </c>
      <c r="W35" s="282">
        <f>V35/U35*100</f>
        <v>98.70283987579414</v>
      </c>
    </row>
    <row r="36" spans="1:26" x14ac:dyDescent="0.2">
      <c r="A36" s="1241" t="s">
        <v>69</v>
      </c>
      <c r="B36" s="1242"/>
      <c r="C36" s="1242"/>
      <c r="D36" s="1242"/>
      <c r="E36" s="1242"/>
      <c r="F36" s="1242"/>
      <c r="G36" s="1242"/>
      <c r="H36" s="1242"/>
      <c r="I36" s="1242"/>
      <c r="J36" s="1242"/>
      <c r="K36" s="1242"/>
      <c r="L36" s="1242"/>
      <c r="M36" s="1242"/>
      <c r="N36" s="1242"/>
      <c r="O36" s="1242"/>
      <c r="P36" s="1242"/>
      <c r="Q36" s="1242"/>
      <c r="R36" s="1242"/>
      <c r="S36" s="1242"/>
      <c r="T36" s="1242"/>
      <c r="U36" s="1242"/>
      <c r="V36" s="1242"/>
      <c r="W36" s="1243"/>
    </row>
    <row r="37" spans="1:26" ht="13.5" thickBot="1" x14ac:dyDescent="0.25">
      <c r="A37" s="1244"/>
      <c r="B37" s="1245"/>
      <c r="C37" s="1245"/>
      <c r="D37" s="1245"/>
      <c r="E37" s="1245"/>
      <c r="F37" s="1245"/>
      <c r="G37" s="1245"/>
      <c r="H37" s="1245"/>
      <c r="I37" s="1245"/>
      <c r="J37" s="1245"/>
      <c r="K37" s="1245"/>
      <c r="L37" s="1245"/>
      <c r="M37" s="1245"/>
      <c r="N37" s="1245"/>
      <c r="O37" s="1245"/>
      <c r="P37" s="1245"/>
      <c r="Q37" s="1245"/>
      <c r="R37" s="1245"/>
      <c r="S37" s="1245"/>
      <c r="T37" s="1245"/>
      <c r="U37" s="1245"/>
      <c r="V37" s="1245"/>
      <c r="W37" s="1246"/>
    </row>
    <row r="38" spans="1:26" ht="13.5" thickBot="1" x14ac:dyDescent="0.25">
      <c r="A38" s="82"/>
      <c r="B38" s="49" t="s">
        <v>9</v>
      </c>
      <c r="C38" s="189">
        <v>2006</v>
      </c>
      <c r="D38" s="190">
        <v>2007</v>
      </c>
      <c r="E38" s="191" t="s">
        <v>85</v>
      </c>
      <c r="F38" s="189">
        <v>2006</v>
      </c>
      <c r="G38" s="190">
        <v>2007</v>
      </c>
      <c r="H38" s="191" t="s">
        <v>85</v>
      </c>
      <c r="I38" s="189">
        <v>2006</v>
      </c>
      <c r="J38" s="190">
        <v>2007</v>
      </c>
      <c r="K38" s="191" t="s">
        <v>85</v>
      </c>
      <c r="L38" s="189">
        <v>2006</v>
      </c>
      <c r="M38" s="190">
        <v>2007</v>
      </c>
      <c r="N38" s="191" t="s">
        <v>85</v>
      </c>
      <c r="O38" s="189">
        <v>2006</v>
      </c>
      <c r="P38" s="190">
        <v>2007</v>
      </c>
      <c r="Q38" s="191" t="s">
        <v>85</v>
      </c>
      <c r="R38" s="189">
        <v>2006</v>
      </c>
      <c r="S38" s="190">
        <v>2007</v>
      </c>
      <c r="T38" s="191" t="s">
        <v>85</v>
      </c>
      <c r="U38" s="189">
        <v>2006</v>
      </c>
      <c r="V38" s="190">
        <v>2007</v>
      </c>
      <c r="W38" s="191" t="s">
        <v>85</v>
      </c>
    </row>
    <row r="39" spans="1:26" customFormat="1" ht="21.75" customHeight="1" x14ac:dyDescent="0.2">
      <c r="A39" s="69" t="s">
        <v>10</v>
      </c>
      <c r="B39" s="225" t="s">
        <v>11</v>
      </c>
      <c r="C39" s="12">
        <f>SUM(C41,C42,C43)</f>
        <v>389.69799999999998</v>
      </c>
      <c r="D39" s="12">
        <f>SUM(D41,D42,D43)</f>
        <v>377.15099999999995</v>
      </c>
      <c r="E39" s="166">
        <f>D39/C39*100</f>
        <v>96.7803273303943</v>
      </c>
      <c r="F39" s="12">
        <f>SUM(F41,F42,F43)</f>
        <v>914.05000000000007</v>
      </c>
      <c r="G39" s="12">
        <f>SUM(G41,G42,G43)</f>
        <v>955.67099999999994</v>
      </c>
      <c r="H39" s="211">
        <f>G39/F39*100</f>
        <v>104.5534708166949</v>
      </c>
      <c r="I39" s="12">
        <f>SUM(I41,I42,I43)</f>
        <v>638.33899999999994</v>
      </c>
      <c r="J39" s="12">
        <f>SUM(J41,J42,J43)</f>
        <v>629.97699999999998</v>
      </c>
      <c r="K39" s="166">
        <f>J39/I39*100</f>
        <v>98.690037738568378</v>
      </c>
      <c r="L39" s="12">
        <f>SUM(L41,L42,L43)</f>
        <v>1601.25</v>
      </c>
      <c r="M39" s="12">
        <f>SUM(M41,M42,M43)</f>
        <v>1495.2840000000001</v>
      </c>
      <c r="N39" s="166">
        <f>M39/L39*100</f>
        <v>93.382295081967214</v>
      </c>
      <c r="O39" s="12">
        <f>SUM(O41,O42,O43)</f>
        <v>698.70399999999995</v>
      </c>
      <c r="P39" s="12">
        <f>SUM(P41,P42,P43)</f>
        <v>674.17600000000004</v>
      </c>
      <c r="Q39" s="166">
        <f>P39/O39*100</f>
        <v>96.489500561038739</v>
      </c>
      <c r="R39" s="12">
        <f>SUM(R41,R42,R43)</f>
        <v>489.03499999999997</v>
      </c>
      <c r="S39" s="12">
        <f>SUM(S41,S42,S43)</f>
        <v>469.161</v>
      </c>
      <c r="T39" s="214">
        <f>S39/R39*100</f>
        <v>95.936078194812239</v>
      </c>
      <c r="U39" s="169">
        <f t="shared" ref="U39:V43" si="4">SUM(C39,F39,I39,L39,O39,R39)</f>
        <v>4731.076</v>
      </c>
      <c r="V39" s="12">
        <f t="shared" si="4"/>
        <v>4601.42</v>
      </c>
      <c r="W39" s="166">
        <f>V39/U39*100</f>
        <v>97.259481775393169</v>
      </c>
    </row>
    <row r="40" spans="1:26" customFormat="1" x14ac:dyDescent="0.2">
      <c r="A40" s="70" t="s">
        <v>29</v>
      </c>
      <c r="B40" s="196" t="s">
        <v>12</v>
      </c>
      <c r="C40" s="12">
        <f>C39-C43</f>
        <v>195.05399999999997</v>
      </c>
      <c r="D40" s="12">
        <f>D39-D43</f>
        <v>186.14599999999996</v>
      </c>
      <c r="E40" s="166">
        <f>D40/C40*100</f>
        <v>95.43305956299281</v>
      </c>
      <c r="F40" s="12">
        <f>F39-F43</f>
        <v>647.79600000000005</v>
      </c>
      <c r="G40" s="12">
        <f>G39-G43</f>
        <v>687.88199999999995</v>
      </c>
      <c r="H40" s="211">
        <f>G40/F40*100</f>
        <v>106.18805920382341</v>
      </c>
      <c r="I40" s="12">
        <f>I39-I43</f>
        <v>430.74999999999994</v>
      </c>
      <c r="J40" s="12">
        <f>J39-J43</f>
        <v>422.33199999999999</v>
      </c>
      <c r="K40" s="166">
        <f>J40/I40*100</f>
        <v>98.045734184561823</v>
      </c>
      <c r="L40" s="12">
        <f>L39-L43</f>
        <v>1022.51</v>
      </c>
      <c r="M40" s="12">
        <f>M39-M43</f>
        <v>940.27600000000007</v>
      </c>
      <c r="N40" s="166">
        <f>M40/L40*100</f>
        <v>91.957633666174416</v>
      </c>
      <c r="O40" s="12">
        <f>O39-O43</f>
        <v>587.08499999999992</v>
      </c>
      <c r="P40" s="12">
        <f>P39-P43</f>
        <v>564.31400000000008</v>
      </c>
      <c r="Q40" s="166">
        <f>P40/O40*100</f>
        <v>96.121345290716022</v>
      </c>
      <c r="R40" s="12">
        <f>R39-R43</f>
        <v>269.09499999999997</v>
      </c>
      <c r="S40" s="12">
        <f>S39-S43</f>
        <v>237.86600000000001</v>
      </c>
      <c r="T40" s="214">
        <f>S40/R40*100</f>
        <v>88.394804808710688</v>
      </c>
      <c r="U40" s="169">
        <f t="shared" si="4"/>
        <v>3152.2899999999995</v>
      </c>
      <c r="V40" s="12">
        <f t="shared" si="4"/>
        <v>3038.8159999999998</v>
      </c>
      <c r="W40" s="166">
        <f>V40/U40*100</f>
        <v>96.400267741863871</v>
      </c>
    </row>
    <row r="41" spans="1:26" customFormat="1" x14ac:dyDescent="0.2">
      <c r="A41" s="156" t="s">
        <v>31</v>
      </c>
      <c r="B41" s="196" t="s">
        <v>12</v>
      </c>
      <c r="C41" s="8">
        <v>184.91800000000001</v>
      </c>
      <c r="D41" s="8">
        <v>178.20099999999999</v>
      </c>
      <c r="E41" s="183">
        <f>D41/C41*100</f>
        <v>96.367579143187783</v>
      </c>
      <c r="F41" s="17">
        <v>583.471</v>
      </c>
      <c r="G41" s="17">
        <v>626.904</v>
      </c>
      <c r="H41" s="213">
        <f>G41/F41*100</f>
        <v>107.44390038236691</v>
      </c>
      <c r="I41" s="18">
        <v>400.66</v>
      </c>
      <c r="J41" s="18">
        <v>397.65300000000002</v>
      </c>
      <c r="K41" s="183">
        <f>J41/I41*100</f>
        <v>99.24948834423202</v>
      </c>
      <c r="L41" s="21">
        <v>857.76400000000001</v>
      </c>
      <c r="M41" s="21">
        <v>801.32100000000003</v>
      </c>
      <c r="N41" s="183">
        <f>M41/L41*100</f>
        <v>93.419751819847889</v>
      </c>
      <c r="O41" s="18">
        <v>537.11699999999996</v>
      </c>
      <c r="P41" s="18">
        <v>523.44600000000003</v>
      </c>
      <c r="Q41" s="183">
        <f>P41/O41*100</f>
        <v>97.454744497009045</v>
      </c>
      <c r="R41" s="18">
        <v>206.36799999999999</v>
      </c>
      <c r="S41" s="18">
        <v>184.46600000000001</v>
      </c>
      <c r="T41" s="222">
        <f>S41/R41*100</f>
        <v>89.386920452783386</v>
      </c>
      <c r="U41" s="187">
        <f t="shared" si="4"/>
        <v>2770.2980000000002</v>
      </c>
      <c r="V41" s="18">
        <f t="shared" si="4"/>
        <v>2711.991</v>
      </c>
      <c r="W41" s="183">
        <f>V41/U41*100</f>
        <v>97.895280579923167</v>
      </c>
    </row>
    <row r="42" spans="1:26" customFormat="1" x14ac:dyDescent="0.2">
      <c r="A42" s="156" t="s">
        <v>32</v>
      </c>
      <c r="B42" s="196" t="s">
        <v>12</v>
      </c>
      <c r="C42" s="8">
        <v>10.135999999999999</v>
      </c>
      <c r="D42" s="8">
        <v>7.9450000000000003</v>
      </c>
      <c r="E42" s="183">
        <f>D42/C42*100</f>
        <v>78.383977900552495</v>
      </c>
      <c r="F42" s="17">
        <v>64.325000000000003</v>
      </c>
      <c r="G42" s="17">
        <v>60.978000000000002</v>
      </c>
      <c r="H42" s="222">
        <f>G42/F42*100</f>
        <v>94.796735328410406</v>
      </c>
      <c r="I42" s="18">
        <v>30.09</v>
      </c>
      <c r="J42" s="18">
        <v>24.678999999999998</v>
      </c>
      <c r="K42" s="183">
        <f>J42/I42*100</f>
        <v>82.017281488866729</v>
      </c>
      <c r="L42" s="21">
        <v>164.74600000000001</v>
      </c>
      <c r="M42" s="21">
        <v>138.95500000000001</v>
      </c>
      <c r="N42" s="183">
        <f>M42/L42*100</f>
        <v>84.344991684168363</v>
      </c>
      <c r="O42" s="18">
        <v>49.968000000000004</v>
      </c>
      <c r="P42" s="18">
        <v>40.868000000000002</v>
      </c>
      <c r="Q42" s="183">
        <f>P42/O42*100</f>
        <v>81.788344540505918</v>
      </c>
      <c r="R42" s="18">
        <v>62.726999999999997</v>
      </c>
      <c r="S42" s="18">
        <v>53.4</v>
      </c>
      <c r="T42" s="222">
        <f>S42/R42*100</f>
        <v>85.130804916543113</v>
      </c>
      <c r="U42" s="187">
        <f t="shared" si="4"/>
        <v>381.99200000000002</v>
      </c>
      <c r="V42" s="18">
        <f t="shared" si="4"/>
        <v>326.82499999999999</v>
      </c>
      <c r="W42" s="183">
        <f>V42/U42*100</f>
        <v>85.558074514649519</v>
      </c>
    </row>
    <row r="43" spans="1:26" customFormat="1" x14ac:dyDescent="0.2">
      <c r="A43" s="70" t="s">
        <v>30</v>
      </c>
      <c r="B43" s="196" t="s">
        <v>12</v>
      </c>
      <c r="C43" s="48">
        <v>194.64400000000001</v>
      </c>
      <c r="D43" s="48">
        <v>191.005</v>
      </c>
      <c r="E43" s="166">
        <f>D43/C43*100</f>
        <v>98.130432995622769</v>
      </c>
      <c r="F43" s="12">
        <v>266.25400000000002</v>
      </c>
      <c r="G43" s="12">
        <v>267.78899999999999</v>
      </c>
      <c r="H43" s="211">
        <f>G43/F43*100</f>
        <v>100.57651716030556</v>
      </c>
      <c r="I43" s="12">
        <v>207.589</v>
      </c>
      <c r="J43" s="12">
        <v>207.64500000000001</v>
      </c>
      <c r="K43" s="59">
        <f>J43/I43*100</f>
        <v>100.02697638121481</v>
      </c>
      <c r="L43" s="48">
        <v>578.74</v>
      </c>
      <c r="M43" s="48">
        <v>555.00800000000004</v>
      </c>
      <c r="N43" s="166">
        <f>M43/L43*100</f>
        <v>95.899367591664657</v>
      </c>
      <c r="O43" s="12">
        <v>111.619</v>
      </c>
      <c r="P43" s="12">
        <v>109.86199999999999</v>
      </c>
      <c r="Q43" s="166">
        <f>P43/O43*100</f>
        <v>98.425895232890454</v>
      </c>
      <c r="R43" s="12">
        <v>219.94</v>
      </c>
      <c r="S43" s="12">
        <v>231.29499999999999</v>
      </c>
      <c r="T43" s="211">
        <f>S43/R43*100</f>
        <v>105.16277166499954</v>
      </c>
      <c r="U43" s="169">
        <f t="shared" si="4"/>
        <v>1578.7860000000001</v>
      </c>
      <c r="V43" s="12">
        <f t="shared" si="4"/>
        <v>1562.6040000000003</v>
      </c>
      <c r="W43" s="166">
        <f>V43/U43*100</f>
        <v>98.97503524860241</v>
      </c>
    </row>
    <row r="44" spans="1:26" x14ac:dyDescent="0.2">
      <c r="A44" s="1241" t="s">
        <v>70</v>
      </c>
      <c r="B44" s="1242"/>
      <c r="C44" s="1242"/>
      <c r="D44" s="1242"/>
      <c r="E44" s="1242"/>
      <c r="F44" s="1242"/>
      <c r="G44" s="1242"/>
      <c r="H44" s="1242"/>
      <c r="I44" s="1242"/>
      <c r="J44" s="1242"/>
      <c r="K44" s="1242"/>
      <c r="L44" s="1242"/>
      <c r="M44" s="1242"/>
      <c r="N44" s="1242"/>
      <c r="O44" s="1242"/>
      <c r="P44" s="1242"/>
      <c r="Q44" s="1242"/>
      <c r="R44" s="1242"/>
      <c r="S44" s="1242"/>
      <c r="T44" s="1242"/>
      <c r="U44" s="1242"/>
      <c r="V44" s="1242"/>
      <c r="W44" s="1243"/>
    </row>
    <row r="45" spans="1:26" ht="13.5" thickBot="1" x14ac:dyDescent="0.25">
      <c r="A45" s="1244"/>
      <c r="B45" s="1245"/>
      <c r="C45" s="1245"/>
      <c r="D45" s="1245"/>
      <c r="E45" s="1245"/>
      <c r="F45" s="1245"/>
      <c r="G45" s="1245"/>
      <c r="H45" s="1245"/>
      <c r="I45" s="1245"/>
      <c r="J45" s="1245"/>
      <c r="K45" s="1245"/>
      <c r="L45" s="1245"/>
      <c r="M45" s="1245"/>
      <c r="N45" s="1245"/>
      <c r="O45" s="1245"/>
      <c r="P45" s="1245"/>
      <c r="Q45" s="1245"/>
      <c r="R45" s="1245"/>
      <c r="S45" s="1245"/>
      <c r="T45" s="1245"/>
      <c r="U45" s="1245"/>
      <c r="V45" s="1245"/>
      <c r="W45" s="1246"/>
    </row>
    <row r="46" spans="1:26" ht="13.5" thickBot="1" x14ac:dyDescent="0.25">
      <c r="A46" s="82"/>
      <c r="B46" s="49" t="s">
        <v>9</v>
      </c>
      <c r="C46" s="189">
        <v>2006</v>
      </c>
      <c r="D46" s="190">
        <v>2007</v>
      </c>
      <c r="E46" s="191" t="s">
        <v>85</v>
      </c>
      <c r="F46" s="189">
        <v>2006</v>
      </c>
      <c r="G46" s="190">
        <v>2007</v>
      </c>
      <c r="H46" s="191" t="s">
        <v>85</v>
      </c>
      <c r="I46" s="189">
        <v>2006</v>
      </c>
      <c r="J46" s="190">
        <v>2007</v>
      </c>
      <c r="K46" s="191" t="s">
        <v>85</v>
      </c>
      <c r="L46" s="189">
        <v>2006</v>
      </c>
      <c r="M46" s="190">
        <v>2007</v>
      </c>
      <c r="N46" s="191" t="s">
        <v>85</v>
      </c>
      <c r="O46" s="189">
        <v>2006</v>
      </c>
      <c r="P46" s="190">
        <v>2007</v>
      </c>
      <c r="Q46" s="191" t="s">
        <v>85</v>
      </c>
      <c r="R46" s="189">
        <v>2006</v>
      </c>
      <c r="S46" s="190">
        <v>2007</v>
      </c>
      <c r="T46" s="191" t="s">
        <v>85</v>
      </c>
      <c r="U46" s="189">
        <v>2006</v>
      </c>
      <c r="V46" s="190">
        <v>2007</v>
      </c>
      <c r="W46" s="191" t="s">
        <v>85</v>
      </c>
    </row>
    <row r="47" spans="1:26" s="2" customFormat="1" ht="18.75" customHeight="1" x14ac:dyDescent="0.2">
      <c r="A47" s="69" t="s">
        <v>10</v>
      </c>
      <c r="B47" s="225" t="s">
        <v>11</v>
      </c>
      <c r="C47" s="25">
        <f>C49+C50+C51</f>
        <v>480.34</v>
      </c>
      <c r="D47" s="25">
        <f>D49+D50+D51</f>
        <v>484.30799999999999</v>
      </c>
      <c r="E47" s="59">
        <f>D47/C47*100</f>
        <v>100.82608152558605</v>
      </c>
      <c r="F47" s="25">
        <f>F49+F50+F51</f>
        <v>1470.6849999999999</v>
      </c>
      <c r="G47" s="25">
        <f>G49+G50+G51</f>
        <v>1698.1030000000001</v>
      </c>
      <c r="H47" s="211">
        <f>G47/F47*100</f>
        <v>115.46340650785179</v>
      </c>
      <c r="I47" s="25">
        <f>I49+I50+I51</f>
        <v>853.24599999999998</v>
      </c>
      <c r="J47" s="25">
        <f>J49+J50+J51</f>
        <v>904.41100000000006</v>
      </c>
      <c r="K47" s="59">
        <f>J47/I47*100</f>
        <v>105.99651214303964</v>
      </c>
      <c r="L47" s="25">
        <f>L49+L50+L51</f>
        <v>1780.634</v>
      </c>
      <c r="M47" s="25">
        <f>M49+M50+M51</f>
        <v>1816.5729999999999</v>
      </c>
      <c r="N47" s="211">
        <f>M47/L47*100</f>
        <v>102.01832605689883</v>
      </c>
      <c r="O47" s="25">
        <f>O49+O50+O51</f>
        <v>971.49200000000008</v>
      </c>
      <c r="P47" s="25">
        <f>P49+P50+P51</f>
        <v>1070.2959999999998</v>
      </c>
      <c r="Q47" s="59">
        <f>P47/O47*100</f>
        <v>110.1703359368888</v>
      </c>
      <c r="R47" s="25">
        <f>R49+R50+R51</f>
        <v>516.57500000000005</v>
      </c>
      <c r="S47" s="25">
        <f>S49+S50+S51</f>
        <v>542.53</v>
      </c>
      <c r="T47" s="211">
        <f>S47/R47*100</f>
        <v>105.02443981996805</v>
      </c>
      <c r="U47" s="165">
        <f t="shared" ref="U47:V51" si="5">SUM(C47,F47,I47,L47,O47,R47)</f>
        <v>6072.9719999999998</v>
      </c>
      <c r="V47" s="25">
        <f t="shared" si="5"/>
        <v>6516.2210000000005</v>
      </c>
      <c r="W47" s="59">
        <f>V47/U47*100</f>
        <v>107.29871634514372</v>
      </c>
      <c r="X47"/>
      <c r="Y47"/>
      <c r="Z47"/>
    </row>
    <row r="48" spans="1:26" customFormat="1" x14ac:dyDescent="0.2">
      <c r="A48" s="70" t="s">
        <v>29</v>
      </c>
      <c r="B48" s="196" t="s">
        <v>12</v>
      </c>
      <c r="C48" s="25">
        <f>C47-C51</f>
        <v>284.38799999999998</v>
      </c>
      <c r="D48" s="25">
        <f>D47-D51</f>
        <v>291.59100000000001</v>
      </c>
      <c r="E48" s="59">
        <f>D48/C48*100</f>
        <v>102.53280729144691</v>
      </c>
      <c r="F48" s="25">
        <f>F47-F51</f>
        <v>1203.1129999999998</v>
      </c>
      <c r="G48" s="25">
        <f>G47-G51</f>
        <v>1425.636</v>
      </c>
      <c r="H48" s="211">
        <f>G48/F48*100</f>
        <v>118.49560265743951</v>
      </c>
      <c r="I48" s="25">
        <f>I47-I51</f>
        <v>645</v>
      </c>
      <c r="J48" s="25">
        <f>J47-J51</f>
        <v>698.78800000000001</v>
      </c>
      <c r="K48" s="59">
        <f>J48/I48*100</f>
        <v>108.33922480620156</v>
      </c>
      <c r="L48" s="25">
        <f>L47-L51</f>
        <v>1202.127</v>
      </c>
      <c r="M48" s="25">
        <f>M47-M51</f>
        <v>1266.3789999999999</v>
      </c>
      <c r="N48" s="211">
        <f>M48/L48*100</f>
        <v>105.34485956974595</v>
      </c>
      <c r="O48" s="25">
        <f>O47-O51</f>
        <v>858.81400000000008</v>
      </c>
      <c r="P48" s="25">
        <f>P47-P51</f>
        <v>958.71899999999982</v>
      </c>
      <c r="Q48" s="59">
        <f>P48/O48*100</f>
        <v>111.63290305002012</v>
      </c>
      <c r="R48" s="25">
        <f>R47-R51</f>
        <v>293.70700000000005</v>
      </c>
      <c r="S48" s="25">
        <f>S47-S51</f>
        <v>308.29199999999997</v>
      </c>
      <c r="T48" s="211">
        <f>S48/R48*100</f>
        <v>104.96583329644848</v>
      </c>
      <c r="U48" s="165">
        <f t="shared" si="5"/>
        <v>4487.1490000000003</v>
      </c>
      <c r="V48" s="25">
        <f t="shared" si="5"/>
        <v>4949.4049999999997</v>
      </c>
      <c r="W48" s="59">
        <f>V48/U48*100</f>
        <v>110.30177513606077</v>
      </c>
    </row>
    <row r="49" spans="1:26" customFormat="1" x14ac:dyDescent="0.2">
      <c r="A49" s="156" t="s">
        <v>31</v>
      </c>
      <c r="B49" s="196" t="s">
        <v>12</v>
      </c>
      <c r="C49" s="27">
        <v>273.03199999999998</v>
      </c>
      <c r="D49" s="27">
        <v>282.57600000000002</v>
      </c>
      <c r="E49" s="60">
        <f>D49/C49*100</f>
        <v>103.4955609598875</v>
      </c>
      <c r="F49" s="7">
        <v>1087.123</v>
      </c>
      <c r="G49" s="7">
        <v>1293.125</v>
      </c>
      <c r="H49" s="213">
        <f>G49/F49*100</f>
        <v>118.94928172801053</v>
      </c>
      <c r="I49" s="7">
        <v>614.85299999999995</v>
      </c>
      <c r="J49" s="7">
        <v>672.16399999999999</v>
      </c>
      <c r="K49" s="60">
        <f>J49/I49*100</f>
        <v>109.32108975641333</v>
      </c>
      <c r="L49" s="27">
        <v>1044.204</v>
      </c>
      <c r="M49" s="27">
        <v>1118.308</v>
      </c>
      <c r="N49" s="213">
        <f>M49/L49*100</f>
        <v>107.09669758016634</v>
      </c>
      <c r="O49" s="7">
        <v>806.74800000000005</v>
      </c>
      <c r="P49" s="7">
        <v>910.48199999999997</v>
      </c>
      <c r="Q49" s="60">
        <f>P49/O49*100</f>
        <v>112.85829032114117</v>
      </c>
      <c r="R49" s="7">
        <v>233.73099999999999</v>
      </c>
      <c r="S49" s="7">
        <v>252.74799999999999</v>
      </c>
      <c r="T49" s="213">
        <f>S49/R49*100</f>
        <v>108.13627631764722</v>
      </c>
      <c r="U49" s="186">
        <f t="shared" si="5"/>
        <v>4059.6909999999998</v>
      </c>
      <c r="V49" s="22">
        <f t="shared" si="5"/>
        <v>4529.4029999999993</v>
      </c>
      <c r="W49" s="60">
        <f>V49/U49*100</f>
        <v>111.57014166841761</v>
      </c>
    </row>
    <row r="50" spans="1:26" customFormat="1" x14ac:dyDescent="0.2">
      <c r="A50" s="156" t="s">
        <v>32</v>
      </c>
      <c r="B50" s="196" t="s">
        <v>12</v>
      </c>
      <c r="C50" s="27">
        <v>11.356</v>
      </c>
      <c r="D50" s="27">
        <v>9.0150000000000006</v>
      </c>
      <c r="E50" s="183">
        <f>D50/C50*100</f>
        <v>79.385346953152521</v>
      </c>
      <c r="F50" s="7">
        <v>115.99</v>
      </c>
      <c r="G50" s="7">
        <v>132.511</v>
      </c>
      <c r="H50" s="213">
        <f>G50/F50*100</f>
        <v>114.24346926459177</v>
      </c>
      <c r="I50" s="7">
        <v>30.146999999999998</v>
      </c>
      <c r="J50" s="7">
        <v>26.623999999999999</v>
      </c>
      <c r="K50" s="60">
        <f>J50/I50*100</f>
        <v>88.313928417421309</v>
      </c>
      <c r="L50" s="27">
        <v>157.923</v>
      </c>
      <c r="M50" s="27">
        <v>148.071</v>
      </c>
      <c r="N50" s="222">
        <f>M50/L50*100</f>
        <v>93.761516688512756</v>
      </c>
      <c r="O50" s="7">
        <v>52.066000000000003</v>
      </c>
      <c r="P50" s="7">
        <v>48.237000000000002</v>
      </c>
      <c r="Q50" s="183">
        <f>P50/O50*100</f>
        <v>92.64587254638343</v>
      </c>
      <c r="R50" s="7">
        <v>59.975999999999999</v>
      </c>
      <c r="S50" s="7">
        <v>55.543999999999997</v>
      </c>
      <c r="T50" s="213">
        <f>S50/R50*100</f>
        <v>92.61037748432706</v>
      </c>
      <c r="U50" s="186">
        <f t="shared" si="5"/>
        <v>427.45799999999997</v>
      </c>
      <c r="V50" s="22">
        <f t="shared" si="5"/>
        <v>420.00200000000001</v>
      </c>
      <c r="W50" s="60">
        <f>V50/U50*100</f>
        <v>98.255735066369098</v>
      </c>
    </row>
    <row r="51" spans="1:26" customFormat="1" ht="13.5" thickBot="1" x14ac:dyDescent="0.25">
      <c r="A51" s="70" t="s">
        <v>30</v>
      </c>
      <c r="B51" s="196" t="s">
        <v>12</v>
      </c>
      <c r="C51" s="38">
        <v>195.952</v>
      </c>
      <c r="D51" s="38">
        <v>192.71700000000001</v>
      </c>
      <c r="E51" s="59">
        <f>D51/C51*100</f>
        <v>98.349085490324171</v>
      </c>
      <c r="F51" s="25">
        <v>267.572</v>
      </c>
      <c r="G51" s="25">
        <v>272.46699999999998</v>
      </c>
      <c r="H51" s="211">
        <f>G51/F51*100</f>
        <v>101.82941413899809</v>
      </c>
      <c r="I51" s="25">
        <v>208.24600000000001</v>
      </c>
      <c r="J51" s="25">
        <v>205.62299999999999</v>
      </c>
      <c r="K51" s="59">
        <f>J51/I51*100</f>
        <v>98.740431989089814</v>
      </c>
      <c r="L51" s="38">
        <v>578.50699999999995</v>
      </c>
      <c r="M51" s="38">
        <v>550.19399999999996</v>
      </c>
      <c r="N51" s="211">
        <f>M51/L51*100</f>
        <v>95.105850058858408</v>
      </c>
      <c r="O51" s="25">
        <v>112.678</v>
      </c>
      <c r="P51" s="25">
        <v>111.577</v>
      </c>
      <c r="Q51" s="59">
        <f>P51/O51*100</f>
        <v>99.022879355331114</v>
      </c>
      <c r="R51" s="25">
        <v>222.86799999999999</v>
      </c>
      <c r="S51" s="25">
        <v>234.238</v>
      </c>
      <c r="T51" s="211">
        <f>S51/R51*100</f>
        <v>105.10167453380477</v>
      </c>
      <c r="U51" s="165">
        <f t="shared" si="5"/>
        <v>1585.8229999999999</v>
      </c>
      <c r="V51" s="25">
        <f t="shared" si="5"/>
        <v>1566.816</v>
      </c>
      <c r="W51" s="59">
        <f>V51/U51*100</f>
        <v>98.801442531732746</v>
      </c>
    </row>
    <row r="52" spans="1:26" x14ac:dyDescent="0.2">
      <c r="A52" s="1253" t="s">
        <v>71</v>
      </c>
      <c r="B52" s="1254"/>
      <c r="C52" s="1254"/>
      <c r="D52" s="1254"/>
      <c r="E52" s="1254"/>
      <c r="F52" s="1254"/>
      <c r="G52" s="1254"/>
      <c r="H52" s="1254"/>
      <c r="I52" s="1254"/>
      <c r="J52" s="1254"/>
      <c r="K52" s="1254"/>
      <c r="L52" s="1254"/>
      <c r="M52" s="1254"/>
      <c r="N52" s="1254"/>
      <c r="O52" s="1254"/>
      <c r="P52" s="1254"/>
      <c r="Q52" s="1254"/>
      <c r="R52" s="1254"/>
      <c r="S52" s="1254"/>
      <c r="T52" s="1254"/>
      <c r="U52" s="1254"/>
      <c r="V52" s="1254"/>
      <c r="W52" s="1255"/>
    </row>
    <row r="53" spans="1:26" ht="13.5" thickBot="1" x14ac:dyDescent="0.25">
      <c r="A53" s="1259"/>
      <c r="B53" s="1245"/>
      <c r="C53" s="1245"/>
      <c r="D53" s="1245"/>
      <c r="E53" s="1245"/>
      <c r="F53" s="1245"/>
      <c r="G53" s="1245"/>
      <c r="H53" s="1245"/>
      <c r="I53" s="1245"/>
      <c r="J53" s="1245"/>
      <c r="K53" s="1245"/>
      <c r="L53" s="1245"/>
      <c r="M53" s="1245"/>
      <c r="N53" s="1245"/>
      <c r="O53" s="1245"/>
      <c r="P53" s="1245"/>
      <c r="Q53" s="1245"/>
      <c r="R53" s="1245"/>
      <c r="S53" s="1245"/>
      <c r="T53" s="1245"/>
      <c r="U53" s="1245"/>
      <c r="V53" s="1245"/>
      <c r="W53" s="1260"/>
    </row>
    <row r="54" spans="1:26" ht="13.5" thickBot="1" x14ac:dyDescent="0.25">
      <c r="A54" s="82"/>
      <c r="B54" s="49" t="s">
        <v>9</v>
      </c>
      <c r="C54" s="189">
        <v>2006</v>
      </c>
      <c r="D54" s="190">
        <v>2007</v>
      </c>
      <c r="E54" s="191" t="s">
        <v>85</v>
      </c>
      <c r="F54" s="189">
        <v>2006</v>
      </c>
      <c r="G54" s="190">
        <v>2007</v>
      </c>
      <c r="H54" s="191" t="s">
        <v>85</v>
      </c>
      <c r="I54" s="189">
        <v>2006</v>
      </c>
      <c r="J54" s="190">
        <v>2007</v>
      </c>
      <c r="K54" s="191" t="s">
        <v>85</v>
      </c>
      <c r="L54" s="189">
        <v>2006</v>
      </c>
      <c r="M54" s="190">
        <v>2007</v>
      </c>
      <c r="N54" s="191" t="s">
        <v>85</v>
      </c>
      <c r="O54" s="189">
        <v>2006</v>
      </c>
      <c r="P54" s="190">
        <v>2007</v>
      </c>
      <c r="Q54" s="191" t="s">
        <v>85</v>
      </c>
      <c r="R54" s="189">
        <v>2006</v>
      </c>
      <c r="S54" s="190">
        <v>2007</v>
      </c>
      <c r="T54" s="191" t="s">
        <v>85</v>
      </c>
      <c r="U54" s="189">
        <v>2006</v>
      </c>
      <c r="V54" s="190">
        <v>2007</v>
      </c>
      <c r="W54" s="191" t="s">
        <v>85</v>
      </c>
    </row>
    <row r="55" spans="1:26" s="88" customFormat="1" ht="21" customHeight="1" x14ac:dyDescent="0.2">
      <c r="A55" s="69" t="s">
        <v>10</v>
      </c>
      <c r="B55" s="225" t="s">
        <v>11</v>
      </c>
      <c r="C55" s="12">
        <f>SUM(C57,C58,C59)</f>
        <v>534.46199999999999</v>
      </c>
      <c r="D55" s="12">
        <f>SUM(D57,D58,D59)</f>
        <v>510.37900000000002</v>
      </c>
      <c r="E55" s="166">
        <f>D55/C55*100</f>
        <v>95.49397337883704</v>
      </c>
      <c r="F55" s="12">
        <f>SUM(F57,F58,F59)</f>
        <v>1679.11</v>
      </c>
      <c r="G55" s="12">
        <f>SUM(G57,G58,G59)</f>
        <v>1766.0830000000001</v>
      </c>
      <c r="H55" s="211">
        <f>G55/F55*100</f>
        <v>105.17970829784828</v>
      </c>
      <c r="I55" s="12">
        <f>SUM(I57,I58,I59)</f>
        <v>922.46399999999994</v>
      </c>
      <c r="J55" s="12">
        <f>SUM(J57,J58,J59)</f>
        <v>934.96899999999994</v>
      </c>
      <c r="K55" s="166">
        <f>J55/I55*100</f>
        <v>101.35560845734901</v>
      </c>
      <c r="L55" s="12">
        <f>SUM(L57,L58,L59)</f>
        <v>1948.1469999999999</v>
      </c>
      <c r="M55" s="12">
        <f>SUM(M57,M58,M59)</f>
        <v>1893.96</v>
      </c>
      <c r="N55" s="214">
        <f>M55/L55*100</f>
        <v>97.218536383548056</v>
      </c>
      <c r="O55" s="12">
        <f>SUM(O57,O58,O59)</f>
        <v>1139.96</v>
      </c>
      <c r="P55" s="12">
        <f>SUM(P57,P58,P59)</f>
        <v>1128.009</v>
      </c>
      <c r="Q55" s="166">
        <f>P55/O55*100</f>
        <v>98.951629881750236</v>
      </c>
      <c r="R55" s="12">
        <f>SUM(R57,R58,R59)</f>
        <v>558.197</v>
      </c>
      <c r="S55" s="12">
        <f>SUM(S57,S58,S59)</f>
        <v>545.553</v>
      </c>
      <c r="T55" s="214">
        <f>S55/R55*100</f>
        <v>97.734849882747483</v>
      </c>
      <c r="U55" s="169">
        <f t="shared" ref="U55:V59" si="6">SUM(C55,F55,I55,L55,O55,R55)</f>
        <v>6782.34</v>
      </c>
      <c r="V55" s="12">
        <f t="shared" si="6"/>
        <v>6778.9529999999995</v>
      </c>
      <c r="W55" s="59">
        <f>V55/U55*100</f>
        <v>99.950061483204905</v>
      </c>
    </row>
    <row r="56" spans="1:26" s="88" customFormat="1" x14ac:dyDescent="0.2">
      <c r="A56" s="70" t="s">
        <v>29</v>
      </c>
      <c r="B56" s="196" t="s">
        <v>12</v>
      </c>
      <c r="C56" s="12">
        <f>C55-C59</f>
        <v>331.09</v>
      </c>
      <c r="D56" s="12">
        <f>D55-D59</f>
        <v>312.99</v>
      </c>
      <c r="E56" s="166">
        <f>D56/C56*100</f>
        <v>94.533208493158966</v>
      </c>
      <c r="F56" s="12">
        <f>F55-F59</f>
        <v>1396.6179999999999</v>
      </c>
      <c r="G56" s="12">
        <f>G55-G59</f>
        <v>1481.181</v>
      </c>
      <c r="H56" s="211">
        <f>G56/F56*100</f>
        <v>106.05484105174072</v>
      </c>
      <c r="I56" s="12">
        <f>I55-I59</f>
        <v>711.0139999999999</v>
      </c>
      <c r="J56" s="12">
        <f>J55-J59</f>
        <v>729.12199999999996</v>
      </c>
      <c r="K56" s="59">
        <f>J56/I56*100</f>
        <v>102.54678529536692</v>
      </c>
      <c r="L56" s="12">
        <f>L55-L59</f>
        <v>1363.0659999999998</v>
      </c>
      <c r="M56" s="12">
        <f>M55-M59</f>
        <v>1337.7339999999999</v>
      </c>
      <c r="N56" s="214">
        <f>M56/L56*100</f>
        <v>98.14154266924713</v>
      </c>
      <c r="O56" s="12">
        <f>O55-O59</f>
        <v>1023.1940000000001</v>
      </c>
      <c r="P56" s="12">
        <f>P55-P59</f>
        <v>1011.288</v>
      </c>
      <c r="Q56" s="166">
        <f>P56/O56*100</f>
        <v>98.836388798214216</v>
      </c>
      <c r="R56" s="12">
        <f>R55-R59</f>
        <v>331.73099999999999</v>
      </c>
      <c r="S56" s="12">
        <f>S55-S59</f>
        <v>320.45799999999997</v>
      </c>
      <c r="T56" s="214">
        <f>S56/R56*100</f>
        <v>96.601764682830364</v>
      </c>
      <c r="U56" s="169">
        <f t="shared" si="6"/>
        <v>5156.7129999999997</v>
      </c>
      <c r="V56" s="12">
        <f t="shared" si="6"/>
        <v>5192.7730000000001</v>
      </c>
      <c r="W56" s="59">
        <f>V56/U56*100</f>
        <v>100.69928266320038</v>
      </c>
    </row>
    <row r="57" spans="1:26" s="88" customFormat="1" x14ac:dyDescent="0.2">
      <c r="A57" s="136" t="s">
        <v>31</v>
      </c>
      <c r="B57" s="196" t="s">
        <v>12</v>
      </c>
      <c r="C57" s="99">
        <v>318.75599999999997</v>
      </c>
      <c r="D57" s="99">
        <v>303.04599999999999</v>
      </c>
      <c r="E57" s="183">
        <f>D57/C57*100</f>
        <v>95.071465321437088</v>
      </c>
      <c r="F57" s="100">
        <v>1227.134</v>
      </c>
      <c r="G57" s="100">
        <v>1323.796</v>
      </c>
      <c r="H57" s="213">
        <f>G57/F57*100</f>
        <v>107.87705336173556</v>
      </c>
      <c r="I57" s="100">
        <v>684.00300000000004</v>
      </c>
      <c r="J57" s="100">
        <v>703.64599999999996</v>
      </c>
      <c r="K57" s="60">
        <f>J57/I57*100</f>
        <v>102.87177103024401</v>
      </c>
      <c r="L57" s="99">
        <v>1201.7650000000001</v>
      </c>
      <c r="M57" s="99">
        <v>1186.124</v>
      </c>
      <c r="N57" s="222">
        <f>M57/L57*100</f>
        <v>98.698497626407828</v>
      </c>
      <c r="O57" s="100">
        <v>961.36199999999997</v>
      </c>
      <c r="P57" s="100">
        <v>957.17700000000002</v>
      </c>
      <c r="Q57" s="183">
        <f>P57/O57*100</f>
        <v>99.564680110093803</v>
      </c>
      <c r="R57" s="100">
        <v>268.255</v>
      </c>
      <c r="S57" s="100">
        <v>263.22300000000001</v>
      </c>
      <c r="T57" s="222">
        <f>S57/R57*100</f>
        <v>98.124172895193013</v>
      </c>
      <c r="U57" s="187">
        <f t="shared" si="6"/>
        <v>4661.2750000000005</v>
      </c>
      <c r="V57" s="18">
        <f t="shared" si="6"/>
        <v>4737.0119999999997</v>
      </c>
      <c r="W57" s="60">
        <f>V57/U57*100</f>
        <v>101.62481295353739</v>
      </c>
    </row>
    <row r="58" spans="1:26" s="88" customFormat="1" x14ac:dyDescent="0.2">
      <c r="A58" s="136" t="s">
        <v>32</v>
      </c>
      <c r="B58" s="196" t="s">
        <v>12</v>
      </c>
      <c r="C58" s="99">
        <v>12.334</v>
      </c>
      <c r="D58" s="99">
        <v>9.9440000000000008</v>
      </c>
      <c r="E58" s="183">
        <f>D58/C58*100</f>
        <v>80.622669044916492</v>
      </c>
      <c r="F58" s="100">
        <v>169.48400000000001</v>
      </c>
      <c r="G58" s="100">
        <v>157.38499999999999</v>
      </c>
      <c r="H58" s="222">
        <f>G58/F58*100</f>
        <v>92.861273040522988</v>
      </c>
      <c r="I58" s="100">
        <v>27.010999999999999</v>
      </c>
      <c r="J58" s="100">
        <v>25.475999999999999</v>
      </c>
      <c r="K58" s="183">
        <f>J58/I58*100</f>
        <v>94.317130058124462</v>
      </c>
      <c r="L58" s="99">
        <v>161.30099999999999</v>
      </c>
      <c r="M58" s="99">
        <v>151.61000000000001</v>
      </c>
      <c r="N58" s="222">
        <f>M58/L58*100</f>
        <v>93.991977731074215</v>
      </c>
      <c r="O58" s="100">
        <v>61.832000000000001</v>
      </c>
      <c r="P58" s="100">
        <v>54.110999999999997</v>
      </c>
      <c r="Q58" s="183">
        <f>P58/O58*100</f>
        <v>87.512938284383495</v>
      </c>
      <c r="R58" s="100">
        <v>63.475999999999999</v>
      </c>
      <c r="S58" s="100">
        <v>57.234999999999999</v>
      </c>
      <c r="T58" s="222">
        <f>S58/R58*100</f>
        <v>90.167937488184506</v>
      </c>
      <c r="U58" s="187">
        <f t="shared" si="6"/>
        <v>495.43799999999999</v>
      </c>
      <c r="V58" s="18">
        <f t="shared" si="6"/>
        <v>455.76099999999997</v>
      </c>
      <c r="W58" s="183">
        <f>V58/U58*100</f>
        <v>91.991530726347193</v>
      </c>
    </row>
    <row r="59" spans="1:26" s="88" customFormat="1" ht="13.5" thickBot="1" x14ac:dyDescent="0.25">
      <c r="A59" s="124" t="s">
        <v>30</v>
      </c>
      <c r="B59" s="250" t="s">
        <v>12</v>
      </c>
      <c r="C59" s="126">
        <v>203.37200000000001</v>
      </c>
      <c r="D59" s="126">
        <v>197.38900000000001</v>
      </c>
      <c r="E59" s="135">
        <f>D59/C59*100</f>
        <v>97.058100426804089</v>
      </c>
      <c r="F59" s="128">
        <v>282.49200000000002</v>
      </c>
      <c r="G59" s="128">
        <v>284.90199999999999</v>
      </c>
      <c r="H59" s="286">
        <f>G59/F59*100</f>
        <v>100.85312150432577</v>
      </c>
      <c r="I59" s="128">
        <v>211.45</v>
      </c>
      <c r="J59" s="128">
        <v>205.84700000000001</v>
      </c>
      <c r="K59" s="135">
        <f>J59/I59*100</f>
        <v>97.350200993142593</v>
      </c>
      <c r="L59" s="126">
        <v>585.08100000000002</v>
      </c>
      <c r="M59" s="126">
        <v>556.226</v>
      </c>
      <c r="N59" s="253">
        <f>M59/L59*100</f>
        <v>95.068204231550851</v>
      </c>
      <c r="O59" s="128">
        <v>116.76600000000001</v>
      </c>
      <c r="P59" s="128">
        <v>116.721</v>
      </c>
      <c r="Q59" s="287">
        <f>P59/O59*100</f>
        <v>99.961461384307071</v>
      </c>
      <c r="R59" s="128">
        <v>226.46600000000001</v>
      </c>
      <c r="S59" s="128">
        <v>225.095</v>
      </c>
      <c r="T59" s="253">
        <f>S59/R59*100</f>
        <v>99.394611111601733</v>
      </c>
      <c r="U59" s="255">
        <f t="shared" si="6"/>
        <v>1625.627</v>
      </c>
      <c r="V59" s="128">
        <f t="shared" si="6"/>
        <v>1586.18</v>
      </c>
      <c r="W59" s="135">
        <f>V59/U59*100</f>
        <v>97.573428590937539</v>
      </c>
    </row>
    <row r="60" spans="1:26" x14ac:dyDescent="0.2">
      <c r="A60" s="1253" t="s">
        <v>72</v>
      </c>
      <c r="B60" s="1254"/>
      <c r="C60" s="1254"/>
      <c r="D60" s="1254"/>
      <c r="E60" s="1254"/>
      <c r="F60" s="1254"/>
      <c r="G60" s="1254"/>
      <c r="H60" s="1254"/>
      <c r="I60" s="1254"/>
      <c r="J60" s="1254"/>
      <c r="K60" s="1254"/>
      <c r="L60" s="1254"/>
      <c r="M60" s="1254"/>
      <c r="N60" s="1254"/>
      <c r="O60" s="1254"/>
      <c r="P60" s="1254"/>
      <c r="Q60" s="1254"/>
      <c r="R60" s="1254"/>
      <c r="S60" s="1254"/>
      <c r="T60" s="1254"/>
      <c r="U60" s="1254"/>
      <c r="V60" s="1254"/>
      <c r="W60" s="1255"/>
      <c r="X60" s="134"/>
      <c r="Y60" s="134"/>
      <c r="Z60" s="134"/>
    </row>
    <row r="61" spans="1:26" ht="13.5" thickBot="1" x14ac:dyDescent="0.25">
      <c r="A61" s="1256"/>
      <c r="B61" s="1257"/>
      <c r="C61" s="1257"/>
      <c r="D61" s="1257"/>
      <c r="E61" s="1257"/>
      <c r="F61" s="1257"/>
      <c r="G61" s="1257"/>
      <c r="H61" s="1257"/>
      <c r="I61" s="1257"/>
      <c r="J61" s="1257"/>
      <c r="K61" s="1257"/>
      <c r="L61" s="1257"/>
      <c r="M61" s="1257"/>
      <c r="N61" s="1257"/>
      <c r="O61" s="1257"/>
      <c r="P61" s="1257"/>
      <c r="Q61" s="1257"/>
      <c r="R61" s="1257"/>
      <c r="S61" s="1257"/>
      <c r="T61" s="1257"/>
      <c r="U61" s="1257"/>
      <c r="V61" s="1257"/>
      <c r="W61" s="1258"/>
      <c r="X61" s="20"/>
      <c r="Y61" s="20"/>
      <c r="Z61" s="20"/>
    </row>
    <row r="62" spans="1:26" ht="13.5" thickBot="1" x14ac:dyDescent="0.25">
      <c r="A62" s="82"/>
      <c r="B62" s="49" t="s">
        <v>9</v>
      </c>
      <c r="C62" s="189">
        <v>2006</v>
      </c>
      <c r="D62" s="190">
        <v>2007</v>
      </c>
      <c r="E62" s="191" t="s">
        <v>85</v>
      </c>
      <c r="F62" s="189">
        <v>2006</v>
      </c>
      <c r="G62" s="190">
        <v>2007</v>
      </c>
      <c r="H62" s="191" t="s">
        <v>85</v>
      </c>
      <c r="I62" s="189">
        <v>2006</v>
      </c>
      <c r="J62" s="190">
        <v>2007</v>
      </c>
      <c r="K62" s="191" t="s">
        <v>85</v>
      </c>
      <c r="L62" s="189">
        <v>2006</v>
      </c>
      <c r="M62" s="190">
        <v>2007</v>
      </c>
      <c r="N62" s="191" t="s">
        <v>85</v>
      </c>
      <c r="O62" s="189">
        <v>2006</v>
      </c>
      <c r="P62" s="190">
        <v>2007</v>
      </c>
      <c r="Q62" s="191" t="s">
        <v>85</v>
      </c>
      <c r="R62" s="189">
        <v>2006</v>
      </c>
      <c r="S62" s="190">
        <v>2007</v>
      </c>
      <c r="T62" s="191" t="s">
        <v>85</v>
      </c>
      <c r="U62" s="189">
        <v>2006</v>
      </c>
      <c r="V62" s="190">
        <v>2007</v>
      </c>
      <c r="W62" s="191" t="s">
        <v>85</v>
      </c>
    </row>
    <row r="63" spans="1:26" x14ac:dyDescent="0.2">
      <c r="A63" s="69" t="s">
        <v>10</v>
      </c>
      <c r="B63" s="33" t="s">
        <v>11</v>
      </c>
      <c r="C63" s="12">
        <f>SUM(C65,C66,C67)</f>
        <v>440.74997999999999</v>
      </c>
      <c r="D63" s="12">
        <f>SUM(D65,D66,D67)</f>
        <v>430.42899999999997</v>
      </c>
      <c r="E63" s="40">
        <f>D63/C63*100</f>
        <v>97.658314130836715</v>
      </c>
      <c r="F63" s="12">
        <f>SUM(F65,F66,F67)</f>
        <v>1128.5889999999999</v>
      </c>
      <c r="G63" s="12">
        <f>SUM(G65,G66,G67)</f>
        <v>1096.694</v>
      </c>
      <c r="H63" s="12">
        <f>G63/F63*100</f>
        <v>97.173904760723346</v>
      </c>
      <c r="I63" s="12">
        <f>SUM(I65,I66,I67)</f>
        <v>678.91549999999995</v>
      </c>
      <c r="J63" s="12">
        <f>SUM(J65,J66,J67)</f>
        <v>666.89599999999996</v>
      </c>
      <c r="K63" s="12">
        <f>J63/I63*100</f>
        <v>98.229602947642235</v>
      </c>
      <c r="L63" s="12">
        <f>SUM(L65,L66,L67)</f>
        <v>1613.1158</v>
      </c>
      <c r="M63" s="12">
        <f>SUM(M65,M66,M67)</f>
        <v>1547.7109999999998</v>
      </c>
      <c r="N63" s="12">
        <f>M63/L63*100</f>
        <v>95.945436775214759</v>
      </c>
      <c r="O63" s="12">
        <f>SUM(O65,O66,O67)</f>
        <v>770.72400000000005</v>
      </c>
      <c r="P63" s="12">
        <f>SUM(P65,P66,P67)</f>
        <v>756.35</v>
      </c>
      <c r="Q63" s="12">
        <f>P63/O63*100</f>
        <v>98.135000337345147</v>
      </c>
      <c r="R63" s="12">
        <f>SUM(R65,R66,R67)</f>
        <v>493.50760000000002</v>
      </c>
      <c r="S63" s="12">
        <f>SUM(S65,S66,S67)</f>
        <v>476.77700000000004</v>
      </c>
      <c r="T63" s="12">
        <f>S63/R63*100</f>
        <v>96.609859706314566</v>
      </c>
      <c r="U63" s="25">
        <f>SUM(C63,F63,I63,L63,O63,R63)</f>
        <v>5125.6018800000002</v>
      </c>
      <c r="V63" s="12">
        <f t="shared" ref="U63:V67" si="7">SUM(D63,G63,J63,M63,P63,S63)</f>
        <v>4974.857</v>
      </c>
      <c r="W63" s="59">
        <f>V63/U63*100</f>
        <v>97.058981880972766</v>
      </c>
      <c r="X63" s="20"/>
      <c r="Y63" s="20"/>
      <c r="Z63" s="20"/>
    </row>
    <row r="64" spans="1:26" x14ac:dyDescent="0.2">
      <c r="A64" s="70" t="s">
        <v>29</v>
      </c>
      <c r="B64" s="148" t="s">
        <v>12</v>
      </c>
      <c r="C64" s="12">
        <f>C63-C67</f>
        <v>214.75997999999998</v>
      </c>
      <c r="D64" s="12">
        <f>D63-D67</f>
        <v>203.06699999999998</v>
      </c>
      <c r="E64" s="12">
        <f>D64/C64*100</f>
        <v>94.555326369466044</v>
      </c>
      <c r="F64" s="12">
        <f>F63-F67</f>
        <v>843.46499999999992</v>
      </c>
      <c r="G64" s="12">
        <f>G63-G67</f>
        <v>810.94299999999998</v>
      </c>
      <c r="H64" s="12">
        <f>G64/F64*100</f>
        <v>96.14423835013902</v>
      </c>
      <c r="I64" s="12">
        <f>I63-I67</f>
        <v>465.92449999999997</v>
      </c>
      <c r="J64" s="12">
        <f>J63-J67</f>
        <v>461.84699999999998</v>
      </c>
      <c r="K64" s="12">
        <f>J64/I64*100</f>
        <v>99.124858212006444</v>
      </c>
      <c r="L64" s="12">
        <f>L63-L67</f>
        <v>1026.6338000000001</v>
      </c>
      <c r="M64" s="12">
        <f>M63-M67</f>
        <v>991.9939999999998</v>
      </c>
      <c r="N64" s="12">
        <f>M64/L64*100</f>
        <v>96.625885491009527</v>
      </c>
      <c r="O64" s="12">
        <f>O63-O67</f>
        <v>653.11</v>
      </c>
      <c r="P64" s="12">
        <f>P63-P67</f>
        <v>639.10500000000002</v>
      </c>
      <c r="Q64" s="12">
        <f>P64/O64*100</f>
        <v>97.855644531549046</v>
      </c>
      <c r="R64" s="12">
        <f>R63-R67</f>
        <v>266.13260000000002</v>
      </c>
      <c r="S64" s="12">
        <f>S63-S67</f>
        <v>253.15100000000004</v>
      </c>
      <c r="T64" s="12">
        <f>S64/R64*100</f>
        <v>95.122130847554942</v>
      </c>
      <c r="U64" s="12">
        <f t="shared" si="7"/>
        <v>3470.0258800000001</v>
      </c>
      <c r="V64" s="12">
        <f t="shared" si="7"/>
        <v>3360.1069999999995</v>
      </c>
      <c r="W64" s="59">
        <f>V64/U64*100</f>
        <v>96.832332558856862</v>
      </c>
      <c r="X64" s="20"/>
      <c r="Y64" s="20"/>
      <c r="Z64" s="20"/>
    </row>
    <row r="65" spans="1:26" x14ac:dyDescent="0.2">
      <c r="A65" s="74" t="s">
        <v>31</v>
      </c>
      <c r="B65" s="148" t="s">
        <v>12</v>
      </c>
      <c r="C65" s="21">
        <v>202.94698</v>
      </c>
      <c r="D65" s="21">
        <v>193.86199999999999</v>
      </c>
      <c r="E65" s="18">
        <f>D65/C65*100</f>
        <v>95.523471204153907</v>
      </c>
      <c r="F65" s="21">
        <v>709.93299999999999</v>
      </c>
      <c r="G65" s="21">
        <v>700.00699999999995</v>
      </c>
      <c r="H65" s="18">
        <f>G65/F65*100</f>
        <v>98.601839891933466</v>
      </c>
      <c r="I65" s="21">
        <v>438.01249999999999</v>
      </c>
      <c r="J65" s="21">
        <v>436.03199999999998</v>
      </c>
      <c r="K65" s="18">
        <f>J65/I65*100</f>
        <v>99.547843954225044</v>
      </c>
      <c r="L65" s="21">
        <v>870.80079999999998</v>
      </c>
      <c r="M65" s="21">
        <v>841.57299999999998</v>
      </c>
      <c r="N65" s="18">
        <f>M65/L65*100</f>
        <v>96.64357221536774</v>
      </c>
      <c r="O65" s="21">
        <v>594.01099999999997</v>
      </c>
      <c r="P65" s="21">
        <v>588.45100000000002</v>
      </c>
      <c r="Q65" s="18">
        <f>P65/O65*100</f>
        <v>99.063990397484233</v>
      </c>
      <c r="R65" s="21">
        <v>205.32660000000001</v>
      </c>
      <c r="S65" s="21">
        <v>198.71299999999999</v>
      </c>
      <c r="T65" s="18">
        <f>S65/R65*100</f>
        <v>96.778985284907066</v>
      </c>
      <c r="U65" s="18">
        <f t="shared" si="7"/>
        <v>3021.0308799999998</v>
      </c>
      <c r="V65" s="18">
        <f t="shared" si="7"/>
        <v>2958.6379999999999</v>
      </c>
      <c r="W65" s="60">
        <f>V65/U65*100</f>
        <v>97.934715582913881</v>
      </c>
      <c r="X65" s="20"/>
      <c r="Y65" s="20"/>
      <c r="Z65" s="20"/>
    </row>
    <row r="66" spans="1:26" x14ac:dyDescent="0.2">
      <c r="A66" s="74" t="s">
        <v>32</v>
      </c>
      <c r="B66" s="148" t="s">
        <v>12</v>
      </c>
      <c r="C66" s="21">
        <v>11.813000000000001</v>
      </c>
      <c r="D66" s="21">
        <v>9.2050000000000001</v>
      </c>
      <c r="E66" s="18">
        <f>D66/C66*100</f>
        <v>77.922627613645972</v>
      </c>
      <c r="F66" s="21">
        <v>133.53200000000001</v>
      </c>
      <c r="G66" s="21">
        <v>110.93600000000001</v>
      </c>
      <c r="H66" s="18">
        <f>G66/F66*100</f>
        <v>83.078213461941715</v>
      </c>
      <c r="I66" s="21">
        <v>27.911999999999999</v>
      </c>
      <c r="J66" s="21">
        <v>25.815000000000001</v>
      </c>
      <c r="K66" s="18">
        <f>J66/I66*100</f>
        <v>92.487102321582128</v>
      </c>
      <c r="L66" s="21">
        <v>155.833</v>
      </c>
      <c r="M66" s="21">
        <v>150.42099999999999</v>
      </c>
      <c r="N66" s="18">
        <f>M66/L66*100</f>
        <v>96.527051394762339</v>
      </c>
      <c r="O66" s="21">
        <v>59.098999999999997</v>
      </c>
      <c r="P66" s="21">
        <v>50.654000000000003</v>
      </c>
      <c r="Q66" s="18">
        <f>P66/O66*100</f>
        <v>85.710418111981596</v>
      </c>
      <c r="R66" s="21">
        <v>60.805999999999997</v>
      </c>
      <c r="S66" s="21">
        <v>54.438000000000002</v>
      </c>
      <c r="T66" s="18">
        <f>S66/R66*100</f>
        <v>89.527349274742633</v>
      </c>
      <c r="U66" s="18">
        <f t="shared" si="7"/>
        <v>448.995</v>
      </c>
      <c r="V66" s="18">
        <f t="shared" si="7"/>
        <v>401.46899999999999</v>
      </c>
      <c r="W66" s="60">
        <f>V66/U66*100</f>
        <v>89.41502689339525</v>
      </c>
      <c r="X66" s="20"/>
      <c r="Y66" s="20"/>
      <c r="Z66" s="20"/>
    </row>
    <row r="67" spans="1:26" ht="13.5" thickBot="1" x14ac:dyDescent="0.25">
      <c r="A67" s="124" t="s">
        <v>30</v>
      </c>
      <c r="B67" s="153" t="s">
        <v>12</v>
      </c>
      <c r="C67" s="48">
        <v>225.99</v>
      </c>
      <c r="D67" s="48">
        <v>227.36199999999999</v>
      </c>
      <c r="E67" s="127">
        <f>D67/C67*100</f>
        <v>100.60710650913755</v>
      </c>
      <c r="F67" s="48">
        <v>285.12400000000002</v>
      </c>
      <c r="G67" s="48">
        <v>285.75099999999998</v>
      </c>
      <c r="H67" s="127">
        <f>G67/F67*100</f>
        <v>100.21990432232992</v>
      </c>
      <c r="I67" s="48">
        <v>212.99100000000001</v>
      </c>
      <c r="J67" s="48">
        <v>205.04900000000001</v>
      </c>
      <c r="K67" s="127">
        <f>J67/I67*100</f>
        <v>96.271203947584638</v>
      </c>
      <c r="L67" s="48">
        <v>586.48199999999997</v>
      </c>
      <c r="M67" s="48">
        <v>555.71699999999998</v>
      </c>
      <c r="N67" s="127">
        <f>M67/L67*100</f>
        <v>94.754314710425902</v>
      </c>
      <c r="O67" s="48">
        <v>117.614</v>
      </c>
      <c r="P67" s="48">
        <v>117.245</v>
      </c>
      <c r="Q67" s="127">
        <f>P67/O67*100</f>
        <v>99.686261839576915</v>
      </c>
      <c r="R67" s="48">
        <v>227.375</v>
      </c>
      <c r="S67" s="48">
        <v>223.626</v>
      </c>
      <c r="T67" s="127">
        <f>S67/R67*100</f>
        <v>98.351181968114361</v>
      </c>
      <c r="U67" s="128">
        <f t="shared" si="7"/>
        <v>1655.576</v>
      </c>
      <c r="V67" s="128">
        <f t="shared" si="7"/>
        <v>1614.7499999999998</v>
      </c>
      <c r="W67" s="135">
        <f>V67/U67*100</f>
        <v>97.534030452241382</v>
      </c>
      <c r="X67" s="20"/>
      <c r="Y67" s="20"/>
      <c r="Z67" s="20"/>
    </row>
    <row r="68" spans="1:26" x14ac:dyDescent="0.2">
      <c r="A68" s="1247" t="s">
        <v>75</v>
      </c>
      <c r="B68" s="1248"/>
      <c r="C68" s="1248"/>
      <c r="D68" s="1248"/>
      <c r="E68" s="1248"/>
      <c r="F68" s="1248"/>
      <c r="G68" s="1248"/>
      <c r="H68" s="1248"/>
      <c r="I68" s="1248"/>
      <c r="J68" s="1248"/>
      <c r="K68" s="1248"/>
      <c r="L68" s="1248"/>
      <c r="M68" s="1248"/>
      <c r="N68" s="1248"/>
      <c r="O68" s="1248"/>
      <c r="P68" s="1248"/>
      <c r="Q68" s="1248"/>
      <c r="R68" s="1248"/>
      <c r="S68" s="1248"/>
      <c r="T68" s="1248"/>
      <c r="U68" s="1248"/>
      <c r="V68" s="1248"/>
      <c r="W68" s="1249"/>
    </row>
    <row r="69" spans="1:26" ht="13.5" thickBot="1" x14ac:dyDescent="0.25">
      <c r="A69" s="1250"/>
      <c r="B69" s="1251"/>
      <c r="C69" s="1251"/>
      <c r="D69" s="1251"/>
      <c r="E69" s="1251"/>
      <c r="F69" s="1251"/>
      <c r="G69" s="1251"/>
      <c r="H69" s="1251"/>
      <c r="I69" s="1251"/>
      <c r="J69" s="1251"/>
      <c r="K69" s="1251"/>
      <c r="L69" s="1251"/>
      <c r="M69" s="1251"/>
      <c r="N69" s="1251"/>
      <c r="O69" s="1251"/>
      <c r="P69" s="1251"/>
      <c r="Q69" s="1251"/>
      <c r="R69" s="1251"/>
      <c r="S69" s="1251"/>
      <c r="T69" s="1251"/>
      <c r="U69" s="1251"/>
      <c r="V69" s="1251"/>
      <c r="W69" s="1252"/>
    </row>
    <row r="70" spans="1:26" ht="13.5" thickBot="1" x14ac:dyDescent="0.25">
      <c r="A70" s="82"/>
      <c r="B70" s="49" t="s">
        <v>9</v>
      </c>
      <c r="C70" s="189">
        <v>2006</v>
      </c>
      <c r="D70" s="190">
        <v>2007</v>
      </c>
      <c r="E70" s="191" t="s">
        <v>85</v>
      </c>
      <c r="F70" s="189">
        <v>2006</v>
      </c>
      <c r="G70" s="190">
        <v>2007</v>
      </c>
      <c r="H70" s="191" t="s">
        <v>85</v>
      </c>
      <c r="I70" s="189">
        <v>2006</v>
      </c>
      <c r="J70" s="190">
        <v>2007</v>
      </c>
      <c r="K70" s="191" t="s">
        <v>85</v>
      </c>
      <c r="L70" s="189">
        <v>2006</v>
      </c>
      <c r="M70" s="190">
        <v>2007</v>
      </c>
      <c r="N70" s="191" t="s">
        <v>85</v>
      </c>
      <c r="O70" s="189">
        <v>2006</v>
      </c>
      <c r="P70" s="190">
        <v>2007</v>
      </c>
      <c r="Q70" s="191" t="s">
        <v>85</v>
      </c>
      <c r="R70" s="189">
        <v>2006</v>
      </c>
      <c r="S70" s="190">
        <v>2007</v>
      </c>
      <c r="T70" s="191" t="s">
        <v>85</v>
      </c>
      <c r="U70" s="189">
        <v>2006</v>
      </c>
      <c r="V70" s="190">
        <v>2007</v>
      </c>
      <c r="W70" s="191" t="s">
        <v>85</v>
      </c>
    </row>
    <row r="71" spans="1:26" customFormat="1" ht="21" customHeight="1" x14ac:dyDescent="0.2">
      <c r="A71" s="33" t="s">
        <v>10</v>
      </c>
      <c r="B71" s="33" t="s">
        <v>38</v>
      </c>
      <c r="C71" s="12">
        <f>SUM(C73,C74,C75)</f>
        <v>351.87200000000001</v>
      </c>
      <c r="D71" s="12">
        <f>SUM(D73,D74,D75)</f>
        <v>334.62900000000002</v>
      </c>
      <c r="E71" s="40">
        <f>D71/C71*100</f>
        <v>95.099638504910871</v>
      </c>
      <c r="F71" s="12">
        <f>SUM(F73,F74,F75)</f>
        <v>756.63529999999992</v>
      </c>
      <c r="G71" s="12">
        <f>SUM(G73,G74,G75)</f>
        <v>760.37000000000012</v>
      </c>
      <c r="H71" s="40">
        <f>G71/F71*100</f>
        <v>100.49359314850896</v>
      </c>
      <c r="I71" s="12">
        <f>SUM(I73,I74,I75)</f>
        <v>547.25099999999998</v>
      </c>
      <c r="J71" s="12">
        <f>SUM(J73,J74,J75)</f>
        <v>528.79399999999998</v>
      </c>
      <c r="K71" s="40">
        <f>J71/I71*100</f>
        <v>96.627324573184879</v>
      </c>
      <c r="L71" s="12">
        <f>SUM(L73,L74,L75)</f>
        <v>1430.51</v>
      </c>
      <c r="M71" s="12">
        <f>SUM(M73,M74,M75)</f>
        <v>1379.931</v>
      </c>
      <c r="N71" s="12">
        <f>M71/L71*100</f>
        <v>96.464267988339827</v>
      </c>
      <c r="O71" s="12">
        <f>SUM(O73,O74,O75)</f>
        <v>579.43680000000006</v>
      </c>
      <c r="P71" s="12">
        <f>SUM(P73,P74,P75)</f>
        <v>570.06000000000006</v>
      </c>
      <c r="Q71" s="40">
        <f>P71/O71*100</f>
        <v>98.381738957553267</v>
      </c>
      <c r="R71" s="12">
        <f>SUM(R73,R74,R75)</f>
        <v>447.452</v>
      </c>
      <c r="S71" s="12">
        <f>SUM(S73,S74,S75)</f>
        <v>434.66700000000003</v>
      </c>
      <c r="T71" s="40">
        <f>S71/R71*100</f>
        <v>97.142710279538363</v>
      </c>
      <c r="U71" s="12">
        <f t="shared" ref="U71:V75" si="8">SUM(C71,F71,I71,L71,O71,R71)</f>
        <v>4113.1570999999994</v>
      </c>
      <c r="V71" s="12">
        <f t="shared" si="8"/>
        <v>4008.451</v>
      </c>
      <c r="W71" s="40">
        <f>V71/U71*100</f>
        <v>97.454361760215789</v>
      </c>
    </row>
    <row r="72" spans="1:26" customFormat="1" x14ac:dyDescent="0.2">
      <c r="A72" s="35" t="s">
        <v>29</v>
      </c>
      <c r="B72" s="36" t="s">
        <v>12</v>
      </c>
      <c r="C72" s="12">
        <f>C71-C75</f>
        <v>157.82900000000001</v>
      </c>
      <c r="D72" s="12">
        <f>D71-D75</f>
        <v>147.75000000000003</v>
      </c>
      <c r="E72" s="12">
        <f>D72/C72*100</f>
        <v>93.613974618099348</v>
      </c>
      <c r="F72" s="12">
        <f>F71-F75</f>
        <v>488.6169999999999</v>
      </c>
      <c r="G72" s="12">
        <f>G71-G75</f>
        <v>489.82000000000011</v>
      </c>
      <c r="H72" s="12">
        <f>G72/F72*100</f>
        <v>100.24620510543028</v>
      </c>
      <c r="I72" s="12">
        <f>I71-I75</f>
        <v>334.654</v>
      </c>
      <c r="J72" s="12">
        <f>J71-J75</f>
        <v>324.91399999999999</v>
      </c>
      <c r="K72" s="12">
        <f>J72/I72*100</f>
        <v>97.089531277080212</v>
      </c>
      <c r="L72" s="12">
        <f>L71-L75</f>
        <v>854.34199999999998</v>
      </c>
      <c r="M72" s="12">
        <f>M71-M75</f>
        <v>832.80000000000007</v>
      </c>
      <c r="N72" s="12">
        <f>M72/L72*100</f>
        <v>97.478527334486671</v>
      </c>
      <c r="O72" s="12">
        <f>O71-O75</f>
        <v>470.51100000000008</v>
      </c>
      <c r="P72" s="12">
        <f>P71-P75</f>
        <v>459.16700000000003</v>
      </c>
      <c r="Q72" s="12">
        <f>P72/O72*100</f>
        <v>97.589004295329957</v>
      </c>
      <c r="R72" s="12">
        <f>R71-R75</f>
        <v>228.434</v>
      </c>
      <c r="S72" s="12">
        <f>S71-S75</f>
        <v>210.79000000000002</v>
      </c>
      <c r="T72" s="12">
        <f>S72/R72*100</f>
        <v>92.27610600873777</v>
      </c>
      <c r="U72" s="12">
        <f t="shared" si="8"/>
        <v>2534.3870000000002</v>
      </c>
      <c r="V72" s="12">
        <f t="shared" si="8"/>
        <v>2465.241</v>
      </c>
      <c r="W72" s="12">
        <f>V72/U72*100</f>
        <v>97.271687394229843</v>
      </c>
    </row>
    <row r="73" spans="1:26" customFormat="1" x14ac:dyDescent="0.2">
      <c r="A73" s="47" t="s">
        <v>31</v>
      </c>
      <c r="B73" s="36" t="s">
        <v>12</v>
      </c>
      <c r="C73" s="8">
        <v>149.417</v>
      </c>
      <c r="D73" s="8">
        <v>140.89500000000001</v>
      </c>
      <c r="E73" s="18">
        <f>D73/C73*100</f>
        <v>94.296499059678624</v>
      </c>
      <c r="F73" s="8">
        <v>420.08199999999999</v>
      </c>
      <c r="G73" s="8">
        <v>423.94400000000002</v>
      </c>
      <c r="H73" s="18">
        <f>G73/F73*100</f>
        <v>100.91934431849022</v>
      </c>
      <c r="I73" s="8">
        <v>308.64600000000002</v>
      </c>
      <c r="J73" s="8">
        <v>301.58699999999999</v>
      </c>
      <c r="K73" s="18">
        <f>J73/I73*100</f>
        <v>97.712913823603728</v>
      </c>
      <c r="L73" s="8">
        <v>715.08600000000001</v>
      </c>
      <c r="M73" s="8">
        <v>697.78200000000004</v>
      </c>
      <c r="N73" s="18">
        <f>M73/L73*100</f>
        <v>97.580151198597093</v>
      </c>
      <c r="O73" s="8">
        <v>430.72800000000001</v>
      </c>
      <c r="P73" s="8">
        <v>422.63400000000001</v>
      </c>
      <c r="Q73" s="18">
        <f>P73/O73*100</f>
        <v>98.120855853345972</v>
      </c>
      <c r="R73" s="8">
        <v>177.04300000000001</v>
      </c>
      <c r="S73" s="8">
        <v>165.423</v>
      </c>
      <c r="T73" s="18">
        <f>S73/R73*100</f>
        <v>93.436622741367913</v>
      </c>
      <c r="U73" s="18">
        <f t="shared" si="8"/>
        <v>2201.002</v>
      </c>
      <c r="V73" s="18">
        <f t="shared" si="8"/>
        <v>2152.2650000000003</v>
      </c>
      <c r="W73" s="18">
        <f>V73/U73*100</f>
        <v>97.785690335583539</v>
      </c>
    </row>
    <row r="74" spans="1:26" customFormat="1" x14ac:dyDescent="0.2">
      <c r="A74" s="47" t="s">
        <v>32</v>
      </c>
      <c r="B74" s="36" t="s">
        <v>12</v>
      </c>
      <c r="C74" s="8">
        <v>8.4120000000000008</v>
      </c>
      <c r="D74" s="8">
        <v>6.8550000000000004</v>
      </c>
      <c r="E74" s="18">
        <f>D74/C74*100</f>
        <v>81.490727532097011</v>
      </c>
      <c r="F74" s="8">
        <v>68.534999999999997</v>
      </c>
      <c r="G74" s="8">
        <v>65.876000000000005</v>
      </c>
      <c r="H74" s="18">
        <f>G74/F74*100</f>
        <v>96.120230539140593</v>
      </c>
      <c r="I74" s="8">
        <v>26.007999999999999</v>
      </c>
      <c r="J74" s="8">
        <v>23.327000000000002</v>
      </c>
      <c r="K74" s="44">
        <f>J74/I74*100</f>
        <v>89.691633343586602</v>
      </c>
      <c r="L74" s="8">
        <v>139.256</v>
      </c>
      <c r="M74" s="8">
        <v>135.018</v>
      </c>
      <c r="N74" s="18">
        <f>M74/L74*100</f>
        <v>96.956684092606423</v>
      </c>
      <c r="O74" s="8">
        <v>39.783000000000001</v>
      </c>
      <c r="P74" s="8">
        <v>36.533000000000001</v>
      </c>
      <c r="Q74" s="44">
        <f>P74/O74*100</f>
        <v>91.830681446849155</v>
      </c>
      <c r="R74" s="8">
        <v>51.390999999999998</v>
      </c>
      <c r="S74" s="8">
        <v>45.366999999999997</v>
      </c>
      <c r="T74" s="44">
        <f>S74/R74*100</f>
        <v>88.278103169815722</v>
      </c>
      <c r="U74" s="18">
        <f t="shared" si="8"/>
        <v>333.38500000000005</v>
      </c>
      <c r="V74" s="18">
        <f t="shared" si="8"/>
        <v>312.97600000000006</v>
      </c>
      <c r="W74" s="18">
        <f>V74/U74*100</f>
        <v>93.87824887142493</v>
      </c>
    </row>
    <row r="75" spans="1:26" customFormat="1" x14ac:dyDescent="0.2">
      <c r="A75" s="35" t="s">
        <v>30</v>
      </c>
      <c r="B75" s="36" t="s">
        <v>12</v>
      </c>
      <c r="C75" s="48">
        <v>194.04300000000001</v>
      </c>
      <c r="D75" s="48">
        <v>186.87899999999999</v>
      </c>
      <c r="E75" s="40">
        <f>D75/C75*100</f>
        <v>96.308034817025089</v>
      </c>
      <c r="F75" s="12">
        <v>268.01830000000001</v>
      </c>
      <c r="G75" s="12">
        <v>270.55</v>
      </c>
      <c r="H75" s="40">
        <f>G75/F75*100</f>
        <v>100.94459967845479</v>
      </c>
      <c r="I75" s="12">
        <v>212.59700000000001</v>
      </c>
      <c r="J75" s="12">
        <v>203.88</v>
      </c>
      <c r="K75" s="40">
        <f>J75/I75*100</f>
        <v>95.899753994647142</v>
      </c>
      <c r="L75" s="48">
        <v>576.16800000000001</v>
      </c>
      <c r="M75" s="48">
        <v>547.13099999999997</v>
      </c>
      <c r="N75" s="40">
        <f>M75/L75*100</f>
        <v>94.960324072145625</v>
      </c>
      <c r="O75" s="12">
        <v>108.9258</v>
      </c>
      <c r="P75" s="12">
        <v>110.893</v>
      </c>
      <c r="Q75" s="40">
        <f>P75/O75*100</f>
        <v>101.80600004773892</v>
      </c>
      <c r="R75" s="12">
        <v>219.018</v>
      </c>
      <c r="S75" s="12">
        <v>223.87700000000001</v>
      </c>
      <c r="T75" s="40">
        <f>S75/R75*100</f>
        <v>102.21853911550649</v>
      </c>
      <c r="U75" s="12">
        <f t="shared" si="8"/>
        <v>1578.7701000000002</v>
      </c>
      <c r="V75" s="12">
        <f t="shared" si="8"/>
        <v>1543.21</v>
      </c>
      <c r="W75" s="40">
        <f>V75/U75*100</f>
        <v>97.747607457222557</v>
      </c>
    </row>
    <row r="76" spans="1:26" x14ac:dyDescent="0.2">
      <c r="A76" s="1241" t="s">
        <v>44</v>
      </c>
      <c r="B76" s="1242"/>
      <c r="C76" s="1242"/>
      <c r="D76" s="1242"/>
      <c r="E76" s="1242"/>
      <c r="F76" s="1242"/>
      <c r="G76" s="1242"/>
      <c r="H76" s="1242"/>
      <c r="I76" s="1242"/>
      <c r="J76" s="1242"/>
      <c r="K76" s="1242"/>
      <c r="L76" s="1242"/>
      <c r="M76" s="1242"/>
      <c r="N76" s="1242"/>
      <c r="O76" s="1242"/>
      <c r="P76" s="1242"/>
      <c r="Q76" s="1242"/>
      <c r="R76" s="1242"/>
      <c r="S76" s="1242"/>
      <c r="T76" s="1242"/>
      <c r="U76" s="1242"/>
      <c r="V76" s="1242"/>
      <c r="W76" s="1243"/>
    </row>
    <row r="77" spans="1:26" ht="13.5" thickBot="1" x14ac:dyDescent="0.25">
      <c r="A77" s="1244"/>
      <c r="B77" s="1245"/>
      <c r="C77" s="1245"/>
      <c r="D77" s="1245"/>
      <c r="E77" s="1245"/>
      <c r="F77" s="1245"/>
      <c r="G77" s="1245"/>
      <c r="H77" s="1245"/>
      <c r="I77" s="1245"/>
      <c r="J77" s="1245"/>
      <c r="K77" s="1245"/>
      <c r="L77" s="1245"/>
      <c r="M77" s="1245"/>
      <c r="N77" s="1245"/>
      <c r="O77" s="1245"/>
      <c r="P77" s="1245"/>
      <c r="Q77" s="1245"/>
      <c r="R77" s="1245"/>
      <c r="S77" s="1245"/>
      <c r="T77" s="1245"/>
      <c r="U77" s="1245"/>
      <c r="V77" s="1245"/>
      <c r="W77" s="1246"/>
    </row>
    <row r="78" spans="1:26" ht="13.5" thickBot="1" x14ac:dyDescent="0.25">
      <c r="A78" s="82"/>
      <c r="B78" s="49" t="s">
        <v>9</v>
      </c>
      <c r="C78" s="189">
        <v>2006</v>
      </c>
      <c r="D78" s="190">
        <v>2007</v>
      </c>
      <c r="E78" s="191" t="s">
        <v>85</v>
      </c>
      <c r="F78" s="189">
        <v>2006</v>
      </c>
      <c r="G78" s="190">
        <v>2007</v>
      </c>
      <c r="H78" s="191" t="s">
        <v>85</v>
      </c>
      <c r="I78" s="189">
        <v>2006</v>
      </c>
      <c r="J78" s="190">
        <v>2007</v>
      </c>
      <c r="K78" s="191" t="s">
        <v>85</v>
      </c>
      <c r="L78" s="189">
        <v>2006</v>
      </c>
      <c r="M78" s="190">
        <v>2007</v>
      </c>
      <c r="N78" s="191" t="s">
        <v>85</v>
      </c>
      <c r="O78" s="189">
        <v>2006</v>
      </c>
      <c r="P78" s="190">
        <v>2007</v>
      </c>
      <c r="Q78" s="191" t="s">
        <v>85</v>
      </c>
      <c r="R78" s="189">
        <v>2006</v>
      </c>
      <c r="S78" s="190">
        <v>2007</v>
      </c>
      <c r="T78" s="191" t="s">
        <v>85</v>
      </c>
      <c r="U78" s="189">
        <v>2006</v>
      </c>
      <c r="V78" s="190">
        <v>2007</v>
      </c>
      <c r="W78" s="191" t="s">
        <v>85</v>
      </c>
    </row>
    <row r="79" spans="1:26" customFormat="1" ht="24" customHeight="1" x14ac:dyDescent="0.2">
      <c r="A79" s="33" t="s">
        <v>10</v>
      </c>
      <c r="B79" s="33" t="s">
        <v>46</v>
      </c>
      <c r="C79" s="12">
        <f>SUM(C81,C82,C83)</f>
        <v>334.76300000000003</v>
      </c>
      <c r="D79" s="12">
        <f>SUM(D81,D82,D83)</f>
        <v>323.09899999999999</v>
      </c>
      <c r="E79" s="40">
        <f>D79/C79*100</f>
        <v>96.515743974095088</v>
      </c>
      <c r="F79" s="12">
        <f>SUM(F81,F82,F83)</f>
        <v>630.57500000000005</v>
      </c>
      <c r="G79" s="12">
        <f>SUM(G81,G82,G83)</f>
        <v>647.98900000000003</v>
      </c>
      <c r="H79" s="12">
        <f>G79/F79*100</f>
        <v>102.76160647028505</v>
      </c>
      <c r="I79" s="12">
        <f>SUM(I81,I82,I83)</f>
        <v>524.99800000000005</v>
      </c>
      <c r="J79" s="12">
        <f>SUM(J81,J82,J83)</f>
        <v>508.327</v>
      </c>
      <c r="K79" s="40">
        <f>J79/I79*100</f>
        <v>96.824559331654598</v>
      </c>
      <c r="L79" s="12">
        <f>SUM(L81,L82,L83)</f>
        <v>1441.7150000000001</v>
      </c>
      <c r="M79" s="12">
        <f>SUM(M81,M82,M83)</f>
        <v>1414.27</v>
      </c>
      <c r="N79" s="40">
        <f>M79/L79*100</f>
        <v>98.096364399343827</v>
      </c>
      <c r="O79" s="12">
        <f>SUM(O81,O82,O83)</f>
        <v>565.73099999999999</v>
      </c>
      <c r="P79" s="12">
        <f>SUM(P81,P82,P83)</f>
        <v>578.827</v>
      </c>
      <c r="Q79" s="12">
        <f>P79/O79*100</f>
        <v>102.31488110073516</v>
      </c>
      <c r="R79" s="12">
        <f>SUM(R81,R82,R83)</f>
        <v>443.63900000000001</v>
      </c>
      <c r="S79" s="12">
        <f>SUM(S81,S82,S83)</f>
        <v>451.23458800000003</v>
      </c>
      <c r="T79" s="40">
        <f>S79/R79*100</f>
        <v>101.71211007147704</v>
      </c>
      <c r="U79" s="12">
        <f t="shared" ref="U79:V83" si="9">SUM(C79,F79,I79,L79,O79,R79)</f>
        <v>3941.4210000000003</v>
      </c>
      <c r="V79" s="12">
        <f t="shared" si="9"/>
        <v>3923.746588</v>
      </c>
      <c r="W79" s="40">
        <f>V79/U79*100</f>
        <v>99.551572592727339</v>
      </c>
    </row>
    <row r="80" spans="1:26" customFormat="1" x14ac:dyDescent="0.2">
      <c r="A80" s="35" t="s">
        <v>29</v>
      </c>
      <c r="B80" s="36" t="s">
        <v>12</v>
      </c>
      <c r="C80" s="12">
        <f>C79-C83</f>
        <v>156.91500000000002</v>
      </c>
      <c r="D80" s="12">
        <f>D79-D83</f>
        <v>151.744</v>
      </c>
      <c r="E80" s="40">
        <f>D80/C80*100</f>
        <v>96.704585285026909</v>
      </c>
      <c r="F80" s="12">
        <f>F79-F83</f>
        <v>387.57700000000006</v>
      </c>
      <c r="G80" s="12">
        <f>G79-G83</f>
        <v>399.33199999999999</v>
      </c>
      <c r="H80" s="12">
        <f>G80/F80*100</f>
        <v>103.0329457114328</v>
      </c>
      <c r="I80" s="12">
        <f>I79-I83</f>
        <v>331.11800000000005</v>
      </c>
      <c r="J80" s="12">
        <f>J79-J83</f>
        <v>319.89</v>
      </c>
      <c r="K80" s="40">
        <f>J80/I80*100</f>
        <v>96.609063838269122</v>
      </c>
      <c r="L80" s="12">
        <f>L79-L83</f>
        <v>914.58900000000017</v>
      </c>
      <c r="M80" s="12">
        <f>M79-M83</f>
        <v>915.01700000000005</v>
      </c>
      <c r="N80" s="12">
        <f>M80/L80*100</f>
        <v>100.04679697656542</v>
      </c>
      <c r="O80" s="12">
        <f>O79-O83</f>
        <v>466.03100000000001</v>
      </c>
      <c r="P80" s="12">
        <f>P79-P83</f>
        <v>475.79399999999998</v>
      </c>
      <c r="Q80" s="12">
        <f>P80/O80*100</f>
        <v>102.09492501571785</v>
      </c>
      <c r="R80" s="12">
        <f>R79-R83</f>
        <v>238.84300000000002</v>
      </c>
      <c r="S80" s="12">
        <f>S79-S83</f>
        <v>237.01858800000002</v>
      </c>
      <c r="T80" s="40">
        <f>S80/R80*100</f>
        <v>99.236145920123263</v>
      </c>
      <c r="U80" s="12">
        <f t="shared" si="9"/>
        <v>2495.0730000000003</v>
      </c>
      <c r="V80" s="12">
        <f t="shared" si="9"/>
        <v>2498.795588</v>
      </c>
      <c r="W80" s="12">
        <f>V80/U80*100</f>
        <v>100.14919755854837</v>
      </c>
    </row>
    <row r="81" spans="1:23" customFormat="1" x14ac:dyDescent="0.2">
      <c r="A81" s="47" t="s">
        <v>31</v>
      </c>
      <c r="B81" s="36" t="s">
        <v>12</v>
      </c>
      <c r="C81" s="21">
        <v>148.303</v>
      </c>
      <c r="D81" s="21">
        <v>144.18899999999999</v>
      </c>
      <c r="E81" s="44">
        <f>D81/C81*100</f>
        <v>97.225949576205466</v>
      </c>
      <c r="F81" s="18">
        <v>338.44400000000002</v>
      </c>
      <c r="G81" s="18">
        <v>350.54399999999998</v>
      </c>
      <c r="H81" s="18">
        <f>G81/F81*100</f>
        <v>103.57518525959981</v>
      </c>
      <c r="I81" s="18">
        <v>303.00799999999998</v>
      </c>
      <c r="J81" s="18">
        <v>294.41399999999999</v>
      </c>
      <c r="K81" s="44">
        <f>J81/I81*100</f>
        <v>97.163771253564263</v>
      </c>
      <c r="L81" s="21">
        <v>757.69</v>
      </c>
      <c r="M81" s="21">
        <v>761.23800000000006</v>
      </c>
      <c r="N81" s="18">
        <f>M81/L81*100</f>
        <v>100.46826538557984</v>
      </c>
      <c r="O81" s="18">
        <v>423.71499999999997</v>
      </c>
      <c r="P81" s="18">
        <v>436.23</v>
      </c>
      <c r="Q81" s="18">
        <f>P81/O81*100</f>
        <v>102.95363628854301</v>
      </c>
      <c r="R81" s="18">
        <v>184.74199999999999</v>
      </c>
      <c r="S81" s="18">
        <v>186.108588</v>
      </c>
      <c r="T81" s="18">
        <f>S81/R81*100</f>
        <v>100.7397278366587</v>
      </c>
      <c r="U81" s="18">
        <f t="shared" si="9"/>
        <v>2155.902</v>
      </c>
      <c r="V81" s="18">
        <f t="shared" si="9"/>
        <v>2172.7235879999998</v>
      </c>
      <c r="W81" s="18">
        <f>V81/U81*100</f>
        <v>100.78025754417408</v>
      </c>
    </row>
    <row r="82" spans="1:23" customFormat="1" x14ac:dyDescent="0.2">
      <c r="A82" s="47" t="s">
        <v>32</v>
      </c>
      <c r="B82" s="36" t="s">
        <v>12</v>
      </c>
      <c r="C82" s="21">
        <v>8.6120000000000001</v>
      </c>
      <c r="D82" s="21">
        <v>7.5549999999999997</v>
      </c>
      <c r="E82" s="44">
        <f>D82/C82*100</f>
        <v>87.72642823966558</v>
      </c>
      <c r="F82" s="18">
        <v>49.133000000000003</v>
      </c>
      <c r="G82" s="18">
        <v>48.787999999999997</v>
      </c>
      <c r="H82" s="44">
        <f>G82/F82*100</f>
        <v>99.29782427289193</v>
      </c>
      <c r="I82" s="18">
        <v>28.11</v>
      </c>
      <c r="J82" s="18">
        <v>25.475999999999999</v>
      </c>
      <c r="K82" s="44">
        <f>J82/I82*100</f>
        <v>90.629669156883679</v>
      </c>
      <c r="L82" s="21">
        <v>156.899</v>
      </c>
      <c r="M82" s="21">
        <v>153.779</v>
      </c>
      <c r="N82" s="44">
        <f>M82/L82*100</f>
        <v>98.011459601399622</v>
      </c>
      <c r="O82" s="18">
        <v>42.316000000000003</v>
      </c>
      <c r="P82" s="18">
        <v>39.564</v>
      </c>
      <c r="Q82" s="44">
        <f>P82/O82*100</f>
        <v>93.49654976840911</v>
      </c>
      <c r="R82" s="18">
        <v>54.100999999999999</v>
      </c>
      <c r="S82" s="18">
        <v>50.91</v>
      </c>
      <c r="T82" s="44">
        <f>S82/R82*100</f>
        <v>94.101772610487785</v>
      </c>
      <c r="U82" s="18">
        <f t="shared" si="9"/>
        <v>339.17100000000005</v>
      </c>
      <c r="V82" s="18">
        <f t="shared" si="9"/>
        <v>326.072</v>
      </c>
      <c r="W82" s="44">
        <f>V82/U82*100</f>
        <v>96.137936321206695</v>
      </c>
    </row>
    <row r="83" spans="1:23" customFormat="1" x14ac:dyDescent="0.2">
      <c r="A83" s="35" t="s">
        <v>30</v>
      </c>
      <c r="B83" s="36" t="s">
        <v>12</v>
      </c>
      <c r="C83" s="48">
        <v>177.84800000000001</v>
      </c>
      <c r="D83" s="48">
        <v>171.35499999999999</v>
      </c>
      <c r="E83" s="40">
        <f>D83/C83*100</f>
        <v>96.349129593810432</v>
      </c>
      <c r="F83" s="12">
        <v>242.99799999999999</v>
      </c>
      <c r="G83" s="12">
        <v>248.65700000000001</v>
      </c>
      <c r="H83" s="12">
        <f>G83/F83*100</f>
        <v>102.32882575165227</v>
      </c>
      <c r="I83" s="12">
        <v>193.88</v>
      </c>
      <c r="J83" s="12">
        <v>188.43700000000001</v>
      </c>
      <c r="K83" s="40">
        <f>J83/I83*100</f>
        <v>97.192593356715506</v>
      </c>
      <c r="L83" s="48">
        <v>527.12599999999998</v>
      </c>
      <c r="M83" s="48">
        <v>499.25299999999999</v>
      </c>
      <c r="N83" s="40">
        <f>M83/L83*100</f>
        <v>94.712269931667194</v>
      </c>
      <c r="O83" s="12">
        <v>99.7</v>
      </c>
      <c r="P83" s="12">
        <v>103.033</v>
      </c>
      <c r="Q83" s="12">
        <f>P83/O83*100</f>
        <v>103.34302908726178</v>
      </c>
      <c r="R83" s="12">
        <v>204.79599999999999</v>
      </c>
      <c r="S83" s="12">
        <v>214.21600000000001</v>
      </c>
      <c r="T83" s="12">
        <f>S83/R83*100</f>
        <v>104.59969921287527</v>
      </c>
      <c r="U83" s="12">
        <f t="shared" si="9"/>
        <v>1446.348</v>
      </c>
      <c r="V83" s="12">
        <f t="shared" si="9"/>
        <v>1424.951</v>
      </c>
      <c r="W83" s="40">
        <f>V83/U83*100</f>
        <v>98.520618827557414</v>
      </c>
    </row>
    <row r="84" spans="1:23" x14ac:dyDescent="0.2">
      <c r="A84" s="1241" t="s">
        <v>47</v>
      </c>
      <c r="B84" s="1242"/>
      <c r="C84" s="1242"/>
      <c r="D84" s="1242"/>
      <c r="E84" s="1242"/>
      <c r="F84" s="1242"/>
      <c r="G84" s="1242"/>
      <c r="H84" s="1242"/>
      <c r="I84" s="1242"/>
      <c r="J84" s="1242"/>
      <c r="K84" s="1242"/>
      <c r="L84" s="1242"/>
      <c r="M84" s="1242"/>
      <c r="N84" s="1242"/>
      <c r="O84" s="1242"/>
      <c r="P84" s="1242"/>
      <c r="Q84" s="1242"/>
      <c r="R84" s="1242"/>
      <c r="S84" s="1242"/>
      <c r="T84" s="1242"/>
      <c r="U84" s="1242"/>
      <c r="V84" s="1242"/>
      <c r="W84" s="1243"/>
    </row>
    <row r="85" spans="1:23" x14ac:dyDescent="0.2">
      <c r="A85" s="1244"/>
      <c r="B85" s="1245"/>
      <c r="C85" s="1245"/>
      <c r="D85" s="1245"/>
      <c r="E85" s="1245"/>
      <c r="F85" s="1245"/>
      <c r="G85" s="1245"/>
      <c r="H85" s="1245"/>
      <c r="I85" s="1245"/>
      <c r="J85" s="1245"/>
      <c r="K85" s="1245"/>
      <c r="L85" s="1245"/>
      <c r="M85" s="1245"/>
      <c r="N85" s="1245"/>
      <c r="O85" s="1245"/>
      <c r="P85" s="1245"/>
      <c r="Q85" s="1245"/>
      <c r="R85" s="1245"/>
      <c r="S85" s="1245"/>
      <c r="T85" s="1245"/>
      <c r="U85" s="1245"/>
      <c r="V85" s="1245"/>
      <c r="W85" s="1246"/>
    </row>
    <row r="86" spans="1:23" ht="20.25" customHeight="1" x14ac:dyDescent="0.2">
      <c r="A86" s="278" t="s">
        <v>10</v>
      </c>
      <c r="B86" s="276" t="s">
        <v>46</v>
      </c>
      <c r="C86" s="48">
        <f>SUM(C88,C89,C90)</f>
        <v>325.48400000000004</v>
      </c>
      <c r="D86" s="48">
        <f>SUM(D88,D89,D90)</f>
        <v>316.00799999999998</v>
      </c>
      <c r="E86" s="242">
        <f>D86/C86*100</f>
        <v>97.088643374175049</v>
      </c>
      <c r="F86" s="48">
        <f>SUM(F88,F89,F90)</f>
        <v>590.00400000000002</v>
      </c>
      <c r="G86" s="48">
        <f>SUM(G88,G89,G90)</f>
        <v>608.87300000000005</v>
      </c>
      <c r="H86" s="243">
        <f>G86/F86*100</f>
        <v>103.19811391109212</v>
      </c>
      <c r="I86" s="48">
        <f>SUM(I88,I89,I90)</f>
        <v>515.75900000000001</v>
      </c>
      <c r="J86" s="48">
        <f>SUM(J88,J89,J90)</f>
        <v>509.28600000000006</v>
      </c>
      <c r="K86" s="242">
        <f>J86/I86*100</f>
        <v>98.744956462223641</v>
      </c>
      <c r="L86" s="48">
        <f>SUM(L88,L89,L90)</f>
        <v>1427.287</v>
      </c>
      <c r="M86" s="48">
        <f>SUM(M88,M89,M90)</f>
        <v>1471.9549999999999</v>
      </c>
      <c r="N86" s="243">
        <f>M86/L86*100</f>
        <v>103.12957379980338</v>
      </c>
      <c r="O86" s="48">
        <f>SUM(O88,O89,O90)</f>
        <v>540.09</v>
      </c>
      <c r="P86" s="48">
        <f>SUM(P88,P89,P90)</f>
        <v>562.60800000000006</v>
      </c>
      <c r="Q86" s="245">
        <f>P86/O86*100</f>
        <v>104.16930511581404</v>
      </c>
      <c r="R86" s="48">
        <f>SUM(R88,R89,R90)</f>
        <v>453.72900000000004</v>
      </c>
      <c r="S86" s="48">
        <f>SUM(S88,S89,S90)</f>
        <v>482.61099999999999</v>
      </c>
      <c r="T86" s="243">
        <f>S86/R86*100</f>
        <v>106.3654736637949</v>
      </c>
      <c r="U86" s="208">
        <f t="shared" ref="U86:V90" si="10">SUM(C86,F86,I86,L86,O86,R86)</f>
        <v>3852.3530000000001</v>
      </c>
      <c r="V86" s="48">
        <f t="shared" si="10"/>
        <v>3951.3410000000003</v>
      </c>
      <c r="W86" s="245">
        <f>V86/U86*100</f>
        <v>102.5695464564125</v>
      </c>
    </row>
    <row r="87" spans="1:23" x14ac:dyDescent="0.2">
      <c r="A87" s="279" t="s">
        <v>29</v>
      </c>
      <c r="B87" s="197" t="s">
        <v>12</v>
      </c>
      <c r="C87" s="48">
        <f>C86-C90</f>
        <v>152.01900000000003</v>
      </c>
      <c r="D87" s="48">
        <f>D86-D90</f>
        <v>149.80199999999999</v>
      </c>
      <c r="E87" s="242">
        <f>D87/C87*100</f>
        <v>98.541629664712943</v>
      </c>
      <c r="F87" s="48">
        <f>F86-F90</f>
        <v>351.78800000000001</v>
      </c>
      <c r="G87" s="48">
        <f>G86-G90</f>
        <v>362.51400000000001</v>
      </c>
      <c r="H87" s="243">
        <f>G87/F87*100</f>
        <v>103.04899541769474</v>
      </c>
      <c r="I87" s="48">
        <f>I86-I90</f>
        <v>328.39700000000005</v>
      </c>
      <c r="J87" s="48">
        <f>J86-J90</f>
        <v>324.40500000000009</v>
      </c>
      <c r="K87" s="242">
        <f>J87/I87*100</f>
        <v>98.784398152236491</v>
      </c>
      <c r="L87" s="48">
        <f>L86-L90</f>
        <v>908.01499999999999</v>
      </c>
      <c r="M87" s="48">
        <f>M86-M90</f>
        <v>977.6869999999999</v>
      </c>
      <c r="N87" s="243">
        <f>M87/L87*100</f>
        <v>107.67300099667956</v>
      </c>
      <c r="O87" s="48">
        <f>O86-O90</f>
        <v>443.029</v>
      </c>
      <c r="P87" s="48">
        <f>P86-P90</f>
        <v>462.06800000000004</v>
      </c>
      <c r="Q87" s="245">
        <f>P87/O87*100</f>
        <v>104.29746134000257</v>
      </c>
      <c r="R87" s="48">
        <f>R86-R90</f>
        <v>245.15500000000003</v>
      </c>
      <c r="S87" s="48">
        <f>S86-S90</f>
        <v>264.08100000000002</v>
      </c>
      <c r="T87" s="243">
        <f>S87/R87*100</f>
        <v>107.7200138687769</v>
      </c>
      <c r="U87" s="208">
        <f t="shared" si="10"/>
        <v>2428.4030000000002</v>
      </c>
      <c r="V87" s="48">
        <f t="shared" si="10"/>
        <v>2540.5570000000002</v>
      </c>
      <c r="W87" s="245">
        <f>V87/U87*100</f>
        <v>104.61842618379239</v>
      </c>
    </row>
    <row r="88" spans="1:23" x14ac:dyDescent="0.2">
      <c r="A88" s="224" t="s">
        <v>31</v>
      </c>
      <c r="B88" s="197" t="s">
        <v>12</v>
      </c>
      <c r="C88" s="21">
        <v>143.904</v>
      </c>
      <c r="D88" s="21">
        <v>142.45099999999999</v>
      </c>
      <c r="E88" s="67">
        <f>D88/C88*100</f>
        <v>98.990299088281077</v>
      </c>
      <c r="F88" s="21">
        <v>311.334</v>
      </c>
      <c r="G88" s="21">
        <v>322.45999999999998</v>
      </c>
      <c r="H88" s="212">
        <f>G88/F88*100</f>
        <v>103.57365401787146</v>
      </c>
      <c r="I88" s="21">
        <v>300.29500000000002</v>
      </c>
      <c r="J88" s="21">
        <v>299.94400000000002</v>
      </c>
      <c r="K88" s="67">
        <f>J88/I88*100</f>
        <v>99.883114936978629</v>
      </c>
      <c r="L88" s="21">
        <v>764.23599999999999</v>
      </c>
      <c r="M88" s="21">
        <v>828.45</v>
      </c>
      <c r="N88" s="212">
        <f>M88/L88*100</f>
        <v>108.40237832292642</v>
      </c>
      <c r="O88" s="21">
        <v>402.89299999999997</v>
      </c>
      <c r="P88" s="21">
        <v>423.69600000000003</v>
      </c>
      <c r="Q88" s="61">
        <f>P88/O88*100</f>
        <v>105.16340566850258</v>
      </c>
      <c r="R88" s="21">
        <v>192.035</v>
      </c>
      <c r="S88" s="21">
        <v>212.77199999999999</v>
      </c>
      <c r="T88" s="212">
        <f>S88/R88*100</f>
        <v>110.79855234722838</v>
      </c>
      <c r="U88" s="185">
        <f t="shared" si="10"/>
        <v>2114.6970000000001</v>
      </c>
      <c r="V88" s="21">
        <f t="shared" si="10"/>
        <v>2229.7730000000001</v>
      </c>
      <c r="W88" s="61">
        <f>V88/U88*100</f>
        <v>105.44172522115463</v>
      </c>
    </row>
    <row r="89" spans="1:23" x14ac:dyDescent="0.2">
      <c r="A89" s="224" t="s">
        <v>32</v>
      </c>
      <c r="B89" s="197" t="s">
        <v>12</v>
      </c>
      <c r="C89" s="21">
        <v>8.1150000000000002</v>
      </c>
      <c r="D89" s="21">
        <v>7.351</v>
      </c>
      <c r="E89" s="67">
        <f>D89/C89*100</f>
        <v>90.585335797905103</v>
      </c>
      <c r="F89" s="21">
        <v>40.454000000000001</v>
      </c>
      <c r="G89" s="21">
        <v>40.054000000000002</v>
      </c>
      <c r="H89" s="215">
        <f>G89/F89*100</f>
        <v>99.011222623226374</v>
      </c>
      <c r="I89" s="21">
        <v>28.102</v>
      </c>
      <c r="J89" s="21">
        <v>24.460999999999999</v>
      </c>
      <c r="K89" s="67">
        <f>J89/I89*100</f>
        <v>87.043626788128947</v>
      </c>
      <c r="L89" s="21">
        <v>143.779</v>
      </c>
      <c r="M89" s="21">
        <v>149.23699999999999</v>
      </c>
      <c r="N89" s="212">
        <f>M89/L89*100</f>
        <v>103.79610374254933</v>
      </c>
      <c r="O89" s="21">
        <v>40.136000000000003</v>
      </c>
      <c r="P89" s="21">
        <v>38.372</v>
      </c>
      <c r="Q89" s="67">
        <f>P89/O89*100</f>
        <v>95.604943193143313</v>
      </c>
      <c r="R89" s="21">
        <v>53.12</v>
      </c>
      <c r="S89" s="21">
        <v>51.308999999999997</v>
      </c>
      <c r="T89" s="215">
        <f>S89/R89*100</f>
        <v>96.590737951807228</v>
      </c>
      <c r="U89" s="185">
        <f t="shared" si="10"/>
        <v>313.70600000000002</v>
      </c>
      <c r="V89" s="21">
        <f t="shared" si="10"/>
        <v>310.78399999999999</v>
      </c>
      <c r="W89" s="67">
        <f>V89/U89*100</f>
        <v>99.068554633956623</v>
      </c>
    </row>
    <row r="90" spans="1:23" x14ac:dyDescent="0.2">
      <c r="A90" s="279" t="s">
        <v>30</v>
      </c>
      <c r="B90" s="197" t="s">
        <v>12</v>
      </c>
      <c r="C90" s="48">
        <v>173.465</v>
      </c>
      <c r="D90" s="48">
        <v>166.20599999999999</v>
      </c>
      <c r="E90" s="242">
        <f>D90/C90*100</f>
        <v>95.815294151557936</v>
      </c>
      <c r="F90" s="48">
        <v>238.21600000000001</v>
      </c>
      <c r="G90" s="48">
        <v>246.35900000000001</v>
      </c>
      <c r="H90" s="243">
        <f>G90/F90*100</f>
        <v>103.41832622493871</v>
      </c>
      <c r="I90" s="48">
        <v>187.36199999999999</v>
      </c>
      <c r="J90" s="48">
        <v>184.881</v>
      </c>
      <c r="K90" s="242">
        <f>J90/I90*100</f>
        <v>98.675825407499914</v>
      </c>
      <c r="L90" s="48">
        <v>519.27200000000005</v>
      </c>
      <c r="M90" s="48">
        <v>494.26799999999997</v>
      </c>
      <c r="N90" s="244">
        <f>M90/L90*100</f>
        <v>95.184797177587072</v>
      </c>
      <c r="O90" s="51">
        <v>97.061000000000007</v>
      </c>
      <c r="P90" s="48">
        <v>100.54</v>
      </c>
      <c r="Q90" s="245">
        <f>P90/O90*100</f>
        <v>103.58434386622845</v>
      </c>
      <c r="R90" s="48">
        <v>208.57400000000001</v>
      </c>
      <c r="S90" s="48">
        <v>218.53</v>
      </c>
      <c r="T90" s="243">
        <f>S90/R90*100</f>
        <v>104.77336580781879</v>
      </c>
      <c r="U90" s="208">
        <f t="shared" si="10"/>
        <v>1423.95</v>
      </c>
      <c r="V90" s="48">
        <f t="shared" si="10"/>
        <v>1410.7839999999999</v>
      </c>
      <c r="W90" s="242">
        <f>V90/U90*100</f>
        <v>99.075388883036609</v>
      </c>
    </row>
    <row r="91" spans="1:23" x14ac:dyDescent="0.2">
      <c r="A91" s="1241" t="s">
        <v>49</v>
      </c>
      <c r="B91" s="1242"/>
      <c r="C91" s="1242"/>
      <c r="D91" s="1242"/>
      <c r="E91" s="1242"/>
      <c r="F91" s="1242"/>
      <c r="G91" s="1242"/>
      <c r="H91" s="1242"/>
      <c r="I91" s="1242"/>
      <c r="J91" s="1242"/>
      <c r="K91" s="1242"/>
      <c r="L91" s="1242"/>
      <c r="M91" s="1242"/>
      <c r="N91" s="1242"/>
      <c r="O91" s="1242"/>
      <c r="P91" s="1242"/>
      <c r="Q91" s="1242"/>
      <c r="R91" s="1242"/>
      <c r="S91" s="1242"/>
      <c r="T91" s="1242"/>
      <c r="U91" s="1242"/>
      <c r="V91" s="1242"/>
      <c r="W91" s="1243"/>
    </row>
    <row r="92" spans="1:23" ht="13.5" thickBot="1" x14ac:dyDescent="0.25">
      <c r="A92" s="1244"/>
      <c r="B92" s="1245"/>
      <c r="C92" s="1245"/>
      <c r="D92" s="1245"/>
      <c r="E92" s="1245"/>
      <c r="F92" s="1245"/>
      <c r="G92" s="1245"/>
      <c r="H92" s="1245"/>
      <c r="I92" s="1245"/>
      <c r="J92" s="1245"/>
      <c r="K92" s="1245"/>
      <c r="L92" s="1245"/>
      <c r="M92" s="1245"/>
      <c r="N92" s="1245"/>
      <c r="O92" s="1245"/>
      <c r="P92" s="1245"/>
      <c r="Q92" s="1245"/>
      <c r="R92" s="1245"/>
      <c r="S92" s="1245"/>
      <c r="T92" s="1245"/>
      <c r="U92" s="1245"/>
      <c r="V92" s="1245"/>
      <c r="W92" s="1246"/>
    </row>
    <row r="93" spans="1:23" s="23" customFormat="1" ht="19.5" customHeight="1" x14ac:dyDescent="0.2">
      <c r="A93" s="314" t="s">
        <v>10</v>
      </c>
      <c r="B93" s="315" t="s">
        <v>46</v>
      </c>
      <c r="C93" s="292">
        <f>SUM(C95,C96,C97)</f>
        <v>322.78399999999999</v>
      </c>
      <c r="D93" s="296">
        <f>SUM(D95,D96,D97)</f>
        <v>309.37400000000002</v>
      </c>
      <c r="E93" s="312">
        <f>D93/C93*100</f>
        <v>95.845518984831969</v>
      </c>
      <c r="F93" s="295">
        <f>SUM(F95,F96,F97)</f>
        <v>619.96199999999999</v>
      </c>
      <c r="G93" s="123">
        <f>SUM(G95,G96,G97)</f>
        <v>610.34400000000005</v>
      </c>
      <c r="H93" s="210">
        <f>G93/F93*100</f>
        <v>98.448614592507283</v>
      </c>
      <c r="I93" s="292">
        <f>SUM(I95,I96,I97)</f>
        <v>522.26</v>
      </c>
      <c r="J93" s="296">
        <f>SUM(J95,J96,J97)</f>
        <v>497.80899999999997</v>
      </c>
      <c r="K93" s="312">
        <f>J93/I93*100</f>
        <v>95.318232298089072</v>
      </c>
      <c r="L93" s="297">
        <f>SUM(L95,L96,L97)</f>
        <v>1466.6840000000002</v>
      </c>
      <c r="M93" s="296">
        <f>SUM(M95,M96,M97)</f>
        <v>1390.8310000000001</v>
      </c>
      <c r="N93" s="318">
        <f>M93/L93*100</f>
        <v>94.828265665951221</v>
      </c>
      <c r="O93" s="292">
        <f>SUM(O95,O96,O97)</f>
        <v>585.64700000000005</v>
      </c>
      <c r="P93" s="296">
        <f>SUM(P95,P96,P97)</f>
        <v>565.16800000000001</v>
      </c>
      <c r="Q93" s="318">
        <f>P93/O93*100</f>
        <v>96.503183658415381</v>
      </c>
      <c r="R93" s="12">
        <f>SUM(R95,R96,R97)</f>
        <v>486.26200000000006</v>
      </c>
      <c r="S93" s="12">
        <f>SUM(S95,S96,S97)</f>
        <v>473.22399999999999</v>
      </c>
      <c r="T93" s="40">
        <f>S93/R93*100</f>
        <v>97.31872940924849</v>
      </c>
      <c r="U93" s="297">
        <f t="shared" ref="U93:V97" si="11">SUM(C93,F93,I93,L93,O93,R93)</f>
        <v>4003.5990000000002</v>
      </c>
      <c r="V93" s="293">
        <f t="shared" si="11"/>
        <v>3846.7500000000005</v>
      </c>
      <c r="W93" s="294">
        <f>V93/U93*100</f>
        <v>96.082299950619444</v>
      </c>
    </row>
    <row r="94" spans="1:23" s="23" customFormat="1" x14ac:dyDescent="0.2">
      <c r="A94" s="70" t="s">
        <v>29</v>
      </c>
      <c r="B94" s="196" t="s">
        <v>12</v>
      </c>
      <c r="C94" s="169">
        <f>C93-C97</f>
        <v>152.96099999999998</v>
      </c>
      <c r="D94" s="12">
        <f>D93-D97</f>
        <v>144.48900000000003</v>
      </c>
      <c r="E94" s="166">
        <f>D94/C94*100</f>
        <v>94.461333281032452</v>
      </c>
      <c r="F94" s="199">
        <f>F93-F97</f>
        <v>379.65599999999995</v>
      </c>
      <c r="G94" s="12">
        <f>G93-G97</f>
        <v>366.94700000000006</v>
      </c>
      <c r="H94" s="214">
        <f>G94/F94*100</f>
        <v>96.652495943696422</v>
      </c>
      <c r="I94" s="169">
        <f>I93-I97</f>
        <v>334.30200000000002</v>
      </c>
      <c r="J94" s="12">
        <f>J93-J97</f>
        <v>314.22399999999993</v>
      </c>
      <c r="K94" s="166">
        <f>J94/I94*100</f>
        <v>93.994053281164909</v>
      </c>
      <c r="L94" s="199">
        <f>L93-L97</f>
        <v>946.97000000000014</v>
      </c>
      <c r="M94" s="12">
        <f>M93-M97</f>
        <v>905.00700000000006</v>
      </c>
      <c r="N94" s="214">
        <f>M94/L94*100</f>
        <v>95.568708618013233</v>
      </c>
      <c r="O94" s="169">
        <f>O93-O97</f>
        <v>489.92900000000003</v>
      </c>
      <c r="P94" s="12">
        <f>P93-P97</f>
        <v>465.48099999999999</v>
      </c>
      <c r="Q94" s="214">
        <f>P94/O94*100</f>
        <v>95.009889188025198</v>
      </c>
      <c r="R94" s="12">
        <f>R93-R97</f>
        <v>276.71300000000008</v>
      </c>
      <c r="S94" s="12">
        <f>S93-S97</f>
        <v>259.97699999999998</v>
      </c>
      <c r="T94" s="40">
        <f>S94/R94*100</f>
        <v>93.951856255398155</v>
      </c>
      <c r="U94" s="199">
        <f t="shared" si="11"/>
        <v>2580.5310000000004</v>
      </c>
      <c r="V94" s="12">
        <f t="shared" si="11"/>
        <v>2456.125</v>
      </c>
      <c r="W94" s="59">
        <f>V94/U94*100</f>
        <v>95.179054233411634</v>
      </c>
    </row>
    <row r="95" spans="1:23" s="23" customFormat="1" x14ac:dyDescent="0.2">
      <c r="A95" s="74" t="s">
        <v>31</v>
      </c>
      <c r="B95" s="196" t="s">
        <v>12</v>
      </c>
      <c r="C95" s="185">
        <v>144.261</v>
      </c>
      <c r="D95" s="21">
        <v>136.75</v>
      </c>
      <c r="E95" s="183">
        <f>D95/C95*100</f>
        <v>94.793464623148324</v>
      </c>
      <c r="F95" s="200">
        <v>334.154</v>
      </c>
      <c r="G95" s="21">
        <v>322.53399999999999</v>
      </c>
      <c r="H95" s="222">
        <f>G95/F95*100</f>
        <v>96.522561453700987</v>
      </c>
      <c r="I95" s="185">
        <v>306.48899999999998</v>
      </c>
      <c r="J95" s="21">
        <v>289.13499999999999</v>
      </c>
      <c r="K95" s="183">
        <f>J95/I95*100</f>
        <v>94.337806577071277</v>
      </c>
      <c r="L95" s="200">
        <v>799.66399999999999</v>
      </c>
      <c r="M95" s="21">
        <v>752.48800000000006</v>
      </c>
      <c r="N95" s="222">
        <f>M95/L95*100</f>
        <v>94.100522219332134</v>
      </c>
      <c r="O95" s="185">
        <v>447.77800000000002</v>
      </c>
      <c r="P95" s="21">
        <v>426.64499999999998</v>
      </c>
      <c r="Q95" s="222">
        <f>P95/O95*100</f>
        <v>95.280473806216463</v>
      </c>
      <c r="R95" s="21">
        <v>219.708</v>
      </c>
      <c r="S95" s="21">
        <v>206.17400000000001</v>
      </c>
      <c r="T95" s="44">
        <f>S95/R95*100</f>
        <v>93.840005825914403</v>
      </c>
      <c r="U95" s="324">
        <f t="shared" si="11"/>
        <v>2252.0540000000001</v>
      </c>
      <c r="V95" s="18">
        <f t="shared" si="11"/>
        <v>2133.7260000000001</v>
      </c>
      <c r="W95" s="60">
        <f>V95/U95*100</f>
        <v>94.745774302037162</v>
      </c>
    </row>
    <row r="96" spans="1:23" s="23" customFormat="1" x14ac:dyDescent="0.2">
      <c r="A96" s="74" t="s">
        <v>32</v>
      </c>
      <c r="B96" s="196" t="s">
        <v>12</v>
      </c>
      <c r="C96" s="185">
        <v>8.6999999999999993</v>
      </c>
      <c r="D96" s="21">
        <v>7.7389999999999999</v>
      </c>
      <c r="E96" s="183">
        <f>D96/C96*100</f>
        <v>88.954022988505756</v>
      </c>
      <c r="F96" s="200">
        <v>45.502000000000002</v>
      </c>
      <c r="G96" s="21">
        <v>44.412999999999997</v>
      </c>
      <c r="H96" s="222">
        <f>G96/F96*100</f>
        <v>97.606698606654646</v>
      </c>
      <c r="I96" s="185">
        <v>27.812999999999999</v>
      </c>
      <c r="J96" s="21">
        <v>25.088999999999999</v>
      </c>
      <c r="K96" s="183">
        <f>J96/I96*100</f>
        <v>90.206018768201929</v>
      </c>
      <c r="L96" s="200">
        <v>147.30600000000001</v>
      </c>
      <c r="M96" s="21">
        <v>152.51900000000001</v>
      </c>
      <c r="N96" s="213">
        <f>M96/L96*100</f>
        <v>103.53889183061111</v>
      </c>
      <c r="O96" s="185">
        <v>42.151000000000003</v>
      </c>
      <c r="P96" s="21">
        <v>38.835999999999999</v>
      </c>
      <c r="Q96" s="222">
        <f>P96/O96*100</f>
        <v>92.135417902303601</v>
      </c>
      <c r="R96" s="21">
        <v>57.005000000000003</v>
      </c>
      <c r="S96" s="21">
        <v>53.802999999999997</v>
      </c>
      <c r="T96" s="44">
        <f>S96/R96*100</f>
        <v>94.382948864134718</v>
      </c>
      <c r="U96" s="324">
        <f t="shared" si="11"/>
        <v>328.47700000000003</v>
      </c>
      <c r="V96" s="18">
        <f t="shared" si="11"/>
        <v>322.399</v>
      </c>
      <c r="W96" s="60">
        <f>V96/U96*100</f>
        <v>98.149642136283504</v>
      </c>
    </row>
    <row r="97" spans="1:26" s="23" customFormat="1" ht="13.5" thickBot="1" x14ac:dyDescent="0.25">
      <c r="A97" s="124" t="s">
        <v>30</v>
      </c>
      <c r="B97" s="250" t="s">
        <v>12</v>
      </c>
      <c r="C97" s="208">
        <v>169.82300000000001</v>
      </c>
      <c r="D97" s="48">
        <v>164.88499999999999</v>
      </c>
      <c r="E97" s="166">
        <f>D97/C97*100</f>
        <v>97.092266654104549</v>
      </c>
      <c r="F97" s="199">
        <v>240.30600000000001</v>
      </c>
      <c r="G97" s="12">
        <v>243.39699999999999</v>
      </c>
      <c r="H97" s="213">
        <f>G97/F97*100</f>
        <v>101.28627666392016</v>
      </c>
      <c r="I97" s="169">
        <v>187.958</v>
      </c>
      <c r="J97" s="12">
        <v>183.58500000000001</v>
      </c>
      <c r="K97" s="166">
        <f>J97/I97*100</f>
        <v>97.673416401536514</v>
      </c>
      <c r="L97" s="221">
        <v>519.71400000000006</v>
      </c>
      <c r="M97" s="48">
        <v>485.82400000000001</v>
      </c>
      <c r="N97" s="214">
        <f>M97/L97*100</f>
        <v>93.479105815891046</v>
      </c>
      <c r="O97" s="169">
        <v>95.718000000000004</v>
      </c>
      <c r="P97" s="12">
        <v>99.686999999999998</v>
      </c>
      <c r="Q97" s="211">
        <f>P97/O97*100</f>
        <v>104.14655550680123</v>
      </c>
      <c r="R97" s="12">
        <v>209.54900000000001</v>
      </c>
      <c r="S97" s="12">
        <v>213.24700000000001</v>
      </c>
      <c r="T97" s="40">
        <f>S97/R97*100</f>
        <v>101.76474237529169</v>
      </c>
      <c r="U97" s="316">
        <f t="shared" si="11"/>
        <v>1423.068</v>
      </c>
      <c r="V97" s="128">
        <f t="shared" si="11"/>
        <v>1390.625</v>
      </c>
      <c r="W97" s="287">
        <f>V97/U97*100</f>
        <v>97.720207326705406</v>
      </c>
    </row>
    <row r="98" spans="1:26" x14ac:dyDescent="0.2">
      <c r="A98" s="1241" t="s">
        <v>50</v>
      </c>
      <c r="B98" s="1242"/>
      <c r="C98" s="1242"/>
      <c r="D98" s="1242"/>
      <c r="E98" s="1242"/>
      <c r="F98" s="1242"/>
      <c r="G98" s="1242"/>
      <c r="H98" s="1242"/>
      <c r="I98" s="1242"/>
      <c r="J98" s="1242"/>
      <c r="K98" s="1242"/>
      <c r="L98" s="1242"/>
      <c r="M98" s="1242"/>
      <c r="N98" s="1242"/>
      <c r="O98" s="1242"/>
      <c r="P98" s="1242"/>
      <c r="Q98" s="1242"/>
      <c r="R98" s="1242"/>
      <c r="S98" s="1242"/>
      <c r="T98" s="1242"/>
      <c r="U98" s="1242"/>
      <c r="V98" s="1242"/>
      <c r="W98" s="1243"/>
    </row>
    <row r="99" spans="1:26" ht="13.5" thickBot="1" x14ac:dyDescent="0.25">
      <c r="A99" s="1244"/>
      <c r="B99" s="1245"/>
      <c r="C99" s="1245"/>
      <c r="D99" s="1245"/>
      <c r="E99" s="1245"/>
      <c r="F99" s="1245"/>
      <c r="G99" s="1245"/>
      <c r="H99" s="1245"/>
      <c r="I99" s="1245"/>
      <c r="J99" s="1245"/>
      <c r="K99" s="1245"/>
      <c r="L99" s="1245"/>
      <c r="M99" s="1245"/>
      <c r="N99" s="1245"/>
      <c r="O99" s="1245"/>
      <c r="P99" s="1245"/>
      <c r="Q99" s="1245"/>
      <c r="R99" s="1245"/>
      <c r="S99" s="1245"/>
      <c r="T99" s="1245"/>
      <c r="U99" s="1245"/>
      <c r="V99" s="1245"/>
      <c r="W99" s="1246"/>
    </row>
    <row r="100" spans="1:26" customFormat="1" ht="22.5" customHeight="1" x14ac:dyDescent="0.2">
      <c r="A100" s="309" t="s">
        <v>10</v>
      </c>
      <c r="B100" s="310" t="s">
        <v>11</v>
      </c>
      <c r="C100" s="311">
        <v>4436.6319800000001</v>
      </c>
      <c r="D100" s="293">
        <v>4342.0280000000002</v>
      </c>
      <c r="E100" s="312">
        <v>97.867662217049613</v>
      </c>
      <c r="F100" s="311">
        <v>10057.746300000001</v>
      </c>
      <c r="G100" s="293">
        <v>10417.304</v>
      </c>
      <c r="H100" s="294">
        <v>103.57493308416419</v>
      </c>
      <c r="I100" s="311">
        <v>7106.7555000000002</v>
      </c>
      <c r="J100" s="293">
        <v>7094.6290000000008</v>
      </c>
      <c r="K100" s="312">
        <v>99.829366579446841</v>
      </c>
      <c r="L100" s="311">
        <v>18044.272800000002</v>
      </c>
      <c r="M100" s="293">
        <v>17696.057999999997</v>
      </c>
      <c r="N100" s="312">
        <v>98.070219820662402</v>
      </c>
      <c r="O100" s="311">
        <v>7956.6507999999994</v>
      </c>
      <c r="P100" s="293">
        <v>7965.4250000000011</v>
      </c>
      <c r="Q100" s="312">
        <v>100.11027504185557</v>
      </c>
      <c r="R100" s="311">
        <v>5627.7446</v>
      </c>
      <c r="S100" s="293">
        <v>5573.9645879999998</v>
      </c>
      <c r="T100" s="312">
        <v>99.044377173761575</v>
      </c>
      <c r="U100" s="292">
        <v>53229.801979999997</v>
      </c>
      <c r="V100" s="296">
        <v>53089.408588000006</v>
      </c>
      <c r="W100" s="312">
        <v>99.736250395872702</v>
      </c>
    </row>
    <row r="101" spans="1:26" customFormat="1" x14ac:dyDescent="0.2">
      <c r="A101" s="70" t="s">
        <v>29</v>
      </c>
      <c r="B101" s="155" t="s">
        <v>12</v>
      </c>
      <c r="C101" s="165">
        <v>2183.4319799999998</v>
      </c>
      <c r="D101" s="25">
        <v>2116.6320000000005</v>
      </c>
      <c r="E101" s="166">
        <v>96.940597160255976</v>
      </c>
      <c r="F101" s="165">
        <v>7018.49</v>
      </c>
      <c r="G101" s="25">
        <v>7318.4770000000008</v>
      </c>
      <c r="H101" s="59">
        <v>104.2742384757975</v>
      </c>
      <c r="I101" s="165">
        <v>4741.0704999999998</v>
      </c>
      <c r="J101" s="25">
        <v>4740.0110000000004</v>
      </c>
      <c r="K101" s="59">
        <v>99.977652726319945</v>
      </c>
      <c r="L101" s="165">
        <v>11462.091800000002</v>
      </c>
      <c r="M101" s="25">
        <v>11333.373999999998</v>
      </c>
      <c r="N101" s="166">
        <v>98.877013007346491</v>
      </c>
      <c r="O101" s="165">
        <v>6691.378999999999</v>
      </c>
      <c r="P101" s="25">
        <v>6698.2820000000011</v>
      </c>
      <c r="Q101" s="59">
        <v>100.10316259174681</v>
      </c>
      <c r="R101" s="165">
        <v>3040.7426</v>
      </c>
      <c r="S101" s="25">
        <v>2942.9915879999999</v>
      </c>
      <c r="T101" s="166">
        <v>96.785291461368672</v>
      </c>
      <c r="U101" s="169">
        <v>35137.205880000001</v>
      </c>
      <c r="V101" s="12">
        <v>35149.767587999995</v>
      </c>
      <c r="W101" s="59">
        <v>100.03575044652924</v>
      </c>
    </row>
    <row r="102" spans="1:26" customFormat="1" x14ac:dyDescent="0.2">
      <c r="A102" s="156" t="s">
        <v>31</v>
      </c>
      <c r="B102" s="155" t="s">
        <v>12</v>
      </c>
      <c r="C102" s="167">
        <v>2067.4089799999997</v>
      </c>
      <c r="D102" s="27">
        <v>2020.6190000000001</v>
      </c>
      <c r="E102" s="183">
        <v>97.73678162121557</v>
      </c>
      <c r="F102" s="167">
        <v>6147.0570000000007</v>
      </c>
      <c r="G102" s="27">
        <v>6485.7219999999998</v>
      </c>
      <c r="H102" s="60">
        <v>105.50938440948244</v>
      </c>
      <c r="I102" s="167">
        <v>4401.5585000000001</v>
      </c>
      <c r="J102" s="27">
        <v>4434.6660000000011</v>
      </c>
      <c r="K102" s="60">
        <v>100.75217675739174</v>
      </c>
      <c r="L102" s="167">
        <v>9645.6168000000016</v>
      </c>
      <c r="M102" s="27">
        <v>9628.8140000000003</v>
      </c>
      <c r="N102" s="183">
        <v>99.825798594860188</v>
      </c>
      <c r="O102" s="184">
        <v>6125.6170000000002</v>
      </c>
      <c r="P102" s="26">
        <v>6196.5770000000011</v>
      </c>
      <c r="Q102" s="60">
        <v>101.15841391977331</v>
      </c>
      <c r="R102" s="184">
        <v>2353.1986000000002</v>
      </c>
      <c r="S102" s="26">
        <v>2317.2745879999998</v>
      </c>
      <c r="T102" s="183">
        <v>98.473396508055018</v>
      </c>
      <c r="U102" s="187">
        <v>30740.456880000002</v>
      </c>
      <c r="V102" s="18">
        <v>31083.672588000005</v>
      </c>
      <c r="W102" s="60">
        <v>101.11649514299607</v>
      </c>
      <c r="Z102" s="54"/>
    </row>
    <row r="103" spans="1:26" customFormat="1" x14ac:dyDescent="0.2">
      <c r="A103" s="156" t="s">
        <v>32</v>
      </c>
      <c r="B103" s="155" t="s">
        <v>12</v>
      </c>
      <c r="C103" s="167">
        <v>116.023</v>
      </c>
      <c r="D103" s="27">
        <v>96.013000000000005</v>
      </c>
      <c r="E103" s="183">
        <v>82.753419580600408</v>
      </c>
      <c r="F103" s="167">
        <v>871.43299999999999</v>
      </c>
      <c r="G103" s="27">
        <v>832.755</v>
      </c>
      <c r="H103" s="183">
        <v>95.561563539595127</v>
      </c>
      <c r="I103" s="167">
        <v>339.512</v>
      </c>
      <c r="J103" s="27">
        <v>305.34500000000003</v>
      </c>
      <c r="K103" s="183">
        <v>89.936438181861007</v>
      </c>
      <c r="L103" s="167">
        <v>1816.4749999999999</v>
      </c>
      <c r="M103" s="27">
        <v>1704.56</v>
      </c>
      <c r="N103" s="183">
        <v>93.838891259169529</v>
      </c>
      <c r="O103" s="184">
        <v>565.76199999999994</v>
      </c>
      <c r="P103" s="26">
        <v>501.70499999999998</v>
      </c>
      <c r="Q103" s="183">
        <v>88.67774788692067</v>
      </c>
      <c r="R103" s="184">
        <v>687.54399999999998</v>
      </c>
      <c r="S103" s="26">
        <v>625.71699999999998</v>
      </c>
      <c r="T103" s="183">
        <v>91.007557334512413</v>
      </c>
      <c r="U103" s="187">
        <v>4396.7489999999998</v>
      </c>
      <c r="V103" s="18">
        <v>4066.0950000000003</v>
      </c>
      <c r="W103" s="183">
        <v>92.479579798619397</v>
      </c>
    </row>
    <row r="104" spans="1:26" customFormat="1" x14ac:dyDescent="0.2">
      <c r="A104" s="70" t="s">
        <v>30</v>
      </c>
      <c r="B104" s="155" t="s">
        <v>12</v>
      </c>
      <c r="C104" s="168">
        <v>2253.1999999999998</v>
      </c>
      <c r="D104" s="38">
        <v>2225.3959999999997</v>
      </c>
      <c r="E104" s="166">
        <v>98.76602165808626</v>
      </c>
      <c r="F104" s="168">
        <v>3039.2563000000005</v>
      </c>
      <c r="G104" s="38">
        <v>3098.8269999999998</v>
      </c>
      <c r="H104" s="59">
        <v>101.96004200106452</v>
      </c>
      <c r="I104" s="168">
        <v>2365.6849999999999</v>
      </c>
      <c r="J104" s="38">
        <v>2354.6179999999999</v>
      </c>
      <c r="K104" s="166">
        <v>99.532186237812709</v>
      </c>
      <c r="L104" s="168">
        <v>6582.1809999999996</v>
      </c>
      <c r="M104" s="38">
        <v>6362.6839999999993</v>
      </c>
      <c r="N104" s="166">
        <v>96.665284652609813</v>
      </c>
      <c r="O104" s="168">
        <v>1265.2718</v>
      </c>
      <c r="P104" s="38">
        <v>1267.1429999999998</v>
      </c>
      <c r="Q104" s="166">
        <v>100.14788917290338</v>
      </c>
      <c r="R104" s="168">
        <v>2587.002</v>
      </c>
      <c r="S104" s="38">
        <v>2630.973</v>
      </c>
      <c r="T104" s="59">
        <v>101.69968944747627</v>
      </c>
      <c r="U104" s="169">
        <v>18092.596099999999</v>
      </c>
      <c r="V104" s="12">
        <v>17939.641</v>
      </c>
      <c r="W104" s="166">
        <v>99.154598382926366</v>
      </c>
      <c r="X104" s="54"/>
      <c r="Y104" s="54"/>
    </row>
    <row r="106" spans="1:26" x14ac:dyDescent="0.2">
      <c r="C106" s="317">
        <f>C93+C86+C79+C63+C55+C47+C39+C31+C23+C15+C7+C71</f>
        <v>4436.6319800000001</v>
      </c>
      <c r="D106" s="317">
        <f>D93+D86+D79+D63+D55+D47+D39+D31+D23+D15+D7+D71</f>
        <v>4342.0279999999993</v>
      </c>
      <c r="F106" s="317">
        <f>F93+F86+F79+F63+F55+F47+F39+F31+F23+F15+F7+F71</f>
        <v>10057.746300000001</v>
      </c>
      <c r="G106" s="317">
        <f>G93+G86+G79+G63+G55+G47+G39+G31+G23+G15+G7+G71</f>
        <v>10417.304000000002</v>
      </c>
      <c r="I106" s="317">
        <f>I93+I86+I79+I63+I55+I47+I39+I31+I23+I15+I7+I71</f>
        <v>7106.7555000000011</v>
      </c>
      <c r="J106" s="317">
        <f>J93+J86+J79+J63+J55+J47+J39+J31+J23+J15+J7+J71</f>
        <v>7094.6289999999999</v>
      </c>
      <c r="L106" s="317">
        <f>L93+L86+L79+L63+L55+L47+L39+L31+L23+L15+L7+L71</f>
        <v>18044.272799999999</v>
      </c>
      <c r="M106" s="317">
        <f>M93+M86+M79+M63+M55+M47+M39+M31+M23+M15+M7+M71</f>
        <v>17696.058000000001</v>
      </c>
      <c r="O106" s="317">
        <f>O93+O86+O79+O63+O55+O47+O39+O31+O23+O15+O7+O71</f>
        <v>7956.6508000000013</v>
      </c>
      <c r="P106" s="317">
        <f>P93+P86+P79+P63+P55+P47+P39+P31+P23+P15+P7+P71</f>
        <v>7965.4250000000002</v>
      </c>
      <c r="R106" s="317">
        <f>R93+R86+R79+R63+R55+R47+R39+R31+R23+R15+R7+R71</f>
        <v>5627.7446</v>
      </c>
      <c r="S106" s="317">
        <f>S93+S86+S79+S63+S55+S47+S39+S31+S23+S15+S7+S71</f>
        <v>5573.9645880000007</v>
      </c>
    </row>
  </sheetData>
  <mergeCells count="24">
    <mergeCell ref="A60:W61"/>
    <mergeCell ref="A84:W85"/>
    <mergeCell ref="A91:W92"/>
    <mergeCell ref="A98:W99"/>
    <mergeCell ref="A76:W77"/>
    <mergeCell ref="A68:W69"/>
    <mergeCell ref="A52:W53"/>
    <mergeCell ref="A44:W45"/>
    <mergeCell ref="R4:T4"/>
    <mergeCell ref="C5:W5"/>
    <mergeCell ref="A36:W37"/>
    <mergeCell ref="A28:W29"/>
    <mergeCell ref="A20:W21"/>
    <mergeCell ref="A12:W13"/>
    <mergeCell ref="A1:W1"/>
    <mergeCell ref="A2:W2"/>
    <mergeCell ref="U4:W4"/>
    <mergeCell ref="C4:E4"/>
    <mergeCell ref="F4:H4"/>
    <mergeCell ref="I4:K4"/>
    <mergeCell ref="A4:A5"/>
    <mergeCell ref="B4:B5"/>
    <mergeCell ref="L4:N4"/>
    <mergeCell ref="O4:Q4"/>
  </mergeCells>
  <phoneticPr fontId="0" type="noConversion"/>
  <printOptions horizontalCentered="1" verticalCentered="1"/>
  <pageMargins left="0" right="0" top="0" bottom="0" header="0.51181102362204722" footer="0.51181102362204722"/>
  <pageSetup paperSize="8" scale="99" orientation="landscape" horizontalDpi="4294967292" verticalDpi="4294967292" r:id="rId1"/>
  <headerFooter alignWithMargins="0">
    <oddFooter>&amp;L&amp;D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/>
  <dimension ref="A1:Z158"/>
  <sheetViews>
    <sheetView zoomScale="75" zoomScaleNormal="75" workbookViewId="0">
      <pane xSplit="2" ySplit="6" topLeftCell="G7" activePane="bottomRight" state="frozen"/>
      <selection activeCell="A36" sqref="A36"/>
      <selection pane="topRight" activeCell="A36" sqref="A36"/>
      <selection pane="bottomLeft" activeCell="A36" sqref="A36"/>
      <selection pane="bottomRight" activeCell="T176" sqref="T175:T176"/>
    </sheetView>
  </sheetViews>
  <sheetFormatPr defaultColWidth="9.140625" defaultRowHeight="12.75" x14ac:dyDescent="0.2"/>
  <cols>
    <col min="1" max="1" width="22.42578125" style="23" customWidth="1"/>
    <col min="2" max="2" width="11.28515625" style="23" customWidth="1"/>
    <col min="3" max="14" width="8.7109375" style="23" customWidth="1"/>
    <col min="15" max="16" width="8.140625" style="23" customWidth="1"/>
    <col min="17" max="23" width="8.7109375" style="23" customWidth="1"/>
    <col min="24" max="16384" width="9.140625" style="23"/>
  </cols>
  <sheetData>
    <row r="1" spans="1:23" ht="18" x14ac:dyDescent="0.25">
      <c r="A1" s="1"/>
      <c r="E1" s="1" t="s">
        <v>52</v>
      </c>
      <c r="L1" s="1"/>
    </row>
    <row r="2" spans="1:23" ht="18" x14ac:dyDescent="0.25">
      <c r="F2" s="28" t="s">
        <v>90</v>
      </c>
      <c r="J2" s="24"/>
      <c r="L2" s="1"/>
    </row>
    <row r="3" spans="1:23" x14ac:dyDescent="0.2">
      <c r="A3" s="1179"/>
      <c r="B3" s="1179"/>
      <c r="C3" s="1179"/>
      <c r="L3" s="20"/>
      <c r="M3" s="20"/>
      <c r="N3" s="20"/>
      <c r="O3" s="20"/>
      <c r="P3" s="20"/>
      <c r="Q3" s="6"/>
      <c r="R3" s="20"/>
      <c r="S3" s="20"/>
      <c r="T3" s="20"/>
      <c r="U3" s="20"/>
      <c r="V3" s="20"/>
      <c r="W3" s="20"/>
    </row>
    <row r="4" spans="1:23" x14ac:dyDescent="0.2">
      <c r="A4" s="1199" t="s">
        <v>7</v>
      </c>
      <c r="B4" s="1199" t="s">
        <v>8</v>
      </c>
      <c r="C4" s="1199" t="s">
        <v>0</v>
      </c>
      <c r="D4" s="1199"/>
      <c r="E4" s="1199"/>
      <c r="F4" s="1199" t="s">
        <v>1</v>
      </c>
      <c r="G4" s="1199"/>
      <c r="H4" s="1199"/>
      <c r="I4" s="1199" t="s">
        <v>2</v>
      </c>
      <c r="J4" s="1199"/>
      <c r="K4" s="1199"/>
      <c r="L4" s="1199" t="s">
        <v>3</v>
      </c>
      <c r="M4" s="1199"/>
      <c r="N4" s="1199"/>
      <c r="O4" s="1199" t="s">
        <v>4</v>
      </c>
      <c r="P4" s="1199"/>
      <c r="Q4" s="1199"/>
      <c r="R4" s="1199" t="s">
        <v>5</v>
      </c>
      <c r="S4" s="1199"/>
      <c r="T4" s="1199"/>
      <c r="U4" s="1199" t="s">
        <v>6</v>
      </c>
      <c r="V4" s="1199"/>
      <c r="W4" s="1199"/>
    </row>
    <row r="5" spans="1:23" ht="13.5" thickBot="1" x14ac:dyDescent="0.25">
      <c r="A5" s="1200"/>
      <c r="B5" s="1201"/>
      <c r="C5" s="1199" t="s">
        <v>37</v>
      </c>
      <c r="D5" s="1199"/>
      <c r="E5" s="1199"/>
      <c r="F5" s="1199" t="s">
        <v>37</v>
      </c>
      <c r="G5" s="1199"/>
      <c r="H5" s="1199"/>
      <c r="I5" s="1199" t="s">
        <v>37</v>
      </c>
      <c r="J5" s="1199"/>
      <c r="K5" s="1199"/>
      <c r="L5" s="1199" t="s">
        <v>37</v>
      </c>
      <c r="M5" s="1199"/>
      <c r="N5" s="1199"/>
      <c r="O5" s="1199" t="s">
        <v>37</v>
      </c>
      <c r="P5" s="1199"/>
      <c r="Q5" s="1199"/>
      <c r="R5" s="1199" t="s">
        <v>37</v>
      </c>
      <c r="S5" s="1199"/>
      <c r="T5" s="1199"/>
      <c r="U5" s="1199" t="s">
        <v>37</v>
      </c>
      <c r="V5" s="1199"/>
      <c r="W5" s="1199"/>
    </row>
    <row r="6" spans="1:23" s="78" customFormat="1" ht="13.5" thickBot="1" x14ac:dyDescent="0.25">
      <c r="A6" s="82"/>
      <c r="B6" s="49" t="s">
        <v>9</v>
      </c>
      <c r="C6" s="189">
        <v>2008</v>
      </c>
      <c r="D6" s="190">
        <v>2009</v>
      </c>
      <c r="E6" s="191" t="s">
        <v>91</v>
      </c>
      <c r="F6" s="189">
        <v>2008</v>
      </c>
      <c r="G6" s="190">
        <v>2009</v>
      </c>
      <c r="H6" s="191" t="s">
        <v>91</v>
      </c>
      <c r="I6" s="189">
        <v>2008</v>
      </c>
      <c r="J6" s="190">
        <v>2009</v>
      </c>
      <c r="K6" s="191" t="s">
        <v>91</v>
      </c>
      <c r="L6" s="189">
        <v>2008</v>
      </c>
      <c r="M6" s="190">
        <v>2009</v>
      </c>
      <c r="N6" s="191" t="s">
        <v>91</v>
      </c>
      <c r="O6" s="189">
        <v>2008</v>
      </c>
      <c r="P6" s="190">
        <v>2009</v>
      </c>
      <c r="Q6" s="191" t="s">
        <v>91</v>
      </c>
      <c r="R6" s="189">
        <v>2008</v>
      </c>
      <c r="S6" s="190">
        <v>2009</v>
      </c>
      <c r="T6" s="191" t="s">
        <v>91</v>
      </c>
      <c r="U6" s="189">
        <v>2008</v>
      </c>
      <c r="V6" s="190">
        <v>2009</v>
      </c>
      <c r="W6" s="191" t="s">
        <v>91</v>
      </c>
    </row>
    <row r="7" spans="1:23" ht="21" customHeight="1" x14ac:dyDescent="0.2">
      <c r="A7" s="33" t="s">
        <v>10</v>
      </c>
      <c r="B7" s="33" t="s">
        <v>11</v>
      </c>
      <c r="C7" s="12">
        <f>SUM(C9,C10,C11)</f>
        <v>576.53199999999993</v>
      </c>
      <c r="D7" s="12">
        <f>SUM(D9,D10,D11)</f>
        <v>513.73500000000001</v>
      </c>
      <c r="E7" s="40">
        <f t="shared" ref="E7:E21" si="0">D7/C7*100</f>
        <v>89.107803209535646</v>
      </c>
      <c r="F7" s="12">
        <f>SUM(F9,F10,F11)</f>
        <v>1015.2969999999999</v>
      </c>
      <c r="G7" s="12">
        <f>SUM(G9,G10,G11)</f>
        <v>927.05799999999999</v>
      </c>
      <c r="H7" s="40">
        <f t="shared" ref="H7:H21" si="1">G7/F7*100</f>
        <v>91.309045530519654</v>
      </c>
      <c r="I7" s="12">
        <f>SUM(I9,I10,I11)</f>
        <v>863.97299999999996</v>
      </c>
      <c r="J7" s="12">
        <f>SUM(J9,J10,J11)</f>
        <v>801.33200000000011</v>
      </c>
      <c r="K7" s="40">
        <f t="shared" ref="K7:K21" si="2">J7/I7*100</f>
        <v>92.749657686061965</v>
      </c>
      <c r="L7" s="12">
        <f>SUM(L9,L10,L11)</f>
        <v>2440.828</v>
      </c>
      <c r="M7" s="12">
        <f>SUM(M9,M10,M11)</f>
        <v>2228.4809999999998</v>
      </c>
      <c r="N7" s="40">
        <f t="shared" ref="N7:N21" si="3">M7/L7*100</f>
        <v>91.300206323427943</v>
      </c>
      <c r="O7" s="12">
        <f>SUM(O9,O10,O11)</f>
        <v>918.5870000000001</v>
      </c>
      <c r="P7" s="12">
        <f>SUM(P9,P10,P11)</f>
        <v>817.09500000000003</v>
      </c>
      <c r="Q7" s="40">
        <f t="shared" ref="Q7:Q21" si="4">P7/O7*100</f>
        <v>88.95129149443656</v>
      </c>
      <c r="R7" s="12">
        <f>SUM(R9,R10,R11)</f>
        <v>834.56600000000003</v>
      </c>
      <c r="S7" s="12">
        <f>SUM(S9,S10,S11)</f>
        <v>799.6</v>
      </c>
      <c r="T7" s="40">
        <f t="shared" ref="T7:T21" si="5">S7/R7*100</f>
        <v>95.810277437614275</v>
      </c>
      <c r="U7" s="12">
        <f t="shared" ref="U7:U21" si="6">SUM(C7,F7,I7,L7,O7,R7)</f>
        <v>6649.7829999999994</v>
      </c>
      <c r="V7" s="12">
        <f t="shared" ref="V7:V21" si="7">SUM(D7,G7,J7,M7,P7,S7)</f>
        <v>6087.3010000000004</v>
      </c>
      <c r="W7" s="40">
        <f t="shared" ref="W7:W21" si="8">V7/U7*100</f>
        <v>91.541348040981191</v>
      </c>
    </row>
    <row r="8" spans="1:23" x14ac:dyDescent="0.2">
      <c r="A8" s="35" t="s">
        <v>29</v>
      </c>
      <c r="B8" s="36" t="s">
        <v>12</v>
      </c>
      <c r="C8" s="12">
        <f>C7-C11</f>
        <v>226.20299999999997</v>
      </c>
      <c r="D8" s="12">
        <f>D7-D11</f>
        <v>198.92000000000002</v>
      </c>
      <c r="E8" s="40">
        <f t="shared" si="0"/>
        <v>87.938709919850766</v>
      </c>
      <c r="F8" s="12">
        <f>F7-F11</f>
        <v>545.34799999999996</v>
      </c>
      <c r="G8" s="12">
        <f>G7-G11</f>
        <v>474.298</v>
      </c>
      <c r="H8" s="40">
        <f t="shared" si="1"/>
        <v>86.97162179012301</v>
      </c>
      <c r="I8" s="12">
        <f>I7-I11</f>
        <v>502.47999999999996</v>
      </c>
      <c r="J8" s="12">
        <f>J7-J11</f>
        <v>445.28500000000008</v>
      </c>
      <c r="K8" s="40">
        <f t="shared" si="2"/>
        <v>88.617457411240281</v>
      </c>
      <c r="L8" s="12">
        <f>L7-L11</f>
        <v>1452.9549999999999</v>
      </c>
      <c r="M8" s="12">
        <f>M7-M11</f>
        <v>1265.1089999999997</v>
      </c>
      <c r="N8" s="40">
        <f t="shared" si="3"/>
        <v>87.07145093963679</v>
      </c>
      <c r="O8" s="12">
        <f>O7-O11</f>
        <v>720.42900000000009</v>
      </c>
      <c r="P8" s="12">
        <f>P7-P11</f>
        <v>618.42100000000005</v>
      </c>
      <c r="Q8" s="40">
        <f t="shared" si="4"/>
        <v>85.840658829669536</v>
      </c>
      <c r="R8" s="12">
        <f>R7-R11</f>
        <v>399.88800000000003</v>
      </c>
      <c r="S8" s="12">
        <f>S7-S11</f>
        <v>351.43200000000002</v>
      </c>
      <c r="T8" s="40">
        <f t="shared" si="5"/>
        <v>87.882607129996387</v>
      </c>
      <c r="U8" s="12">
        <f t="shared" si="6"/>
        <v>3847.3029999999999</v>
      </c>
      <c r="V8" s="12">
        <f t="shared" si="7"/>
        <v>3353.4650000000001</v>
      </c>
      <c r="W8" s="40">
        <f t="shared" si="8"/>
        <v>87.164047125999701</v>
      </c>
    </row>
    <row r="9" spans="1:23" x14ac:dyDescent="0.2">
      <c r="A9" s="330" t="s">
        <v>73</v>
      </c>
      <c r="B9" s="36" t="s">
        <v>12</v>
      </c>
      <c r="C9" s="21">
        <v>72.408999999999992</v>
      </c>
      <c r="D9" s="21">
        <v>58.036000000000001</v>
      </c>
      <c r="E9" s="44">
        <f t="shared" si="0"/>
        <v>80.150257564667385</v>
      </c>
      <c r="F9" s="21">
        <v>99.832999999999998</v>
      </c>
      <c r="G9" s="21">
        <v>82.19</v>
      </c>
      <c r="H9" s="44">
        <f t="shared" si="1"/>
        <v>82.327486903128218</v>
      </c>
      <c r="I9" s="21">
        <v>135.995</v>
      </c>
      <c r="J9" s="21">
        <v>110.35300000000001</v>
      </c>
      <c r="K9" s="44">
        <f t="shared" si="2"/>
        <v>81.144895032905623</v>
      </c>
      <c r="L9" s="21">
        <v>426.18100000000004</v>
      </c>
      <c r="M9" s="21">
        <v>344.89400000000001</v>
      </c>
      <c r="N9" s="44">
        <f t="shared" si="3"/>
        <v>80.926648536654611</v>
      </c>
      <c r="O9" s="21">
        <v>48.335999999999999</v>
      </c>
      <c r="P9" s="21">
        <v>38.975999999999999</v>
      </c>
      <c r="Q9" s="44">
        <f t="shared" si="4"/>
        <v>80.635551142005951</v>
      </c>
      <c r="R9" s="21">
        <v>34.637999999999998</v>
      </c>
      <c r="S9" s="21">
        <v>27.187999999999999</v>
      </c>
      <c r="T9" s="44">
        <f t="shared" si="5"/>
        <v>78.491829782319996</v>
      </c>
      <c r="U9" s="18">
        <f t="shared" si="6"/>
        <v>817.39200000000005</v>
      </c>
      <c r="V9" s="18">
        <f t="shared" si="7"/>
        <v>661.63699999999994</v>
      </c>
      <c r="W9" s="44">
        <f t="shared" si="8"/>
        <v>80.944883238397239</v>
      </c>
    </row>
    <row r="10" spans="1:23" x14ac:dyDescent="0.2">
      <c r="A10" s="224" t="s">
        <v>74</v>
      </c>
      <c r="B10" s="36" t="s">
        <v>12</v>
      </c>
      <c r="C10" s="21">
        <v>153.79399999999998</v>
      </c>
      <c r="D10" s="21">
        <v>140.88400000000001</v>
      </c>
      <c r="E10" s="44">
        <f t="shared" si="0"/>
        <v>91.605654316813428</v>
      </c>
      <c r="F10" s="21">
        <v>445.51499999999999</v>
      </c>
      <c r="G10" s="21">
        <v>392.108</v>
      </c>
      <c r="H10" s="44">
        <f t="shared" si="1"/>
        <v>88.012300371480194</v>
      </c>
      <c r="I10" s="21">
        <v>366.48500000000001</v>
      </c>
      <c r="J10" s="21">
        <v>334.93200000000002</v>
      </c>
      <c r="K10" s="44">
        <f t="shared" si="2"/>
        <v>91.390370683656911</v>
      </c>
      <c r="L10" s="21">
        <v>1026.7739999999999</v>
      </c>
      <c r="M10" s="21">
        <v>920.21500000000003</v>
      </c>
      <c r="N10" s="44">
        <f t="shared" si="3"/>
        <v>89.621961600118439</v>
      </c>
      <c r="O10" s="21">
        <v>672.09300000000007</v>
      </c>
      <c r="P10" s="21">
        <v>579.44500000000005</v>
      </c>
      <c r="Q10" s="44">
        <f t="shared" si="4"/>
        <v>86.215002983218085</v>
      </c>
      <c r="R10" s="21">
        <v>365.25</v>
      </c>
      <c r="S10" s="21">
        <v>324.24400000000003</v>
      </c>
      <c r="T10" s="44">
        <f t="shared" si="5"/>
        <v>88.773169062286115</v>
      </c>
      <c r="U10" s="18">
        <f t="shared" si="6"/>
        <v>3029.9110000000001</v>
      </c>
      <c r="V10" s="18">
        <f t="shared" si="7"/>
        <v>2691.8280000000004</v>
      </c>
      <c r="W10" s="44">
        <f t="shared" si="8"/>
        <v>88.841817465925573</v>
      </c>
    </row>
    <row r="11" spans="1:23" x14ac:dyDescent="0.2">
      <c r="A11" s="35" t="s">
        <v>30</v>
      </c>
      <c r="B11" s="36" t="s">
        <v>12</v>
      </c>
      <c r="C11" s="48">
        <v>350.32899999999995</v>
      </c>
      <c r="D11" s="48">
        <v>314.815</v>
      </c>
      <c r="E11" s="40">
        <f t="shared" si="0"/>
        <v>89.86267194551408</v>
      </c>
      <c r="F11" s="48">
        <v>469.94899999999996</v>
      </c>
      <c r="G11" s="48">
        <v>452.76</v>
      </c>
      <c r="H11" s="40">
        <f t="shared" si="1"/>
        <v>96.342369065579462</v>
      </c>
      <c r="I11" s="48">
        <v>361.49299999999999</v>
      </c>
      <c r="J11" s="48">
        <v>356.04700000000003</v>
      </c>
      <c r="K11" s="40">
        <f t="shared" si="2"/>
        <v>98.493470136351192</v>
      </c>
      <c r="L11" s="48">
        <v>987.87300000000005</v>
      </c>
      <c r="M11" s="48">
        <v>963.37200000000007</v>
      </c>
      <c r="N11" s="40">
        <f t="shared" si="3"/>
        <v>97.519822892213881</v>
      </c>
      <c r="O11" s="48">
        <v>198.15800000000002</v>
      </c>
      <c r="P11" s="48">
        <v>198.67399999999998</v>
      </c>
      <c r="Q11" s="12">
        <f t="shared" si="4"/>
        <v>100.26039826804872</v>
      </c>
      <c r="R11" s="48">
        <v>434.678</v>
      </c>
      <c r="S11" s="48">
        <v>448.16800000000001</v>
      </c>
      <c r="T11" s="12">
        <f t="shared" si="5"/>
        <v>103.10344668927345</v>
      </c>
      <c r="U11" s="12">
        <f t="shared" si="6"/>
        <v>2802.48</v>
      </c>
      <c r="V11" s="12">
        <f t="shared" si="7"/>
        <v>2733.8360000000002</v>
      </c>
      <c r="W11" s="40">
        <f t="shared" si="8"/>
        <v>97.550598041734474</v>
      </c>
    </row>
    <row r="12" spans="1:23" ht="24.6" customHeight="1" x14ac:dyDescent="0.2">
      <c r="A12" s="39" t="s">
        <v>16</v>
      </c>
      <c r="B12" s="30" t="s">
        <v>26</v>
      </c>
      <c r="C12" s="12" t="e">
        <f>SUM(C14,C15,C16)</f>
        <v>#REF!</v>
      </c>
      <c r="D12" s="12" t="e">
        <f>D13+D16</f>
        <v>#REF!</v>
      </c>
      <c r="E12" s="40" t="e">
        <f t="shared" si="0"/>
        <v>#REF!</v>
      </c>
      <c r="F12" s="12" t="e">
        <f>SUM(F14,F15,F16)</f>
        <v>#REF!</v>
      </c>
      <c r="G12" s="12" t="e">
        <f>G13+G16</f>
        <v>#REF!</v>
      </c>
      <c r="H12" s="40" t="e">
        <f t="shared" si="1"/>
        <v>#REF!</v>
      </c>
      <c r="I12" s="12" t="e">
        <f>SUM(I14,I15,I16)</f>
        <v>#REF!</v>
      </c>
      <c r="J12" s="12" t="e">
        <f>J13+J16</f>
        <v>#REF!</v>
      </c>
      <c r="K12" s="40" t="e">
        <f t="shared" si="2"/>
        <v>#REF!</v>
      </c>
      <c r="L12" s="12" t="e">
        <f>SUM(L14,L15,L16)</f>
        <v>#REF!</v>
      </c>
      <c r="M12" s="12" t="e">
        <f>M13+M16</f>
        <v>#REF!</v>
      </c>
      <c r="N12" s="40" t="e">
        <f t="shared" si="3"/>
        <v>#REF!</v>
      </c>
      <c r="O12" s="12" t="e">
        <f>SUM(O14,O15,O16)</f>
        <v>#REF!</v>
      </c>
      <c r="P12" s="12" t="e">
        <f>P13+P16</f>
        <v>#REF!</v>
      </c>
      <c r="Q12" s="40" t="e">
        <f t="shared" si="4"/>
        <v>#REF!</v>
      </c>
      <c r="R12" s="12" t="e">
        <f>SUM(R14,R15,R16)</f>
        <v>#REF!</v>
      </c>
      <c r="S12" s="12" t="e">
        <f>S13+S16</f>
        <v>#REF!</v>
      </c>
      <c r="T12" s="40" t="e">
        <f t="shared" si="5"/>
        <v>#REF!</v>
      </c>
      <c r="U12" s="12" t="e">
        <f t="shared" si="6"/>
        <v>#REF!</v>
      </c>
      <c r="V12" s="12" t="e">
        <f t="shared" si="7"/>
        <v>#REF!</v>
      </c>
      <c r="W12" s="40" t="e">
        <f t="shared" si="8"/>
        <v>#REF!</v>
      </c>
    </row>
    <row r="13" spans="1:23" ht="17.25" customHeight="1" x14ac:dyDescent="0.2">
      <c r="A13" s="35" t="s">
        <v>29</v>
      </c>
      <c r="B13" s="30"/>
      <c r="C13" s="12" t="e">
        <f>C14+C15</f>
        <v>#REF!</v>
      </c>
      <c r="D13" s="12" t="e">
        <f>#REF!+#REF!</f>
        <v>#REF!</v>
      </c>
      <c r="E13" s="40" t="e">
        <f t="shared" si="0"/>
        <v>#REF!</v>
      </c>
      <c r="F13" s="12" t="e">
        <f>F14+F15</f>
        <v>#REF!</v>
      </c>
      <c r="G13" s="12" t="e">
        <f>#REF!+#REF!</f>
        <v>#REF!</v>
      </c>
      <c r="H13" s="40" t="e">
        <f t="shared" si="1"/>
        <v>#REF!</v>
      </c>
      <c r="I13" s="12" t="e">
        <f>I14+I15</f>
        <v>#REF!</v>
      </c>
      <c r="J13" s="12" t="e">
        <f>#REF!+#REF!</f>
        <v>#REF!</v>
      </c>
      <c r="K13" s="40" t="e">
        <f t="shared" si="2"/>
        <v>#REF!</v>
      </c>
      <c r="L13" s="12" t="e">
        <f>L14+L15</f>
        <v>#REF!</v>
      </c>
      <c r="M13" s="12" t="e">
        <f>#REF!+#REF!</f>
        <v>#REF!</v>
      </c>
      <c r="N13" s="40" t="e">
        <f t="shared" si="3"/>
        <v>#REF!</v>
      </c>
      <c r="O13" s="12" t="e">
        <f>O14+O15</f>
        <v>#REF!</v>
      </c>
      <c r="P13" s="12" t="e">
        <f>#REF!+#REF!</f>
        <v>#REF!</v>
      </c>
      <c r="Q13" s="40" t="e">
        <f t="shared" si="4"/>
        <v>#REF!</v>
      </c>
      <c r="R13" s="12" t="e">
        <f>R14+R15</f>
        <v>#REF!</v>
      </c>
      <c r="S13" s="12" t="e">
        <f>#REF!+#REF!</f>
        <v>#REF!</v>
      </c>
      <c r="T13" s="40" t="e">
        <f t="shared" si="5"/>
        <v>#REF!</v>
      </c>
      <c r="U13" s="18" t="e">
        <f t="shared" si="6"/>
        <v>#REF!</v>
      </c>
      <c r="V13" s="18" t="e">
        <f t="shared" si="7"/>
        <v>#REF!</v>
      </c>
      <c r="W13" s="40" t="e">
        <f t="shared" si="8"/>
        <v>#REF!</v>
      </c>
    </row>
    <row r="14" spans="1:23" x14ac:dyDescent="0.2">
      <c r="A14" s="41" t="s">
        <v>13</v>
      </c>
      <c r="B14" s="42" t="s">
        <v>12</v>
      </c>
      <c r="C14" s="21" t="e">
        <f>SUM(#REF!,#REF!)</f>
        <v>#REF!</v>
      </c>
      <c r="D14" s="12" t="e">
        <f>#REF!+#REF!</f>
        <v>#REF!</v>
      </c>
      <c r="E14" s="43" t="e">
        <f t="shared" si="0"/>
        <v>#REF!</v>
      </c>
      <c r="F14" s="21" t="e">
        <f>SUM(#REF!,#REF!)</f>
        <v>#REF!</v>
      </c>
      <c r="G14" s="12" t="e">
        <f>#REF!+#REF!</f>
        <v>#REF!</v>
      </c>
      <c r="H14" s="43" t="e">
        <f t="shared" si="1"/>
        <v>#REF!</v>
      </c>
      <c r="I14" s="21" t="e">
        <f>SUM(#REF!,#REF!)</f>
        <v>#REF!</v>
      </c>
      <c r="J14" s="12" t="e">
        <f>#REF!+#REF!</f>
        <v>#REF!</v>
      </c>
      <c r="K14" s="43" t="e">
        <f t="shared" si="2"/>
        <v>#REF!</v>
      </c>
      <c r="L14" s="21" t="e">
        <f>SUM(#REF!,#REF!)</f>
        <v>#REF!</v>
      </c>
      <c r="M14" s="12" t="e">
        <f>#REF!+#REF!</f>
        <v>#REF!</v>
      </c>
      <c r="N14" s="44" t="e">
        <f t="shared" si="3"/>
        <v>#REF!</v>
      </c>
      <c r="O14" s="21" t="e">
        <f>SUM(#REF!,#REF!)</f>
        <v>#REF!</v>
      </c>
      <c r="P14" s="12" t="e">
        <f>#REF!+#REF!</f>
        <v>#REF!</v>
      </c>
      <c r="Q14" s="43" t="e">
        <f t="shared" si="4"/>
        <v>#REF!</v>
      </c>
      <c r="R14" s="21" t="e">
        <f>SUM(#REF!,#REF!)</f>
        <v>#REF!</v>
      </c>
      <c r="S14" s="12" t="e">
        <f>#REF!+#REF!</f>
        <v>#REF!</v>
      </c>
      <c r="T14" s="44" t="e">
        <f t="shared" si="5"/>
        <v>#REF!</v>
      </c>
      <c r="U14" s="18" t="e">
        <f t="shared" si="6"/>
        <v>#REF!</v>
      </c>
      <c r="V14" s="18" t="e">
        <f t="shared" si="7"/>
        <v>#REF!</v>
      </c>
      <c r="W14" s="44" t="e">
        <f t="shared" si="8"/>
        <v>#REF!</v>
      </c>
    </row>
    <row r="15" spans="1:23" x14ac:dyDescent="0.2">
      <c r="A15" s="41" t="s">
        <v>14</v>
      </c>
      <c r="B15" s="42" t="s">
        <v>12</v>
      </c>
      <c r="C15" s="21" t="e">
        <f>SUM(#REF!,#REF!)</f>
        <v>#REF!</v>
      </c>
      <c r="D15" s="12" t="e">
        <f>#REF!+#REF!</f>
        <v>#REF!</v>
      </c>
      <c r="E15" s="43" t="e">
        <f t="shared" si="0"/>
        <v>#REF!</v>
      </c>
      <c r="F15" s="21" t="e">
        <f>SUM(#REF!,#REF!)</f>
        <v>#REF!</v>
      </c>
      <c r="G15" s="12" t="e">
        <f>#REF!+#REF!</f>
        <v>#REF!</v>
      </c>
      <c r="H15" s="43" t="e">
        <f t="shared" si="1"/>
        <v>#REF!</v>
      </c>
      <c r="I15" s="21" t="e">
        <f>SUM(#REF!,#REF!)</f>
        <v>#REF!</v>
      </c>
      <c r="J15" s="12" t="e">
        <f>#REF!+#REF!</f>
        <v>#REF!</v>
      </c>
      <c r="K15" s="21" t="e">
        <f t="shared" si="2"/>
        <v>#REF!</v>
      </c>
      <c r="L15" s="21" t="e">
        <f>SUM(#REF!,#REF!)</f>
        <v>#REF!</v>
      </c>
      <c r="M15" s="12" t="e">
        <f>#REF!+#REF!</f>
        <v>#REF!</v>
      </c>
      <c r="N15" s="18" t="e">
        <f t="shared" si="3"/>
        <v>#REF!</v>
      </c>
      <c r="O15" s="21" t="e">
        <f>SUM(#REF!,#REF!)</f>
        <v>#REF!</v>
      </c>
      <c r="P15" s="12" t="e">
        <f>#REF!+#REF!</f>
        <v>#REF!</v>
      </c>
      <c r="Q15" s="43" t="e">
        <f t="shared" si="4"/>
        <v>#REF!</v>
      </c>
      <c r="R15" s="21" t="e">
        <f>SUM(#REF!,#REF!)</f>
        <v>#REF!</v>
      </c>
      <c r="S15" s="12" t="e">
        <f>#REF!+#REF!</f>
        <v>#REF!</v>
      </c>
      <c r="T15" s="44" t="e">
        <f t="shared" si="5"/>
        <v>#REF!</v>
      </c>
      <c r="U15" s="18" t="e">
        <f t="shared" si="6"/>
        <v>#REF!</v>
      </c>
      <c r="V15" s="18" t="e">
        <f t="shared" si="7"/>
        <v>#REF!</v>
      </c>
      <c r="W15" s="44" t="e">
        <f t="shared" si="8"/>
        <v>#REF!</v>
      </c>
    </row>
    <row r="16" spans="1:23" x14ac:dyDescent="0.2">
      <c r="A16" s="41" t="s">
        <v>15</v>
      </c>
      <c r="B16" s="42" t="s">
        <v>12</v>
      </c>
      <c r="C16" s="21" t="e">
        <f>SUM(#REF!,#REF!)</f>
        <v>#REF!</v>
      </c>
      <c r="D16" s="12" t="e">
        <f>#REF!+#REF!</f>
        <v>#REF!</v>
      </c>
      <c r="E16" s="43" t="e">
        <f t="shared" si="0"/>
        <v>#REF!</v>
      </c>
      <c r="F16" s="21" t="e">
        <f>SUM(#REF!,#REF!)</f>
        <v>#REF!</v>
      </c>
      <c r="G16" s="12" t="e">
        <f>#REF!+#REF!</f>
        <v>#REF!</v>
      </c>
      <c r="H16" s="43" t="e">
        <f t="shared" si="1"/>
        <v>#REF!</v>
      </c>
      <c r="I16" s="21" t="e">
        <f>SUM(#REF!,#REF!)</f>
        <v>#REF!</v>
      </c>
      <c r="J16" s="12" t="e">
        <f>#REF!+#REF!</f>
        <v>#REF!</v>
      </c>
      <c r="K16" s="43" t="e">
        <f t="shared" si="2"/>
        <v>#REF!</v>
      </c>
      <c r="L16" s="21" t="e">
        <f>SUM(#REF!,#REF!)</f>
        <v>#REF!</v>
      </c>
      <c r="M16" s="12" t="e">
        <f>#REF!+#REF!</f>
        <v>#REF!</v>
      </c>
      <c r="N16" s="44" t="e">
        <f t="shared" si="3"/>
        <v>#REF!</v>
      </c>
      <c r="O16" s="21" t="e">
        <f>SUM(#REF!,#REF!)</f>
        <v>#REF!</v>
      </c>
      <c r="P16" s="12" t="e">
        <f>#REF!+#REF!</f>
        <v>#REF!</v>
      </c>
      <c r="Q16" s="43" t="e">
        <f t="shared" si="4"/>
        <v>#REF!</v>
      </c>
      <c r="R16" s="21" t="e">
        <f>SUM(#REF!,#REF!)</f>
        <v>#REF!</v>
      </c>
      <c r="S16" s="12" t="e">
        <f>#REF!+#REF!</f>
        <v>#REF!</v>
      </c>
      <c r="T16" s="44" t="e">
        <f t="shared" si="5"/>
        <v>#REF!</v>
      </c>
      <c r="U16" s="18" t="e">
        <f t="shared" si="6"/>
        <v>#REF!</v>
      </c>
      <c r="V16" s="18" t="e">
        <f t="shared" si="7"/>
        <v>#REF!</v>
      </c>
      <c r="W16" s="44" t="e">
        <f t="shared" si="8"/>
        <v>#REF!</v>
      </c>
    </row>
    <row r="17" spans="1:26" ht="24.6" customHeight="1" x14ac:dyDescent="0.2">
      <c r="A17" s="39" t="s">
        <v>17</v>
      </c>
      <c r="B17" s="30" t="s">
        <v>26</v>
      </c>
      <c r="C17" s="12" t="e">
        <f>SUM(C19,C20,C21)</f>
        <v>#REF!</v>
      </c>
      <c r="D17" s="12" t="e">
        <f>#REF!+#REF!</f>
        <v>#REF!</v>
      </c>
      <c r="E17" s="40" t="e">
        <f t="shared" si="0"/>
        <v>#REF!</v>
      </c>
      <c r="F17" s="12" t="e">
        <f>SUM(F19,F20,F21)</f>
        <v>#REF!</v>
      </c>
      <c r="G17" s="12" t="e">
        <f>#REF!+#REF!</f>
        <v>#REF!</v>
      </c>
      <c r="H17" s="40" t="e">
        <f t="shared" si="1"/>
        <v>#REF!</v>
      </c>
      <c r="I17" s="12" t="e">
        <f>SUM(I19,I20,I21)</f>
        <v>#REF!</v>
      </c>
      <c r="J17" s="12" t="e">
        <f>#REF!+#REF!</f>
        <v>#REF!</v>
      </c>
      <c r="K17" s="40" t="e">
        <f t="shared" si="2"/>
        <v>#REF!</v>
      </c>
      <c r="L17" s="12" t="e">
        <f>SUM(L19,L20,L21)</f>
        <v>#REF!</v>
      </c>
      <c r="M17" s="12" t="e">
        <f>#REF!+#REF!</f>
        <v>#REF!</v>
      </c>
      <c r="N17" s="40" t="e">
        <f t="shared" si="3"/>
        <v>#REF!</v>
      </c>
      <c r="O17" s="12" t="e">
        <f>SUM(O19,O20,O21)</f>
        <v>#REF!</v>
      </c>
      <c r="P17" s="12" t="e">
        <f>#REF!+#REF!</f>
        <v>#REF!</v>
      </c>
      <c r="Q17" s="40" t="e">
        <f t="shared" si="4"/>
        <v>#REF!</v>
      </c>
      <c r="R17" s="12" t="e">
        <f>SUM(R19,R20,R21)</f>
        <v>#REF!</v>
      </c>
      <c r="S17" s="12" t="e">
        <f>#REF!+#REF!</f>
        <v>#REF!</v>
      </c>
      <c r="T17" s="40" t="e">
        <f t="shared" si="5"/>
        <v>#REF!</v>
      </c>
      <c r="U17" s="12" t="e">
        <f t="shared" si="6"/>
        <v>#REF!</v>
      </c>
      <c r="V17" s="12" t="e">
        <f t="shared" si="7"/>
        <v>#REF!</v>
      </c>
      <c r="W17" s="40" t="e">
        <f t="shared" si="8"/>
        <v>#REF!</v>
      </c>
    </row>
    <row r="18" spans="1:26" ht="18.75" customHeight="1" x14ac:dyDescent="0.2">
      <c r="A18" s="35" t="s">
        <v>29</v>
      </c>
      <c r="B18" s="30"/>
      <c r="C18" s="12" t="e">
        <f>C19+C20</f>
        <v>#REF!</v>
      </c>
      <c r="D18" s="12" t="e">
        <f>D19+D20</f>
        <v>#REF!</v>
      </c>
      <c r="E18" s="40" t="e">
        <f t="shared" si="0"/>
        <v>#REF!</v>
      </c>
      <c r="F18" s="12" t="e">
        <f>F19+F20</f>
        <v>#REF!</v>
      </c>
      <c r="G18" s="12" t="e">
        <f>G19+G20</f>
        <v>#REF!</v>
      </c>
      <c r="H18" s="40" t="e">
        <f t="shared" si="1"/>
        <v>#REF!</v>
      </c>
      <c r="I18" s="12" t="e">
        <f>I19+I20</f>
        <v>#REF!</v>
      </c>
      <c r="J18" s="12" t="e">
        <f>J19+J20</f>
        <v>#REF!</v>
      </c>
      <c r="K18" s="40" t="e">
        <f t="shared" si="2"/>
        <v>#REF!</v>
      </c>
      <c r="L18" s="12" t="e">
        <f>L19+L20</f>
        <v>#REF!</v>
      </c>
      <c r="M18" s="12" t="e">
        <f>M19+M20</f>
        <v>#REF!</v>
      </c>
      <c r="N18" s="40" t="e">
        <f t="shared" si="3"/>
        <v>#REF!</v>
      </c>
      <c r="O18" s="12" t="e">
        <f>O19+O20</f>
        <v>#REF!</v>
      </c>
      <c r="P18" s="12" t="e">
        <f>P19+P20</f>
        <v>#REF!</v>
      </c>
      <c r="Q18" s="40" t="e">
        <f t="shared" si="4"/>
        <v>#REF!</v>
      </c>
      <c r="R18" s="12" t="e">
        <f>R19+R20</f>
        <v>#REF!</v>
      </c>
      <c r="S18" s="12" t="e">
        <f>S19+S20</f>
        <v>#REF!</v>
      </c>
      <c r="T18" s="40" t="e">
        <f t="shared" si="5"/>
        <v>#REF!</v>
      </c>
      <c r="U18" s="18" t="e">
        <f t="shared" si="6"/>
        <v>#REF!</v>
      </c>
      <c r="V18" s="18" t="e">
        <f t="shared" si="7"/>
        <v>#REF!</v>
      </c>
      <c r="W18" s="40" t="e">
        <f t="shared" si="8"/>
        <v>#REF!</v>
      </c>
    </row>
    <row r="19" spans="1:26" x14ac:dyDescent="0.2">
      <c r="A19" s="41" t="s">
        <v>13</v>
      </c>
      <c r="B19" s="42" t="s">
        <v>12</v>
      </c>
      <c r="C19" s="21" t="e">
        <f>SUM(#REF!,#REF!)</f>
        <v>#REF!</v>
      </c>
      <c r="D19" s="21" t="e">
        <f>SUM(#REF!,#REF!)</f>
        <v>#REF!</v>
      </c>
      <c r="E19" s="44" t="e">
        <f t="shared" si="0"/>
        <v>#REF!</v>
      </c>
      <c r="F19" s="21" t="e">
        <f>SUM(#REF!,#REF!)</f>
        <v>#REF!</v>
      </c>
      <c r="G19" s="21" t="e">
        <f>SUM(#REF!,#REF!)</f>
        <v>#REF!</v>
      </c>
      <c r="H19" s="44" t="e">
        <f t="shared" si="1"/>
        <v>#REF!</v>
      </c>
      <c r="I19" s="21" t="e">
        <f>SUM(#REF!,#REF!)</f>
        <v>#REF!</v>
      </c>
      <c r="J19" s="21" t="e">
        <f>SUM(#REF!,#REF!)</f>
        <v>#REF!</v>
      </c>
      <c r="K19" s="44" t="e">
        <f t="shared" si="2"/>
        <v>#REF!</v>
      </c>
      <c r="L19" s="21" t="e">
        <f>SUM(#REF!,#REF!)</f>
        <v>#REF!</v>
      </c>
      <c r="M19" s="21" t="e">
        <f>SUM(#REF!,#REF!)</f>
        <v>#REF!</v>
      </c>
      <c r="N19" s="44" t="e">
        <f t="shared" si="3"/>
        <v>#REF!</v>
      </c>
      <c r="O19" s="21" t="e">
        <f>SUM(#REF!,#REF!)</f>
        <v>#REF!</v>
      </c>
      <c r="P19" s="21" t="e">
        <f>SUM(#REF!,#REF!)</f>
        <v>#REF!</v>
      </c>
      <c r="Q19" s="44" t="e">
        <f t="shared" si="4"/>
        <v>#REF!</v>
      </c>
      <c r="R19" s="21" t="e">
        <f>SUM(#REF!,#REF!)</f>
        <v>#REF!</v>
      </c>
      <c r="S19" s="21" t="e">
        <f>SUM(#REF!,#REF!)</f>
        <v>#REF!</v>
      </c>
      <c r="T19" s="44" t="e">
        <f t="shared" si="5"/>
        <v>#REF!</v>
      </c>
      <c r="U19" s="18" t="e">
        <f t="shared" si="6"/>
        <v>#REF!</v>
      </c>
      <c r="V19" s="18" t="e">
        <f t="shared" si="7"/>
        <v>#REF!</v>
      </c>
      <c r="W19" s="44" t="e">
        <f t="shared" si="8"/>
        <v>#REF!</v>
      </c>
    </row>
    <row r="20" spans="1:26" x14ac:dyDescent="0.2">
      <c r="A20" s="41" t="s">
        <v>14</v>
      </c>
      <c r="B20" s="42" t="s">
        <v>12</v>
      </c>
      <c r="C20" s="21" t="e">
        <f>SUM(#REF!,#REF!)</f>
        <v>#REF!</v>
      </c>
      <c r="D20" s="21" t="e">
        <f>SUM(#REF!,#REF!)</f>
        <v>#REF!</v>
      </c>
      <c r="E20" s="44" t="e">
        <f t="shared" si="0"/>
        <v>#REF!</v>
      </c>
      <c r="F20" s="21" t="e">
        <f>SUM(#REF!,#REF!)</f>
        <v>#REF!</v>
      </c>
      <c r="G20" s="21" t="e">
        <f>SUM(#REF!,#REF!)</f>
        <v>#REF!</v>
      </c>
      <c r="H20" s="44" t="e">
        <f t="shared" si="1"/>
        <v>#REF!</v>
      </c>
      <c r="I20" s="21" t="e">
        <f>SUM(#REF!,#REF!)</f>
        <v>#REF!</v>
      </c>
      <c r="J20" s="21" t="e">
        <f>SUM(#REF!,#REF!)</f>
        <v>#REF!</v>
      </c>
      <c r="K20" s="18" t="e">
        <f t="shared" si="2"/>
        <v>#REF!</v>
      </c>
      <c r="L20" s="21" t="e">
        <f>SUM(#REF!,#REF!)</f>
        <v>#REF!</v>
      </c>
      <c r="M20" s="21" t="e">
        <f>SUM(#REF!,#REF!)</f>
        <v>#REF!</v>
      </c>
      <c r="N20" s="18" t="e">
        <f t="shared" si="3"/>
        <v>#REF!</v>
      </c>
      <c r="O20" s="21" t="e">
        <f>SUM(#REF!,#REF!)</f>
        <v>#REF!</v>
      </c>
      <c r="P20" s="21" t="e">
        <f>SUM(#REF!,#REF!)</f>
        <v>#REF!</v>
      </c>
      <c r="Q20" s="44" t="e">
        <f t="shared" si="4"/>
        <v>#REF!</v>
      </c>
      <c r="R20" s="21" t="e">
        <f>SUM(#REF!,#REF!)</f>
        <v>#REF!</v>
      </c>
      <c r="S20" s="21" t="e">
        <f>SUM(#REF!,#REF!)</f>
        <v>#REF!</v>
      </c>
      <c r="T20" s="44" t="e">
        <f t="shared" si="5"/>
        <v>#REF!</v>
      </c>
      <c r="U20" s="18" t="e">
        <f t="shared" si="6"/>
        <v>#REF!</v>
      </c>
      <c r="V20" s="18" t="e">
        <f t="shared" si="7"/>
        <v>#REF!</v>
      </c>
      <c r="W20" s="44" t="e">
        <f t="shared" si="8"/>
        <v>#REF!</v>
      </c>
    </row>
    <row r="21" spans="1:26" x14ac:dyDescent="0.2">
      <c r="A21" s="41" t="s">
        <v>15</v>
      </c>
      <c r="B21" s="42" t="s">
        <v>12</v>
      </c>
      <c r="C21" s="21" t="e">
        <f>SUM(#REF!,#REF!)</f>
        <v>#REF!</v>
      </c>
      <c r="D21" s="21" t="e">
        <f>SUM(#REF!,#REF!)</f>
        <v>#REF!</v>
      </c>
      <c r="E21" s="44" t="e">
        <f t="shared" si="0"/>
        <v>#REF!</v>
      </c>
      <c r="F21" s="21" t="e">
        <f>SUM(#REF!,#REF!)</f>
        <v>#REF!</v>
      </c>
      <c r="G21" s="21" t="e">
        <f>SUM(#REF!,#REF!)</f>
        <v>#REF!</v>
      </c>
      <c r="H21" s="44" t="e">
        <f t="shared" si="1"/>
        <v>#REF!</v>
      </c>
      <c r="I21" s="21" t="e">
        <f>SUM(#REF!,#REF!)</f>
        <v>#REF!</v>
      </c>
      <c r="J21" s="21" t="e">
        <f>SUM(#REF!,#REF!)</f>
        <v>#REF!</v>
      </c>
      <c r="K21" s="44" t="e">
        <f t="shared" si="2"/>
        <v>#REF!</v>
      </c>
      <c r="L21" s="21" t="e">
        <f>SUM(#REF!,#REF!)</f>
        <v>#REF!</v>
      </c>
      <c r="M21" s="21" t="e">
        <f>SUM(#REF!,#REF!)</f>
        <v>#REF!</v>
      </c>
      <c r="N21" s="44" t="e">
        <f t="shared" si="3"/>
        <v>#REF!</v>
      </c>
      <c r="O21" s="21" t="e">
        <f>SUM(#REF!,#REF!)</f>
        <v>#REF!</v>
      </c>
      <c r="P21" s="21" t="e">
        <f>SUM(#REF!,#REF!)</f>
        <v>#REF!</v>
      </c>
      <c r="Q21" s="44" t="e">
        <f t="shared" si="4"/>
        <v>#REF!</v>
      </c>
      <c r="R21" s="21" t="e">
        <f>SUM(#REF!,#REF!)</f>
        <v>#REF!</v>
      </c>
      <c r="S21" s="21" t="e">
        <f>SUM(#REF!,#REF!)</f>
        <v>#REF!</v>
      </c>
      <c r="T21" s="44" t="e">
        <f t="shared" si="5"/>
        <v>#REF!</v>
      </c>
      <c r="U21" s="18" t="e">
        <f t="shared" si="6"/>
        <v>#REF!</v>
      </c>
      <c r="V21" s="18" t="e">
        <f t="shared" si="7"/>
        <v>#REF!</v>
      </c>
      <c r="W21" s="44" t="e">
        <f t="shared" si="8"/>
        <v>#REF!</v>
      </c>
    </row>
    <row r="22" spans="1:26" ht="24.6" hidden="1" customHeight="1" x14ac:dyDescent="0.2">
      <c r="A22" s="39" t="s">
        <v>18</v>
      </c>
      <c r="B22" s="30" t="s">
        <v>27</v>
      </c>
      <c r="C22" s="16" t="e">
        <f>C7/C12*1000</f>
        <v>#REF!</v>
      </c>
      <c r="D22" s="16" t="e">
        <f>D7/D12*1000</f>
        <v>#REF!</v>
      </c>
      <c r="E22" s="16" t="e">
        <f t="shared" ref="E22:E43" si="9">D22-C22</f>
        <v>#REF!</v>
      </c>
      <c r="F22" s="16" t="e">
        <f>F7/F12*1000</f>
        <v>#REF!</v>
      </c>
      <c r="G22" s="16" t="e">
        <f>G7/G12*1000</f>
        <v>#REF!</v>
      </c>
      <c r="H22" s="16" t="e">
        <f t="shared" ref="H22:H43" si="10">G22-F22</f>
        <v>#REF!</v>
      </c>
      <c r="I22" s="16" t="e">
        <f>I7/I12*1000</f>
        <v>#REF!</v>
      </c>
      <c r="J22" s="16" t="e">
        <f>J7/J12*1000</f>
        <v>#REF!</v>
      </c>
      <c r="K22" s="16" t="e">
        <f t="shared" ref="K22:K43" si="11">J22-I22</f>
        <v>#REF!</v>
      </c>
      <c r="L22" s="16" t="e">
        <f>L7/L12*1000</f>
        <v>#REF!</v>
      </c>
      <c r="M22" s="16" t="e">
        <f>M7/M12*1000</f>
        <v>#REF!</v>
      </c>
      <c r="N22" s="16" t="e">
        <f t="shared" ref="N22:N43" si="12">M22-L22</f>
        <v>#REF!</v>
      </c>
      <c r="O22" s="16" t="e">
        <f>O7/O12*1000</f>
        <v>#REF!</v>
      </c>
      <c r="P22" s="16" t="e">
        <f>P7/P12*1000</f>
        <v>#REF!</v>
      </c>
      <c r="Q22" s="16" t="e">
        <f t="shared" ref="Q22:Q43" si="13">P22-O22</f>
        <v>#REF!</v>
      </c>
      <c r="R22" s="16" t="e">
        <f>R7/R12*1000</f>
        <v>#REF!</v>
      </c>
      <c r="S22" s="16" t="e">
        <f>S7/S12*1000</f>
        <v>#REF!</v>
      </c>
      <c r="T22" s="16" t="e">
        <f t="shared" ref="T22:T43" si="14">S22-R22</f>
        <v>#REF!</v>
      </c>
      <c r="U22" s="16" t="e">
        <f>U7/U12*1000</f>
        <v>#REF!</v>
      </c>
      <c r="V22" s="16" t="e">
        <f>V7/V12*1000</f>
        <v>#REF!</v>
      </c>
      <c r="W22" s="16" t="e">
        <f t="shared" ref="W22:W43" si="15">V22-U22</f>
        <v>#REF!</v>
      </c>
    </row>
    <row r="23" spans="1:26" ht="12.75" hidden="1" customHeight="1" x14ac:dyDescent="0.2">
      <c r="A23" s="41" t="s">
        <v>13</v>
      </c>
      <c r="B23" s="42" t="s">
        <v>12</v>
      </c>
      <c r="C23" s="5" t="e">
        <f t="shared" ref="C23:D25" si="16">C9/C14*1000</f>
        <v>#REF!</v>
      </c>
      <c r="D23" s="5" t="e">
        <f t="shared" si="16"/>
        <v>#REF!</v>
      </c>
      <c r="E23" s="5" t="e">
        <f t="shared" si="9"/>
        <v>#REF!</v>
      </c>
      <c r="F23" s="5" t="e">
        <f t="shared" ref="F23:G25" si="17">F9/F14*1000</f>
        <v>#REF!</v>
      </c>
      <c r="G23" s="5" t="e">
        <f t="shared" si="17"/>
        <v>#REF!</v>
      </c>
      <c r="H23" s="5" t="e">
        <f t="shared" si="10"/>
        <v>#REF!</v>
      </c>
      <c r="I23" s="5" t="e">
        <f t="shared" ref="I23:J25" si="18">I9/I14*1000</f>
        <v>#REF!</v>
      </c>
      <c r="J23" s="5" t="e">
        <f t="shared" si="18"/>
        <v>#REF!</v>
      </c>
      <c r="K23" s="5" t="e">
        <f t="shared" si="11"/>
        <v>#REF!</v>
      </c>
      <c r="L23" s="5" t="e">
        <f t="shared" ref="L23:M25" si="19">L9/L14*1000</f>
        <v>#REF!</v>
      </c>
      <c r="M23" s="5" t="e">
        <f t="shared" si="19"/>
        <v>#REF!</v>
      </c>
      <c r="N23" s="5" t="e">
        <f t="shared" si="12"/>
        <v>#REF!</v>
      </c>
      <c r="O23" s="5" t="e">
        <f t="shared" ref="O23:P25" si="20">O9/O14*1000</f>
        <v>#REF!</v>
      </c>
      <c r="P23" s="5" t="e">
        <f t="shared" si="20"/>
        <v>#REF!</v>
      </c>
      <c r="Q23" s="5" t="e">
        <f t="shared" si="13"/>
        <v>#REF!</v>
      </c>
      <c r="R23" s="5" t="e">
        <f t="shared" ref="R23:S25" si="21">R9/R14*1000</f>
        <v>#REF!</v>
      </c>
      <c r="S23" s="5" t="e">
        <f t="shared" si="21"/>
        <v>#REF!</v>
      </c>
      <c r="T23" s="5" t="e">
        <f t="shared" si="14"/>
        <v>#REF!</v>
      </c>
      <c r="U23" s="5" t="e">
        <f t="shared" ref="U23:V25" si="22">U9/U14*1000</f>
        <v>#REF!</v>
      </c>
      <c r="V23" s="5" t="e">
        <f t="shared" si="22"/>
        <v>#REF!</v>
      </c>
      <c r="W23" s="5" t="e">
        <f t="shared" si="15"/>
        <v>#REF!</v>
      </c>
    </row>
    <row r="24" spans="1:26" ht="12.75" hidden="1" customHeight="1" x14ac:dyDescent="0.2">
      <c r="A24" s="41" t="s">
        <v>14</v>
      </c>
      <c r="B24" s="42" t="s">
        <v>12</v>
      </c>
      <c r="C24" s="5" t="e">
        <f t="shared" si="16"/>
        <v>#REF!</v>
      </c>
      <c r="D24" s="5" t="e">
        <f t="shared" si="16"/>
        <v>#REF!</v>
      </c>
      <c r="E24" s="5" t="e">
        <f t="shared" si="9"/>
        <v>#REF!</v>
      </c>
      <c r="F24" s="5" t="e">
        <f t="shared" si="17"/>
        <v>#REF!</v>
      </c>
      <c r="G24" s="5" t="e">
        <f t="shared" si="17"/>
        <v>#REF!</v>
      </c>
      <c r="H24" s="5" t="e">
        <f t="shared" si="10"/>
        <v>#REF!</v>
      </c>
      <c r="I24" s="5" t="e">
        <f t="shared" si="18"/>
        <v>#REF!</v>
      </c>
      <c r="J24" s="5" t="e">
        <f t="shared" si="18"/>
        <v>#REF!</v>
      </c>
      <c r="K24" s="5" t="e">
        <f t="shared" si="11"/>
        <v>#REF!</v>
      </c>
      <c r="L24" s="5" t="e">
        <f t="shared" si="19"/>
        <v>#REF!</v>
      </c>
      <c r="M24" s="5" t="e">
        <f t="shared" si="19"/>
        <v>#REF!</v>
      </c>
      <c r="N24" s="5" t="e">
        <f t="shared" si="12"/>
        <v>#REF!</v>
      </c>
      <c r="O24" s="5" t="e">
        <f t="shared" si="20"/>
        <v>#REF!</v>
      </c>
      <c r="P24" s="5" t="e">
        <f t="shared" si="20"/>
        <v>#REF!</v>
      </c>
      <c r="Q24" s="5" t="e">
        <f t="shared" si="13"/>
        <v>#REF!</v>
      </c>
      <c r="R24" s="5" t="e">
        <f t="shared" si="21"/>
        <v>#REF!</v>
      </c>
      <c r="S24" s="5" t="e">
        <f t="shared" si="21"/>
        <v>#REF!</v>
      </c>
      <c r="T24" s="5" t="e">
        <f t="shared" si="14"/>
        <v>#REF!</v>
      </c>
      <c r="U24" s="5" t="e">
        <f t="shared" si="22"/>
        <v>#REF!</v>
      </c>
      <c r="V24" s="5" t="e">
        <f t="shared" si="22"/>
        <v>#REF!</v>
      </c>
      <c r="W24" s="5" t="e">
        <f t="shared" si="15"/>
        <v>#REF!</v>
      </c>
      <c r="Z24" s="23" t="s">
        <v>34</v>
      </c>
    </row>
    <row r="25" spans="1:26" ht="12.75" hidden="1" customHeight="1" x14ac:dyDescent="0.2">
      <c r="A25" s="41" t="s">
        <v>15</v>
      </c>
      <c r="B25" s="42" t="s">
        <v>12</v>
      </c>
      <c r="C25" s="5" t="e">
        <f t="shared" si="16"/>
        <v>#REF!</v>
      </c>
      <c r="D25" s="5" t="e">
        <f t="shared" si="16"/>
        <v>#REF!</v>
      </c>
      <c r="E25" s="5" t="e">
        <f t="shared" si="9"/>
        <v>#REF!</v>
      </c>
      <c r="F25" s="5" t="e">
        <f t="shared" si="17"/>
        <v>#REF!</v>
      </c>
      <c r="G25" s="5" t="e">
        <f t="shared" si="17"/>
        <v>#REF!</v>
      </c>
      <c r="H25" s="5" t="e">
        <f t="shared" si="10"/>
        <v>#REF!</v>
      </c>
      <c r="I25" s="5" t="e">
        <f t="shared" si="18"/>
        <v>#REF!</v>
      </c>
      <c r="J25" s="5" t="e">
        <f t="shared" si="18"/>
        <v>#REF!</v>
      </c>
      <c r="K25" s="5" t="e">
        <f t="shared" si="11"/>
        <v>#REF!</v>
      </c>
      <c r="L25" s="5" t="e">
        <f t="shared" si="19"/>
        <v>#REF!</v>
      </c>
      <c r="M25" s="5" t="e">
        <f t="shared" si="19"/>
        <v>#REF!</v>
      </c>
      <c r="N25" s="5" t="e">
        <f t="shared" si="12"/>
        <v>#REF!</v>
      </c>
      <c r="O25" s="5" t="e">
        <f t="shared" si="20"/>
        <v>#REF!</v>
      </c>
      <c r="P25" s="5" t="e">
        <f t="shared" si="20"/>
        <v>#REF!</v>
      </c>
      <c r="Q25" s="5" t="e">
        <f t="shared" si="13"/>
        <v>#REF!</v>
      </c>
      <c r="R25" s="5" t="e">
        <f t="shared" si="21"/>
        <v>#REF!</v>
      </c>
      <c r="S25" s="5" t="e">
        <f t="shared" si="21"/>
        <v>#REF!</v>
      </c>
      <c r="T25" s="5" t="e">
        <f t="shared" si="14"/>
        <v>#REF!</v>
      </c>
      <c r="U25" s="5" t="e">
        <f t="shared" si="22"/>
        <v>#REF!</v>
      </c>
      <c r="V25" s="5" t="e">
        <f t="shared" si="22"/>
        <v>#REF!</v>
      </c>
      <c r="W25" s="5" t="e">
        <f t="shared" si="15"/>
        <v>#REF!</v>
      </c>
    </row>
    <row r="26" spans="1:26" ht="24.6" hidden="1" customHeight="1" x14ac:dyDescent="0.2">
      <c r="A26" s="45" t="s">
        <v>19</v>
      </c>
      <c r="B26" s="30" t="s">
        <v>28</v>
      </c>
      <c r="C26" s="25" t="e">
        <f>C7/C29*1000</f>
        <v>#REF!</v>
      </c>
      <c r="D26" s="25" t="e">
        <f>D7/D29*1000</f>
        <v>#REF!</v>
      </c>
      <c r="E26" s="25" t="e">
        <f t="shared" si="9"/>
        <v>#REF!</v>
      </c>
      <c r="F26" s="25" t="e">
        <f>F7/F29*1000</f>
        <v>#REF!</v>
      </c>
      <c r="G26" s="25" t="e">
        <f>G7/G29*1000</f>
        <v>#REF!</v>
      </c>
      <c r="H26" s="25" t="e">
        <f t="shared" si="10"/>
        <v>#REF!</v>
      </c>
      <c r="I26" s="25" t="e">
        <f>I7/I29*1000</f>
        <v>#REF!</v>
      </c>
      <c r="J26" s="25" t="e">
        <f>J7/J29*1000</f>
        <v>#REF!</v>
      </c>
      <c r="K26" s="25" t="e">
        <f t="shared" si="11"/>
        <v>#REF!</v>
      </c>
      <c r="L26" s="25" t="e">
        <f>L7/L29*1000</f>
        <v>#REF!</v>
      </c>
      <c r="M26" s="25" t="e">
        <f>M7/M29*1000</f>
        <v>#REF!</v>
      </c>
      <c r="N26" s="25" t="e">
        <f t="shared" si="12"/>
        <v>#REF!</v>
      </c>
      <c r="O26" s="25" t="e">
        <f>O7/O29*1000</f>
        <v>#REF!</v>
      </c>
      <c r="P26" s="25" t="e">
        <f>P7/P29*1000</f>
        <v>#REF!</v>
      </c>
      <c r="Q26" s="25" t="e">
        <f t="shared" si="13"/>
        <v>#REF!</v>
      </c>
      <c r="R26" s="25" t="e">
        <f>R7/R29*1000</f>
        <v>#REF!</v>
      </c>
      <c r="S26" s="25" t="e">
        <f>S7/S29*1000</f>
        <v>#REF!</v>
      </c>
      <c r="T26" s="25" t="e">
        <f t="shared" si="14"/>
        <v>#REF!</v>
      </c>
      <c r="U26" s="25" t="e">
        <f>U7/U29*1000</f>
        <v>#REF!</v>
      </c>
      <c r="V26" s="25" t="e">
        <f>V7/V29*1000</f>
        <v>#REF!</v>
      </c>
      <c r="W26" s="25" t="e">
        <f t="shared" si="15"/>
        <v>#REF!</v>
      </c>
    </row>
    <row r="27" spans="1:26" hidden="1" x14ac:dyDescent="0.2">
      <c r="A27" s="41" t="s">
        <v>22</v>
      </c>
      <c r="B27" s="42" t="s">
        <v>12</v>
      </c>
      <c r="C27" s="22" t="e">
        <f>C8/C30*1000</f>
        <v>#REF!</v>
      </c>
      <c r="D27" s="22" t="e">
        <f>D8/D30*1000</f>
        <v>#REF!</v>
      </c>
      <c r="E27" s="22" t="e">
        <f t="shared" si="9"/>
        <v>#REF!</v>
      </c>
      <c r="F27" s="22" t="e">
        <f>F8/F30*1000</f>
        <v>#REF!</v>
      </c>
      <c r="G27" s="22" t="e">
        <f>G8/G30*1000</f>
        <v>#REF!</v>
      </c>
      <c r="H27" s="22" t="e">
        <f t="shared" si="10"/>
        <v>#REF!</v>
      </c>
      <c r="I27" s="22" t="e">
        <f>I8/I30*1000</f>
        <v>#REF!</v>
      </c>
      <c r="J27" s="22" t="e">
        <f>J8/J30*1000</f>
        <v>#REF!</v>
      </c>
      <c r="K27" s="22" t="e">
        <f t="shared" si="11"/>
        <v>#REF!</v>
      </c>
      <c r="L27" s="22" t="e">
        <f>L8/L30*1000</f>
        <v>#REF!</v>
      </c>
      <c r="M27" s="22" t="e">
        <f>M8/M30*1000</f>
        <v>#REF!</v>
      </c>
      <c r="N27" s="22" t="e">
        <f t="shared" si="12"/>
        <v>#REF!</v>
      </c>
      <c r="O27" s="22" t="e">
        <f>O8/O30*1000</f>
        <v>#REF!</v>
      </c>
      <c r="P27" s="22" t="e">
        <f>P8/P30*1000</f>
        <v>#REF!</v>
      </c>
      <c r="Q27" s="22" t="e">
        <f t="shared" si="13"/>
        <v>#REF!</v>
      </c>
      <c r="R27" s="22" t="e">
        <f>R8/R30*1000</f>
        <v>#REF!</v>
      </c>
      <c r="S27" s="22" t="e">
        <f>S8/S30*1000</f>
        <v>#REF!</v>
      </c>
      <c r="T27" s="22" t="e">
        <f t="shared" si="14"/>
        <v>#REF!</v>
      </c>
      <c r="U27" s="22" t="e">
        <f>U8/U30*1000</f>
        <v>#REF!</v>
      </c>
      <c r="V27" s="22" t="e">
        <f>V8/V30*1000</f>
        <v>#REF!</v>
      </c>
      <c r="W27" s="22" t="e">
        <f t="shared" si="15"/>
        <v>#REF!</v>
      </c>
    </row>
    <row r="28" spans="1:26" hidden="1" x14ac:dyDescent="0.2">
      <c r="A28" s="41" t="s">
        <v>15</v>
      </c>
      <c r="B28" s="42" t="s">
        <v>12</v>
      </c>
      <c r="C28" s="22" t="e">
        <f>C11/C31*1000</f>
        <v>#REF!</v>
      </c>
      <c r="D28" s="22" t="e">
        <f>D11/D31*1000</f>
        <v>#REF!</v>
      </c>
      <c r="E28" s="22" t="e">
        <f t="shared" si="9"/>
        <v>#REF!</v>
      </c>
      <c r="F28" s="22" t="e">
        <f>F11/F31*1000</f>
        <v>#REF!</v>
      </c>
      <c r="G28" s="22" t="e">
        <f>G11/G31*1000</f>
        <v>#REF!</v>
      </c>
      <c r="H28" s="22" t="e">
        <f t="shared" si="10"/>
        <v>#REF!</v>
      </c>
      <c r="I28" s="22" t="e">
        <f>I11/I31*1000</f>
        <v>#REF!</v>
      </c>
      <c r="J28" s="22" t="e">
        <f>J11/J31*1000</f>
        <v>#REF!</v>
      </c>
      <c r="K28" s="22" t="e">
        <f t="shared" si="11"/>
        <v>#REF!</v>
      </c>
      <c r="L28" s="22" t="e">
        <f>L11/L31*1000</f>
        <v>#REF!</v>
      </c>
      <c r="M28" s="22" t="e">
        <f>M11/M31*1000</f>
        <v>#REF!</v>
      </c>
      <c r="N28" s="22" t="e">
        <f t="shared" si="12"/>
        <v>#REF!</v>
      </c>
      <c r="O28" s="22" t="e">
        <f>O11/O31*1000</f>
        <v>#REF!</v>
      </c>
      <c r="P28" s="22" t="e">
        <f>P11/P31*1000</f>
        <v>#REF!</v>
      </c>
      <c r="Q28" s="22" t="e">
        <f t="shared" si="13"/>
        <v>#REF!</v>
      </c>
      <c r="R28" s="22" t="e">
        <f>R11/R31*1000</f>
        <v>#REF!</v>
      </c>
      <c r="S28" s="22" t="e">
        <f>S11/S31*1000</f>
        <v>#REF!</v>
      </c>
      <c r="T28" s="22" t="e">
        <f t="shared" si="14"/>
        <v>#REF!</v>
      </c>
      <c r="U28" s="22" t="e">
        <f>U11/U31*1000</f>
        <v>#REF!</v>
      </c>
      <c r="V28" s="22" t="e">
        <f>V11/V31*1000</f>
        <v>#REF!</v>
      </c>
      <c r="W28" s="22" t="e">
        <f t="shared" si="15"/>
        <v>#REF!</v>
      </c>
    </row>
    <row r="29" spans="1:26" ht="24.6" hidden="1" customHeight="1" x14ac:dyDescent="0.2">
      <c r="A29" s="45" t="s">
        <v>20</v>
      </c>
      <c r="B29" s="30" t="s">
        <v>23</v>
      </c>
      <c r="C29" s="15" t="e">
        <f>SUM(#REF!,#REF!)</f>
        <v>#REF!</v>
      </c>
      <c r="D29" s="15" t="e">
        <f>SUM(#REF!,#REF!)</f>
        <v>#REF!</v>
      </c>
      <c r="E29" s="16" t="e">
        <f t="shared" si="9"/>
        <v>#REF!</v>
      </c>
      <c r="F29" s="15" t="e">
        <f>SUM(#REF!,#REF!)</f>
        <v>#REF!</v>
      </c>
      <c r="G29" s="15" t="e">
        <f>SUM(#REF!,#REF!)</f>
        <v>#REF!</v>
      </c>
      <c r="H29" s="16" t="e">
        <f t="shared" si="10"/>
        <v>#REF!</v>
      </c>
      <c r="I29" s="15" t="e">
        <f>SUM(#REF!,#REF!)</f>
        <v>#REF!</v>
      </c>
      <c r="J29" s="15" t="e">
        <f>SUM(#REF!,#REF!)</f>
        <v>#REF!</v>
      </c>
      <c r="K29" s="16" t="e">
        <f t="shared" si="11"/>
        <v>#REF!</v>
      </c>
      <c r="L29" s="15" t="e">
        <f>SUM(#REF!,#REF!)</f>
        <v>#REF!</v>
      </c>
      <c r="M29" s="15" t="e">
        <f>SUM(#REF!,#REF!)</f>
        <v>#REF!</v>
      </c>
      <c r="N29" s="16" t="e">
        <f t="shared" si="12"/>
        <v>#REF!</v>
      </c>
      <c r="O29" s="15" t="e">
        <f>SUM(#REF!,#REF!)</f>
        <v>#REF!</v>
      </c>
      <c r="P29" s="15" t="e">
        <f>SUM(#REF!,#REF!)</f>
        <v>#REF!</v>
      </c>
      <c r="Q29" s="16" t="e">
        <f t="shared" si="13"/>
        <v>#REF!</v>
      </c>
      <c r="R29" s="15" t="e">
        <f>SUM(#REF!,#REF!)</f>
        <v>#REF!</v>
      </c>
      <c r="S29" s="15" t="e">
        <f>SUM(#REF!,#REF!)</f>
        <v>#REF!</v>
      </c>
      <c r="T29" s="16" t="e">
        <f t="shared" si="14"/>
        <v>#REF!</v>
      </c>
      <c r="U29" s="16" t="e">
        <f>SUM(C29,F29,I29,L29,O29,R29)</f>
        <v>#REF!</v>
      </c>
      <c r="V29" s="16" t="e">
        <f>SUM(D29,G29,J29,M29,P29,S29)</f>
        <v>#REF!</v>
      </c>
      <c r="W29" s="16" t="e">
        <f t="shared" si="15"/>
        <v>#REF!</v>
      </c>
    </row>
    <row r="30" spans="1:26" hidden="1" x14ac:dyDescent="0.2">
      <c r="A30" s="41" t="s">
        <v>22</v>
      </c>
      <c r="B30" s="42" t="s">
        <v>12</v>
      </c>
      <c r="C30" s="5" t="e">
        <f>C29-C31</f>
        <v>#REF!</v>
      </c>
      <c r="D30" s="5" t="e">
        <f>D29-D31</f>
        <v>#REF!</v>
      </c>
      <c r="E30" s="5" t="e">
        <f t="shared" si="9"/>
        <v>#REF!</v>
      </c>
      <c r="F30" s="5" t="e">
        <f>F29-F31</f>
        <v>#REF!</v>
      </c>
      <c r="G30" s="5" t="e">
        <f>G29-G31</f>
        <v>#REF!</v>
      </c>
      <c r="H30" s="5" t="e">
        <f t="shared" si="10"/>
        <v>#REF!</v>
      </c>
      <c r="I30" s="5" t="e">
        <f>I29-I31</f>
        <v>#REF!</v>
      </c>
      <c r="J30" s="5" t="e">
        <f>J29-J31</f>
        <v>#REF!</v>
      </c>
      <c r="K30" s="5" t="e">
        <f t="shared" si="11"/>
        <v>#REF!</v>
      </c>
      <c r="L30" s="5" t="e">
        <f>L29-L31</f>
        <v>#REF!</v>
      </c>
      <c r="M30" s="5" t="e">
        <f>M29-M31</f>
        <v>#REF!</v>
      </c>
      <c r="N30" s="5" t="e">
        <f t="shared" si="12"/>
        <v>#REF!</v>
      </c>
      <c r="O30" s="5" t="e">
        <f>O29-O31</f>
        <v>#REF!</v>
      </c>
      <c r="P30" s="5" t="e">
        <f>P29-P31</f>
        <v>#REF!</v>
      </c>
      <c r="Q30" s="5" t="e">
        <f t="shared" si="13"/>
        <v>#REF!</v>
      </c>
      <c r="R30" s="5" t="e">
        <f>R29-R31</f>
        <v>#REF!</v>
      </c>
      <c r="S30" s="5" t="e">
        <f>S29-S31</f>
        <v>#REF!</v>
      </c>
      <c r="T30" s="5" t="e">
        <f t="shared" si="14"/>
        <v>#REF!</v>
      </c>
      <c r="U30" s="5" t="e">
        <f>U29-U31</f>
        <v>#REF!</v>
      </c>
      <c r="V30" s="5" t="e">
        <f>V29-V31</f>
        <v>#REF!</v>
      </c>
      <c r="W30" s="5" t="e">
        <f t="shared" si="15"/>
        <v>#REF!</v>
      </c>
    </row>
    <row r="31" spans="1:26" hidden="1" x14ac:dyDescent="0.2">
      <c r="A31" s="41" t="s">
        <v>15</v>
      </c>
      <c r="B31" s="42" t="s">
        <v>12</v>
      </c>
      <c r="C31" s="19" t="e">
        <f>SUM(#REF!,#REF!)</f>
        <v>#REF!</v>
      </c>
      <c r="D31" s="19" t="e">
        <f>SUM(#REF!,#REF!)</f>
        <v>#REF!</v>
      </c>
      <c r="E31" s="5" t="e">
        <f t="shared" si="9"/>
        <v>#REF!</v>
      </c>
      <c r="F31" s="19" t="e">
        <f>SUM(#REF!,#REF!)</f>
        <v>#REF!</v>
      </c>
      <c r="G31" s="19" t="e">
        <f>SUM(#REF!,#REF!)</f>
        <v>#REF!</v>
      </c>
      <c r="H31" s="5" t="e">
        <f t="shared" si="10"/>
        <v>#REF!</v>
      </c>
      <c r="I31" s="19" t="e">
        <f>SUM(#REF!,#REF!)</f>
        <v>#REF!</v>
      </c>
      <c r="J31" s="19" t="e">
        <f>SUM(#REF!,#REF!)</f>
        <v>#REF!</v>
      </c>
      <c r="K31" s="5" t="e">
        <f t="shared" si="11"/>
        <v>#REF!</v>
      </c>
      <c r="L31" s="19" t="e">
        <f>SUM(#REF!,#REF!)</f>
        <v>#REF!</v>
      </c>
      <c r="M31" s="19" t="e">
        <f>SUM(#REF!,#REF!)</f>
        <v>#REF!</v>
      </c>
      <c r="N31" s="5" t="e">
        <f t="shared" si="12"/>
        <v>#REF!</v>
      </c>
      <c r="O31" s="19" t="e">
        <f>SUM(#REF!,#REF!)</f>
        <v>#REF!</v>
      </c>
      <c r="P31" s="19" t="e">
        <f>SUM(#REF!,#REF!)</f>
        <v>#REF!</v>
      </c>
      <c r="Q31" s="5" t="e">
        <f t="shared" si="13"/>
        <v>#REF!</v>
      </c>
      <c r="R31" s="19" t="e">
        <f>SUM(#REF!,#REF!)</f>
        <v>#REF!</v>
      </c>
      <c r="S31" s="19" t="e">
        <f>SUM(#REF!,#REF!)</f>
        <v>#REF!</v>
      </c>
      <c r="T31" s="5" t="e">
        <f t="shared" si="14"/>
        <v>#REF!</v>
      </c>
      <c r="U31" s="5" t="e">
        <f>SUM(C31,F31,I31,L31,O31,R31)</f>
        <v>#REF!</v>
      </c>
      <c r="V31" s="5" t="e">
        <f>SUM(D31,G31,J31,M31,P31,S31)</f>
        <v>#REF!</v>
      </c>
      <c r="W31" s="5" t="e">
        <f t="shared" si="15"/>
        <v>#REF!</v>
      </c>
    </row>
    <row r="32" spans="1:26" ht="25.15" hidden="1" customHeight="1" x14ac:dyDescent="0.2">
      <c r="A32" s="45" t="s">
        <v>21</v>
      </c>
      <c r="B32" s="31"/>
      <c r="C32" s="15" t="e">
        <f>SUM(C33,C34)</f>
        <v>#REF!</v>
      </c>
      <c r="D32" s="15" t="e">
        <f>SUM(D33,D34)</f>
        <v>#REF!</v>
      </c>
      <c r="E32" s="16" t="e">
        <f t="shared" si="9"/>
        <v>#REF!</v>
      </c>
      <c r="F32" s="15" t="e">
        <f>SUM(F33,F34)</f>
        <v>#REF!</v>
      </c>
      <c r="G32" s="15" t="e">
        <f>SUM(G33,G34)</f>
        <v>#REF!</v>
      </c>
      <c r="H32" s="16" t="e">
        <f t="shared" si="10"/>
        <v>#REF!</v>
      </c>
      <c r="I32" s="15" t="e">
        <f>SUM(I33,I34)</f>
        <v>#REF!</v>
      </c>
      <c r="J32" s="15" t="e">
        <f>SUM(J33,J34)</f>
        <v>#REF!</v>
      </c>
      <c r="K32" s="16" t="e">
        <f t="shared" si="11"/>
        <v>#REF!</v>
      </c>
      <c r="L32" s="15" t="e">
        <f>SUM(L33,L34)</f>
        <v>#REF!</v>
      </c>
      <c r="M32" s="15" t="e">
        <f>SUM(M33,M34)</f>
        <v>#REF!</v>
      </c>
      <c r="N32" s="16" t="e">
        <f t="shared" si="12"/>
        <v>#REF!</v>
      </c>
      <c r="O32" s="15" t="e">
        <f>SUM(O33,O34)</f>
        <v>#REF!</v>
      </c>
      <c r="P32" s="15" t="e">
        <f>SUM(P33,P34)</f>
        <v>#REF!</v>
      </c>
      <c r="Q32" s="16" t="e">
        <f t="shared" si="13"/>
        <v>#REF!</v>
      </c>
      <c r="R32" s="15" t="e">
        <f>SUM(R33,R34)</f>
        <v>#REF!</v>
      </c>
      <c r="S32" s="15" t="e">
        <f>SUM(S33,S34)</f>
        <v>#REF!</v>
      </c>
      <c r="T32" s="16" t="e">
        <f t="shared" si="14"/>
        <v>#REF!</v>
      </c>
      <c r="U32" s="16" t="e">
        <f>SUM(U33,U34)</f>
        <v>#REF!</v>
      </c>
      <c r="V32" s="16" t="e">
        <f>SUM(V33,V34)</f>
        <v>#REF!</v>
      </c>
      <c r="W32" s="16" t="e">
        <f t="shared" si="15"/>
        <v>#REF!</v>
      </c>
    </row>
    <row r="33" spans="1:23" hidden="1" x14ac:dyDescent="0.2">
      <c r="A33" s="41" t="s">
        <v>22</v>
      </c>
      <c r="B33" s="42"/>
      <c r="C33" s="19" t="e">
        <f>SUM(#REF!,#REF!)</f>
        <v>#REF!</v>
      </c>
      <c r="D33" s="19" t="e">
        <f>SUM(#REF!,#REF!)</f>
        <v>#REF!</v>
      </c>
      <c r="E33" s="5" t="e">
        <f t="shared" si="9"/>
        <v>#REF!</v>
      </c>
      <c r="F33" s="19" t="e">
        <f>SUM(#REF!,#REF!)</f>
        <v>#REF!</v>
      </c>
      <c r="G33" s="19" t="e">
        <f>SUM(#REF!,#REF!)</f>
        <v>#REF!</v>
      </c>
      <c r="H33" s="5" t="e">
        <f t="shared" si="10"/>
        <v>#REF!</v>
      </c>
      <c r="I33" s="19" t="e">
        <f>SUM(#REF!,#REF!)</f>
        <v>#REF!</v>
      </c>
      <c r="J33" s="19" t="e">
        <f>SUM(#REF!,#REF!)</f>
        <v>#REF!</v>
      </c>
      <c r="K33" s="5" t="e">
        <f t="shared" si="11"/>
        <v>#REF!</v>
      </c>
      <c r="L33" s="19" t="e">
        <f>SUM(#REF!,#REF!)</f>
        <v>#REF!</v>
      </c>
      <c r="M33" s="19" t="e">
        <f>SUM(#REF!,#REF!)</f>
        <v>#REF!</v>
      </c>
      <c r="N33" s="5" t="e">
        <f t="shared" si="12"/>
        <v>#REF!</v>
      </c>
      <c r="O33" s="19" t="e">
        <f>SUM(#REF!,#REF!)</f>
        <v>#REF!</v>
      </c>
      <c r="P33" s="19" t="e">
        <f>SUM(#REF!,#REF!)</f>
        <v>#REF!</v>
      </c>
      <c r="Q33" s="5" t="e">
        <f t="shared" si="13"/>
        <v>#REF!</v>
      </c>
      <c r="R33" s="19" t="e">
        <f>SUM(#REF!,#REF!)</f>
        <v>#REF!</v>
      </c>
      <c r="S33" s="19" t="e">
        <f>SUM(#REF!,#REF!)</f>
        <v>#REF!</v>
      </c>
      <c r="T33" s="5" t="e">
        <f t="shared" si="14"/>
        <v>#REF!</v>
      </c>
      <c r="U33" s="5" t="e">
        <f t="shared" ref="U33:V36" si="23">SUM(C33,F33,I33,L33,O33,R33)</f>
        <v>#REF!</v>
      </c>
      <c r="V33" s="5" t="e">
        <f t="shared" si="23"/>
        <v>#REF!</v>
      </c>
      <c r="W33" s="5" t="e">
        <f t="shared" si="15"/>
        <v>#REF!</v>
      </c>
    </row>
    <row r="34" spans="1:23" ht="13.5" hidden="1" customHeight="1" x14ac:dyDescent="0.2">
      <c r="A34" s="41" t="s">
        <v>15</v>
      </c>
      <c r="B34" s="42"/>
      <c r="C34" s="19" t="e">
        <f>SUM(#REF!,#REF!)</f>
        <v>#REF!</v>
      </c>
      <c r="D34" s="19" t="e">
        <f>SUM(#REF!,#REF!)</f>
        <v>#REF!</v>
      </c>
      <c r="E34" s="5" t="e">
        <f t="shared" si="9"/>
        <v>#REF!</v>
      </c>
      <c r="F34" s="19" t="e">
        <f>SUM(#REF!,#REF!)</f>
        <v>#REF!</v>
      </c>
      <c r="G34" s="19" t="e">
        <f>SUM(#REF!,#REF!)</f>
        <v>#REF!</v>
      </c>
      <c r="H34" s="5" t="e">
        <f t="shared" si="10"/>
        <v>#REF!</v>
      </c>
      <c r="I34" s="19" t="e">
        <f>SUM(#REF!,#REF!)</f>
        <v>#REF!</v>
      </c>
      <c r="J34" s="19" t="e">
        <f>SUM(#REF!,#REF!)</f>
        <v>#REF!</v>
      </c>
      <c r="K34" s="5" t="e">
        <f t="shared" si="11"/>
        <v>#REF!</v>
      </c>
      <c r="L34" s="19" t="e">
        <f>SUM(#REF!,#REF!)</f>
        <v>#REF!</v>
      </c>
      <c r="M34" s="19" t="e">
        <f>SUM(#REF!,#REF!)</f>
        <v>#REF!</v>
      </c>
      <c r="N34" s="5" t="e">
        <f t="shared" si="12"/>
        <v>#REF!</v>
      </c>
      <c r="O34" s="19" t="e">
        <f>SUM(#REF!,#REF!)</f>
        <v>#REF!</v>
      </c>
      <c r="P34" s="19" t="e">
        <f>SUM(#REF!,#REF!)</f>
        <v>#REF!</v>
      </c>
      <c r="Q34" s="5" t="e">
        <f t="shared" si="13"/>
        <v>#REF!</v>
      </c>
      <c r="R34" s="19" t="e">
        <f>SUM(#REF!,#REF!)</f>
        <v>#REF!</v>
      </c>
      <c r="S34" s="19" t="e">
        <f>SUM(#REF!,#REF!)</f>
        <v>#REF!</v>
      </c>
      <c r="T34" s="5" t="e">
        <f t="shared" si="14"/>
        <v>#REF!</v>
      </c>
      <c r="U34" s="5" t="e">
        <f t="shared" si="23"/>
        <v>#REF!</v>
      </c>
      <c r="V34" s="5" t="e">
        <f t="shared" si="23"/>
        <v>#REF!</v>
      </c>
      <c r="W34" s="5" t="e">
        <f t="shared" si="15"/>
        <v>#REF!</v>
      </c>
    </row>
    <row r="35" spans="1:23" ht="24.6" hidden="1" customHeight="1" x14ac:dyDescent="0.2">
      <c r="A35" s="39" t="s">
        <v>35</v>
      </c>
      <c r="B35" s="30" t="s">
        <v>51</v>
      </c>
      <c r="C35" s="15" t="e">
        <f>SUM(#REF!,#REF!)/2</f>
        <v>#REF!</v>
      </c>
      <c r="D35" s="15" t="e">
        <f>SUM(#REF!,#REF!)/2</f>
        <v>#REF!</v>
      </c>
      <c r="E35" s="16" t="e">
        <f t="shared" si="9"/>
        <v>#REF!</v>
      </c>
      <c r="F35" s="15" t="e">
        <f>SUM(#REF!,#REF!)/2</f>
        <v>#REF!</v>
      </c>
      <c r="G35" s="15" t="e">
        <f>SUM(#REF!,#REF!)/2</f>
        <v>#REF!</v>
      </c>
      <c r="H35" s="16" t="e">
        <f t="shared" si="10"/>
        <v>#REF!</v>
      </c>
      <c r="I35" s="15" t="e">
        <f>SUM(#REF!,#REF!)/2</f>
        <v>#REF!</v>
      </c>
      <c r="J35" s="15" t="e">
        <f>SUM(#REF!,#REF!)/2</f>
        <v>#REF!</v>
      </c>
      <c r="K35" s="16" t="e">
        <f t="shared" si="11"/>
        <v>#REF!</v>
      </c>
      <c r="L35" s="15" t="e">
        <f>SUM(#REF!,#REF!)/2</f>
        <v>#REF!</v>
      </c>
      <c r="M35" s="15" t="e">
        <f>SUM(#REF!,#REF!)/2</f>
        <v>#REF!</v>
      </c>
      <c r="N35" s="16" t="e">
        <f t="shared" si="12"/>
        <v>#REF!</v>
      </c>
      <c r="O35" s="15" t="e">
        <f>SUM(#REF!,#REF!)/2</f>
        <v>#REF!</v>
      </c>
      <c r="P35" s="15" t="e">
        <f>SUM(#REF!,#REF!)/2</f>
        <v>#REF!</v>
      </c>
      <c r="Q35" s="16" t="e">
        <f t="shared" si="13"/>
        <v>#REF!</v>
      </c>
      <c r="R35" s="15" t="e">
        <f>SUM(#REF!,#REF!)/2</f>
        <v>#REF!</v>
      </c>
      <c r="S35" s="15" t="e">
        <f>SUM(#REF!,#REF!)/2</f>
        <v>#REF!</v>
      </c>
      <c r="T35" s="16" t="e">
        <f t="shared" si="14"/>
        <v>#REF!</v>
      </c>
      <c r="U35" s="16" t="e">
        <f t="shared" si="23"/>
        <v>#REF!</v>
      </c>
      <c r="V35" s="16" t="e">
        <f t="shared" si="23"/>
        <v>#REF!</v>
      </c>
      <c r="W35" s="16" t="e">
        <f t="shared" si="15"/>
        <v>#REF!</v>
      </c>
    </row>
    <row r="36" spans="1:23" hidden="1" x14ac:dyDescent="0.2">
      <c r="A36" s="46" t="s">
        <v>24</v>
      </c>
      <c r="B36" s="42" t="s">
        <v>12</v>
      </c>
      <c r="C36" s="19" t="e">
        <f>SUM(#REF!,#REF!)/2</f>
        <v>#REF!</v>
      </c>
      <c r="D36" s="19" t="e">
        <f>SUM(#REF!,#REF!)/2</f>
        <v>#REF!</v>
      </c>
      <c r="E36" s="5" t="e">
        <f t="shared" si="9"/>
        <v>#REF!</v>
      </c>
      <c r="F36" s="19" t="e">
        <f>SUM(#REF!,#REF!)/2</f>
        <v>#REF!</v>
      </c>
      <c r="G36" s="19" t="e">
        <f>SUM(#REF!,#REF!)/2</f>
        <v>#REF!</v>
      </c>
      <c r="H36" s="5" t="e">
        <f t="shared" si="10"/>
        <v>#REF!</v>
      </c>
      <c r="I36" s="19" t="e">
        <f>SUM(#REF!,#REF!)/2</f>
        <v>#REF!</v>
      </c>
      <c r="J36" s="19" t="e">
        <f>SUM(#REF!,#REF!)/2</f>
        <v>#REF!</v>
      </c>
      <c r="K36" s="5" t="e">
        <f t="shared" si="11"/>
        <v>#REF!</v>
      </c>
      <c r="L36" s="19" t="e">
        <f>SUM(#REF!,#REF!)/2</f>
        <v>#REF!</v>
      </c>
      <c r="M36" s="19" t="e">
        <f>SUM(#REF!,#REF!)/2</f>
        <v>#REF!</v>
      </c>
      <c r="N36" s="5" t="e">
        <f t="shared" si="12"/>
        <v>#REF!</v>
      </c>
      <c r="O36" s="19" t="e">
        <f>SUM(#REF!,#REF!)/2</f>
        <v>#REF!</v>
      </c>
      <c r="P36" s="19" t="e">
        <f>SUM(#REF!,#REF!)/2</f>
        <v>#REF!</v>
      </c>
      <c r="Q36" s="5" t="e">
        <f t="shared" si="13"/>
        <v>#REF!</v>
      </c>
      <c r="R36" s="19" t="e">
        <f>SUM(#REF!,#REF!)/2</f>
        <v>#REF!</v>
      </c>
      <c r="S36" s="19" t="e">
        <f>SUM(#REF!,#REF!)/2</f>
        <v>#REF!</v>
      </c>
      <c r="T36" s="5" t="e">
        <f t="shared" si="14"/>
        <v>#REF!</v>
      </c>
      <c r="U36" s="5" t="e">
        <f t="shared" si="23"/>
        <v>#REF!</v>
      </c>
      <c r="V36" s="5" t="e">
        <f t="shared" si="23"/>
        <v>#REF!</v>
      </c>
      <c r="W36" s="5" t="e">
        <f t="shared" si="15"/>
        <v>#REF!</v>
      </c>
    </row>
    <row r="37" spans="1:23" hidden="1" x14ac:dyDescent="0.2">
      <c r="A37" s="46" t="s">
        <v>25</v>
      </c>
      <c r="B37" s="42" t="s">
        <v>12</v>
      </c>
      <c r="C37" s="5" t="e">
        <f>C35-C36</f>
        <v>#REF!</v>
      </c>
      <c r="D37" s="5" t="e">
        <f>D35-D36</f>
        <v>#REF!</v>
      </c>
      <c r="E37" s="5" t="e">
        <f t="shared" si="9"/>
        <v>#REF!</v>
      </c>
      <c r="F37" s="5" t="e">
        <f>F35-F36</f>
        <v>#REF!</v>
      </c>
      <c r="G37" s="5" t="e">
        <f>G35-G36</f>
        <v>#REF!</v>
      </c>
      <c r="H37" s="5" t="e">
        <f t="shared" si="10"/>
        <v>#REF!</v>
      </c>
      <c r="I37" s="5" t="e">
        <f>I35-I36</f>
        <v>#REF!</v>
      </c>
      <c r="J37" s="5" t="e">
        <f>J35-J36</f>
        <v>#REF!</v>
      </c>
      <c r="K37" s="5" t="e">
        <f t="shared" si="11"/>
        <v>#REF!</v>
      </c>
      <c r="L37" s="5" t="e">
        <f>L35-L36</f>
        <v>#REF!</v>
      </c>
      <c r="M37" s="5" t="e">
        <f>M35-M36</f>
        <v>#REF!</v>
      </c>
      <c r="N37" s="5" t="e">
        <f t="shared" si="12"/>
        <v>#REF!</v>
      </c>
      <c r="O37" s="5" t="e">
        <f>O35-O36</f>
        <v>#REF!</v>
      </c>
      <c r="P37" s="5" t="e">
        <f>P35-P36</f>
        <v>#REF!</v>
      </c>
      <c r="Q37" s="5" t="e">
        <f t="shared" si="13"/>
        <v>#REF!</v>
      </c>
      <c r="R37" s="5" t="e">
        <f>R35-R36</f>
        <v>#REF!</v>
      </c>
      <c r="S37" s="5" t="e">
        <f>S35-S36</f>
        <v>#REF!</v>
      </c>
      <c r="T37" s="5" t="e">
        <f t="shared" si="14"/>
        <v>#REF!</v>
      </c>
      <c r="U37" s="5" t="e">
        <f>U35-U36</f>
        <v>#REF!</v>
      </c>
      <c r="V37" s="5" t="e">
        <f>V35-V36</f>
        <v>#REF!</v>
      </c>
      <c r="W37" s="5" t="e">
        <f t="shared" si="15"/>
        <v>#REF!</v>
      </c>
    </row>
    <row r="38" spans="1:23" s="89" customFormat="1" ht="24" hidden="1" customHeight="1" x14ac:dyDescent="0.2">
      <c r="A38" s="326" t="s">
        <v>54</v>
      </c>
      <c r="B38" s="261" t="s">
        <v>55</v>
      </c>
      <c r="C38" s="19" t="e">
        <f>SUM(#REF!,#REF!)</f>
        <v>#REF!</v>
      </c>
      <c r="D38" s="19" t="e">
        <f>SUM(#REF!,#REF!)</f>
        <v>#REF!</v>
      </c>
      <c r="E38" s="106" t="e">
        <f t="shared" si="9"/>
        <v>#REF!</v>
      </c>
      <c r="F38" s="19" t="e">
        <f>SUM(#REF!,#REF!)</f>
        <v>#REF!</v>
      </c>
      <c r="G38" s="19" t="e">
        <f>SUM(#REF!,#REF!)</f>
        <v>#REF!</v>
      </c>
      <c r="H38" s="106" t="e">
        <f t="shared" si="10"/>
        <v>#REF!</v>
      </c>
      <c r="I38" s="19" t="e">
        <f>SUM(#REF!,#REF!)</f>
        <v>#REF!</v>
      </c>
      <c r="J38" s="19" t="e">
        <f>SUM(#REF!,#REF!)</f>
        <v>#REF!</v>
      </c>
      <c r="K38" s="106" t="e">
        <f t="shared" si="11"/>
        <v>#REF!</v>
      </c>
      <c r="L38" s="19" t="e">
        <f>SUM(#REF!,#REF!)</f>
        <v>#REF!</v>
      </c>
      <c r="M38" s="19" t="e">
        <f>SUM(#REF!,#REF!)</f>
        <v>#REF!</v>
      </c>
      <c r="N38" s="106" t="e">
        <f t="shared" si="12"/>
        <v>#REF!</v>
      </c>
      <c r="O38" s="19" t="e">
        <f>SUM(#REF!,#REF!)</f>
        <v>#REF!</v>
      </c>
      <c r="P38" s="19" t="e">
        <f>SUM(#REF!,#REF!)</f>
        <v>#REF!</v>
      </c>
      <c r="Q38" s="106" t="e">
        <f t="shared" si="13"/>
        <v>#REF!</v>
      </c>
      <c r="R38" s="19" t="e">
        <f>SUM(#REF!,#REF!)</f>
        <v>#REF!</v>
      </c>
      <c r="S38" s="19" t="e">
        <f>SUM(#REF!,#REF!)</f>
        <v>#REF!</v>
      </c>
      <c r="T38" s="106" t="e">
        <f t="shared" si="14"/>
        <v>#REF!</v>
      </c>
      <c r="U38" s="5" t="e">
        <f>SUM(C38,F38,I38,L38,O38,R38)</f>
        <v>#REF!</v>
      </c>
      <c r="V38" s="5" t="e">
        <f>SUM(D38,G38,J38,M38,P38,S38)</f>
        <v>#REF!</v>
      </c>
      <c r="W38" s="106" t="e">
        <f t="shared" si="15"/>
        <v>#REF!</v>
      </c>
    </row>
    <row r="39" spans="1:23" s="89" customFormat="1" hidden="1" x14ac:dyDescent="0.2">
      <c r="A39" s="326" t="s">
        <v>56</v>
      </c>
      <c r="B39" s="327" t="s">
        <v>12</v>
      </c>
      <c r="C39" s="19" t="e">
        <f>SUM(#REF!,#REF!)</f>
        <v>#REF!</v>
      </c>
      <c r="D39" s="19" t="e">
        <f>SUM(#REF!,#REF!)</f>
        <v>#REF!</v>
      </c>
      <c r="E39" s="328" t="e">
        <f t="shared" si="9"/>
        <v>#REF!</v>
      </c>
      <c r="F39" s="19" t="e">
        <f>SUM(#REF!,#REF!)</f>
        <v>#REF!</v>
      </c>
      <c r="G39" s="19" t="e">
        <f>SUM(#REF!,#REF!)</f>
        <v>#REF!</v>
      </c>
      <c r="H39" s="328" t="e">
        <f t="shared" si="10"/>
        <v>#REF!</v>
      </c>
      <c r="I39" s="19" t="e">
        <f>SUM(#REF!,#REF!)</f>
        <v>#REF!</v>
      </c>
      <c r="J39" s="19" t="e">
        <f>SUM(#REF!,#REF!)</f>
        <v>#REF!</v>
      </c>
      <c r="K39" s="328" t="e">
        <f t="shared" si="11"/>
        <v>#REF!</v>
      </c>
      <c r="L39" s="19" t="e">
        <f>SUM(#REF!,#REF!)</f>
        <v>#REF!</v>
      </c>
      <c r="M39" s="19" t="e">
        <f>SUM(#REF!,#REF!)</f>
        <v>#REF!</v>
      </c>
      <c r="N39" s="328" t="e">
        <f t="shared" si="12"/>
        <v>#REF!</v>
      </c>
      <c r="O39" s="19" t="e">
        <f>SUM(#REF!,#REF!)</f>
        <v>#REF!</v>
      </c>
      <c r="P39" s="19" t="e">
        <f>SUM(#REF!,#REF!)</f>
        <v>#REF!</v>
      </c>
      <c r="Q39" s="328" t="e">
        <f t="shared" si="13"/>
        <v>#REF!</v>
      </c>
      <c r="R39" s="19" t="e">
        <f>SUM(#REF!,#REF!)</f>
        <v>#REF!</v>
      </c>
      <c r="S39" s="19" t="e">
        <f>SUM(#REF!,#REF!)</f>
        <v>#REF!</v>
      </c>
      <c r="T39" s="328" t="e">
        <f t="shared" si="14"/>
        <v>#REF!</v>
      </c>
      <c r="U39" s="5" t="e">
        <f>SUM(C39,F39,I39,L39,O39,R39)</f>
        <v>#REF!</v>
      </c>
      <c r="V39" s="5" t="e">
        <f>SUM(D39,G39,J39,M39,P39,S39)</f>
        <v>#REF!</v>
      </c>
      <c r="W39" s="328" t="e">
        <f t="shared" si="15"/>
        <v>#REF!</v>
      </c>
    </row>
    <row r="40" spans="1:23" s="89" customFormat="1" hidden="1" x14ac:dyDescent="0.2">
      <c r="A40" s="329" t="s">
        <v>58</v>
      </c>
      <c r="B40" s="327" t="s">
        <v>12</v>
      </c>
      <c r="C40" s="261" t="e">
        <f>C38+C39</f>
        <v>#REF!</v>
      </c>
      <c r="D40" s="261" t="e">
        <f>D38+D39</f>
        <v>#REF!</v>
      </c>
      <c r="E40" s="328" t="e">
        <f t="shared" si="9"/>
        <v>#REF!</v>
      </c>
      <c r="F40" s="261" t="e">
        <f>F38+F39</f>
        <v>#REF!</v>
      </c>
      <c r="G40" s="261" t="e">
        <f>G38+G39</f>
        <v>#REF!</v>
      </c>
      <c r="H40" s="328" t="e">
        <f t="shared" si="10"/>
        <v>#REF!</v>
      </c>
      <c r="I40" s="261" t="e">
        <f>I38+I39</f>
        <v>#REF!</v>
      </c>
      <c r="J40" s="261" t="e">
        <f>J38+J39</f>
        <v>#REF!</v>
      </c>
      <c r="K40" s="328" t="e">
        <f t="shared" si="11"/>
        <v>#REF!</v>
      </c>
      <c r="L40" s="261" t="e">
        <f>L38+L39</f>
        <v>#REF!</v>
      </c>
      <c r="M40" s="261" t="e">
        <f>M38+M39</f>
        <v>#REF!</v>
      </c>
      <c r="N40" s="328" t="e">
        <f t="shared" si="12"/>
        <v>#REF!</v>
      </c>
      <c r="O40" s="261" t="e">
        <f>O38+O39</f>
        <v>#REF!</v>
      </c>
      <c r="P40" s="261" t="e">
        <f>P38+P39</f>
        <v>#REF!</v>
      </c>
      <c r="Q40" s="328" t="e">
        <f t="shared" si="13"/>
        <v>#REF!</v>
      </c>
      <c r="R40" s="261" t="e">
        <f>R38+R39</f>
        <v>#REF!</v>
      </c>
      <c r="S40" s="261" t="e">
        <f>S38+S39</f>
        <v>#REF!</v>
      </c>
      <c r="T40" s="328" t="e">
        <f t="shared" si="14"/>
        <v>#REF!</v>
      </c>
      <c r="U40" s="5" t="e">
        <f>U39+U38</f>
        <v>#REF!</v>
      </c>
      <c r="V40" s="5" t="e">
        <f>SUM(D40,G40,J40,M40,P40,S40)</f>
        <v>#REF!</v>
      </c>
      <c r="W40" s="328" t="e">
        <f t="shared" si="15"/>
        <v>#REF!</v>
      </c>
    </row>
    <row r="41" spans="1:23" s="89" customFormat="1" ht="21.75" hidden="1" customHeight="1" x14ac:dyDescent="0.2">
      <c r="A41" s="326" t="s">
        <v>54</v>
      </c>
      <c r="B41" s="329" t="s">
        <v>57</v>
      </c>
      <c r="C41" s="19" t="e">
        <f>SUM(#REF!,#REF!)</f>
        <v>#REF!</v>
      </c>
      <c r="D41" s="19" t="e">
        <f>SUM(#REF!,#REF!)</f>
        <v>#REF!</v>
      </c>
      <c r="E41" s="106" t="e">
        <f t="shared" si="9"/>
        <v>#REF!</v>
      </c>
      <c r="F41" s="19" t="e">
        <f>SUM(#REF!,#REF!)</f>
        <v>#REF!</v>
      </c>
      <c r="G41" s="19" t="e">
        <f>SUM(#REF!,#REF!)</f>
        <v>#REF!</v>
      </c>
      <c r="H41" s="106" t="e">
        <f t="shared" si="10"/>
        <v>#REF!</v>
      </c>
      <c r="I41" s="19" t="e">
        <f>SUM(#REF!,#REF!)</f>
        <v>#REF!</v>
      </c>
      <c r="J41" s="19" t="e">
        <f>SUM(#REF!,#REF!)</f>
        <v>#REF!</v>
      </c>
      <c r="K41" s="106" t="e">
        <f t="shared" si="11"/>
        <v>#REF!</v>
      </c>
      <c r="L41" s="19" t="e">
        <f>SUM(#REF!,#REF!)</f>
        <v>#REF!</v>
      </c>
      <c r="M41" s="19" t="e">
        <f>SUM(#REF!,#REF!)</f>
        <v>#REF!</v>
      </c>
      <c r="N41" s="106" t="e">
        <f t="shared" si="12"/>
        <v>#REF!</v>
      </c>
      <c r="O41" s="19" t="e">
        <f>SUM(#REF!,#REF!)</f>
        <v>#REF!</v>
      </c>
      <c r="P41" s="19" t="e">
        <f>SUM(#REF!,#REF!)</f>
        <v>#REF!</v>
      </c>
      <c r="Q41" s="106" t="e">
        <f t="shared" si="13"/>
        <v>#REF!</v>
      </c>
      <c r="R41" s="19" t="e">
        <f>SUM(#REF!,#REF!)</f>
        <v>#REF!</v>
      </c>
      <c r="S41" s="19" t="e">
        <f>SUM(#REF!,#REF!)</f>
        <v>#REF!</v>
      </c>
      <c r="T41" s="106" t="e">
        <f t="shared" si="14"/>
        <v>#REF!</v>
      </c>
      <c r="U41" s="5" t="e">
        <f>SUM(C41,F41,I41,L41,O41,R41)</f>
        <v>#REF!</v>
      </c>
      <c r="V41" s="5" t="e">
        <f>SUM(D41,G41,J41,M41,P41,S41)</f>
        <v>#REF!</v>
      </c>
      <c r="W41" s="106" t="e">
        <f t="shared" si="15"/>
        <v>#REF!</v>
      </c>
    </row>
    <row r="42" spans="1:23" s="89" customFormat="1" hidden="1" x14ac:dyDescent="0.2">
      <c r="A42" s="326" t="s">
        <v>56</v>
      </c>
      <c r="B42" s="327" t="s">
        <v>12</v>
      </c>
      <c r="C42" s="19" t="e">
        <f>SUM(#REF!,#REF!)</f>
        <v>#REF!</v>
      </c>
      <c r="D42" s="19" t="e">
        <f>SUM(#REF!,#REF!)</f>
        <v>#REF!</v>
      </c>
      <c r="E42" s="328" t="e">
        <f t="shared" si="9"/>
        <v>#REF!</v>
      </c>
      <c r="F42" s="19" t="e">
        <f>SUM(#REF!,#REF!)</f>
        <v>#REF!</v>
      </c>
      <c r="G42" s="19" t="e">
        <f>SUM(#REF!,#REF!)</f>
        <v>#REF!</v>
      </c>
      <c r="H42" s="328" t="e">
        <f t="shared" si="10"/>
        <v>#REF!</v>
      </c>
      <c r="I42" s="19" t="e">
        <f>SUM(#REF!,#REF!)</f>
        <v>#REF!</v>
      </c>
      <c r="J42" s="19" t="e">
        <f>SUM(#REF!,#REF!)</f>
        <v>#REF!</v>
      </c>
      <c r="K42" s="328" t="e">
        <f t="shared" si="11"/>
        <v>#REF!</v>
      </c>
      <c r="L42" s="19" t="e">
        <f>SUM(#REF!,#REF!)</f>
        <v>#REF!</v>
      </c>
      <c r="M42" s="19" t="e">
        <f>SUM(#REF!,#REF!)</f>
        <v>#REF!</v>
      </c>
      <c r="N42" s="328" t="e">
        <f t="shared" si="12"/>
        <v>#REF!</v>
      </c>
      <c r="O42" s="19" t="e">
        <f>SUM(#REF!,#REF!)</f>
        <v>#REF!</v>
      </c>
      <c r="P42" s="19" t="e">
        <f>SUM(#REF!,#REF!)</f>
        <v>#REF!</v>
      </c>
      <c r="Q42" s="328" t="e">
        <f t="shared" si="13"/>
        <v>#REF!</v>
      </c>
      <c r="R42" s="19" t="e">
        <f>SUM(#REF!,#REF!)</f>
        <v>#REF!</v>
      </c>
      <c r="S42" s="19" t="e">
        <f>SUM(#REF!,#REF!)</f>
        <v>#REF!</v>
      </c>
      <c r="T42" s="328" t="e">
        <f t="shared" si="14"/>
        <v>#REF!</v>
      </c>
      <c r="U42" s="5" t="e">
        <f>SUM(C42,F42,I42,L42,O42,R42)</f>
        <v>#REF!</v>
      </c>
      <c r="V42" s="5" t="e">
        <f>SUM(D42,G42,J42,M42,P42,S42)</f>
        <v>#REF!</v>
      </c>
      <c r="W42" s="328" t="e">
        <f t="shared" si="15"/>
        <v>#REF!</v>
      </c>
    </row>
    <row r="43" spans="1:23" s="89" customFormat="1" hidden="1" x14ac:dyDescent="0.2">
      <c r="A43" s="329" t="s">
        <v>58</v>
      </c>
      <c r="B43" s="327" t="s">
        <v>12</v>
      </c>
      <c r="C43" s="261" t="e">
        <f>C41+C42</f>
        <v>#REF!</v>
      </c>
      <c r="D43" s="261" t="e">
        <f>D41+D42</f>
        <v>#REF!</v>
      </c>
      <c r="E43" s="328" t="e">
        <f t="shared" si="9"/>
        <v>#REF!</v>
      </c>
      <c r="F43" s="261" t="e">
        <f>F41+F42</f>
        <v>#REF!</v>
      </c>
      <c r="G43" s="261" t="e">
        <f>G41+G42</f>
        <v>#REF!</v>
      </c>
      <c r="H43" s="328" t="e">
        <f t="shared" si="10"/>
        <v>#REF!</v>
      </c>
      <c r="I43" s="261" t="e">
        <f>I41+I42</f>
        <v>#REF!</v>
      </c>
      <c r="J43" s="261" t="e">
        <f>J41+J42</f>
        <v>#REF!</v>
      </c>
      <c r="K43" s="328" t="e">
        <f t="shared" si="11"/>
        <v>#REF!</v>
      </c>
      <c r="L43" s="261" t="e">
        <f>L41+L42</f>
        <v>#REF!</v>
      </c>
      <c r="M43" s="261" t="e">
        <f>M41+M42</f>
        <v>#REF!</v>
      </c>
      <c r="N43" s="328" t="e">
        <f t="shared" si="12"/>
        <v>#REF!</v>
      </c>
      <c r="O43" s="261" t="e">
        <f>O41+O42</f>
        <v>#REF!</v>
      </c>
      <c r="P43" s="261" t="e">
        <f>P41+P42</f>
        <v>#REF!</v>
      </c>
      <c r="Q43" s="328" t="e">
        <f t="shared" si="13"/>
        <v>#REF!</v>
      </c>
      <c r="R43" s="261" t="e">
        <f>R41+R42</f>
        <v>#REF!</v>
      </c>
      <c r="S43" s="261" t="e">
        <f>S41+S42</f>
        <v>#REF!</v>
      </c>
      <c r="T43" s="328" t="e">
        <f t="shared" si="14"/>
        <v>#REF!</v>
      </c>
      <c r="U43" s="5" t="e">
        <f>U42+U41</f>
        <v>#REF!</v>
      </c>
      <c r="V43" s="5" t="e">
        <f>SUM(D43,G43,J43,M43,P43,S43)</f>
        <v>#REF!</v>
      </c>
      <c r="W43" s="328" t="e">
        <f t="shared" si="15"/>
        <v>#REF!</v>
      </c>
    </row>
    <row r="44" spans="1:23" s="89" customFormat="1" hidden="1" x14ac:dyDescent="0.2"/>
    <row r="45" spans="1:23" hidden="1" x14ac:dyDescent="0.2"/>
    <row r="46" spans="1:23" hidden="1" x14ac:dyDescent="0.2"/>
    <row r="47" spans="1:23" hidden="1" x14ac:dyDescent="0.2"/>
    <row r="48" spans="1:23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</sheetData>
  <mergeCells count="17">
    <mergeCell ref="A3:C3"/>
    <mergeCell ref="C4:E4"/>
    <mergeCell ref="F4:H4"/>
    <mergeCell ref="I4:K4"/>
    <mergeCell ref="A4:A5"/>
    <mergeCell ref="B4:B5"/>
    <mergeCell ref="C5:E5"/>
    <mergeCell ref="F5:H5"/>
    <mergeCell ref="I5:K5"/>
    <mergeCell ref="L4:N4"/>
    <mergeCell ref="O4:Q4"/>
    <mergeCell ref="R4:T4"/>
    <mergeCell ref="U4:W4"/>
    <mergeCell ref="O5:Q5"/>
    <mergeCell ref="R5:T5"/>
    <mergeCell ref="U5:W5"/>
    <mergeCell ref="L5:N5"/>
  </mergeCells>
  <phoneticPr fontId="0" type="noConversion"/>
  <printOptions horizontalCentered="1" verticalCentered="1"/>
  <pageMargins left="0" right="0" top="0" bottom="0" header="0.51181102362204722" footer="0.51181102362204722"/>
  <pageSetup paperSize="8" scale="96" orientation="landscape" horizontalDpi="4294967292" verticalDpi="4294967292" r:id="rId1"/>
  <headerFooter alignWithMargins="0">
    <oddHeader>&amp;L&amp;F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pageSetUpPr fitToPage="1"/>
  </sheetPr>
  <dimension ref="A1:AB61"/>
  <sheetViews>
    <sheetView zoomScale="75" zoomScaleNormal="75" workbookViewId="0">
      <pane xSplit="2" ySplit="8" topLeftCell="U9" activePane="bottomRight" state="frozen"/>
      <selection activeCell="A36" sqref="A36"/>
      <selection pane="topRight" activeCell="A36" sqref="A36"/>
      <selection pane="bottomLeft" activeCell="A36" sqref="A36"/>
      <selection pane="bottomRight" activeCell="AA19" sqref="AA19"/>
    </sheetView>
  </sheetViews>
  <sheetFormatPr defaultColWidth="9.140625" defaultRowHeight="12.75" x14ac:dyDescent="0.2"/>
  <cols>
    <col min="1" max="1" width="32.85546875" customWidth="1"/>
    <col min="2" max="2" width="14.28515625" customWidth="1"/>
    <col min="3" max="3" width="3.42578125" hidden="1" customWidth="1"/>
    <col min="4" max="4" width="8.7109375" hidden="1" customWidth="1"/>
    <col min="5" max="5" width="0" hidden="1" customWidth="1"/>
    <col min="6" max="6" width="10.7109375" hidden="1" customWidth="1"/>
    <col min="7" max="7" width="10.28515625" hidden="1" customWidth="1"/>
    <col min="8" max="8" width="0" hidden="1" customWidth="1"/>
    <col min="9" max="9" width="8.42578125" hidden="1" customWidth="1"/>
    <col min="10" max="10" width="8.5703125" hidden="1" customWidth="1"/>
    <col min="11" max="11" width="9.28515625" hidden="1" customWidth="1"/>
    <col min="12" max="12" width="10.28515625" hidden="1" customWidth="1"/>
    <col min="13" max="13" width="9.85546875" hidden="1" customWidth="1"/>
    <col min="14" max="14" width="9" hidden="1" customWidth="1"/>
    <col min="15" max="16" width="9.7109375" hidden="1" customWidth="1"/>
    <col min="17" max="17" width="0" hidden="1" customWidth="1"/>
    <col min="18" max="18" width="8.28515625" hidden="1" customWidth="1"/>
    <col min="19" max="19" width="8.42578125" hidden="1" customWidth="1"/>
    <col min="20" max="20" width="9.5703125" hidden="1" customWidth="1"/>
    <col min="21" max="21" width="14.85546875" customWidth="1"/>
    <col min="22" max="22" width="13.42578125" customWidth="1"/>
    <col min="23" max="23" width="15.28515625" customWidth="1"/>
    <col min="24" max="26" width="9.85546875" bestFit="1" customWidth="1"/>
  </cols>
  <sheetData>
    <row r="1" spans="1:28" ht="18" x14ac:dyDescent="0.25">
      <c r="A1" s="1"/>
      <c r="J1" s="28" t="s">
        <v>53</v>
      </c>
      <c r="L1" s="1"/>
    </row>
    <row r="2" spans="1:28" ht="18" x14ac:dyDescent="0.25">
      <c r="A2" s="1274" t="s">
        <v>115</v>
      </c>
      <c r="B2" s="1274"/>
      <c r="C2" s="1274"/>
      <c r="D2" s="1274"/>
      <c r="E2" s="1274"/>
      <c r="F2" s="1274"/>
      <c r="G2" s="1274"/>
      <c r="H2" s="1274"/>
      <c r="I2" s="1274"/>
      <c r="J2" s="1274"/>
      <c r="K2" s="1274"/>
      <c r="L2" s="1274"/>
      <c r="M2" s="1274"/>
      <c r="N2" s="1274"/>
      <c r="O2" s="1274"/>
      <c r="P2" s="1274"/>
      <c r="Q2" s="1274"/>
      <c r="R2" s="1274"/>
      <c r="S2" s="1274"/>
      <c r="T2" s="1274"/>
      <c r="U2" s="1274"/>
      <c r="V2" s="1274"/>
      <c r="W2" s="1274"/>
    </row>
    <row r="3" spans="1:28" ht="18" x14ac:dyDescent="0.25">
      <c r="A3" s="1275" t="s">
        <v>124</v>
      </c>
      <c r="B3" s="1275"/>
      <c r="C3" s="1275"/>
      <c r="D3" s="1275"/>
      <c r="E3" s="1275"/>
      <c r="F3" s="1275"/>
      <c r="G3" s="1275"/>
      <c r="H3" s="1275"/>
      <c r="I3" s="1275"/>
      <c r="J3" s="1275"/>
      <c r="K3" s="1275"/>
      <c r="L3" s="1275"/>
      <c r="M3" s="1275"/>
      <c r="N3" s="1275"/>
      <c r="O3" s="1275"/>
      <c r="P3" s="1275"/>
      <c r="Q3" s="1275"/>
      <c r="R3" s="1275"/>
      <c r="S3" s="1275"/>
      <c r="T3" s="1275"/>
      <c r="U3" s="1275"/>
      <c r="V3" s="1275"/>
      <c r="W3" s="1275"/>
    </row>
    <row r="4" spans="1:28" ht="18" x14ac:dyDescent="0.25">
      <c r="A4" s="432"/>
      <c r="J4" s="28"/>
      <c r="L4" s="1"/>
    </row>
    <row r="5" spans="1:28" ht="13.5" thickBot="1" x14ac:dyDescent="0.25">
      <c r="A5" s="1219"/>
      <c r="B5" s="1219"/>
      <c r="C5" s="1219"/>
      <c r="I5" s="122"/>
      <c r="L5" s="2"/>
      <c r="M5" s="2"/>
      <c r="N5" s="2"/>
      <c r="O5" s="2"/>
      <c r="P5" s="2"/>
      <c r="Q5" s="6"/>
      <c r="R5" s="2"/>
      <c r="S5" s="2"/>
      <c r="T5" s="2"/>
      <c r="U5" s="2"/>
      <c r="V5" s="2"/>
      <c r="W5" s="2"/>
    </row>
    <row r="6" spans="1:28" ht="15.75" x14ac:dyDescent="0.25">
      <c r="A6" s="1279" t="s">
        <v>7</v>
      </c>
      <c r="B6" s="1281" t="s">
        <v>8</v>
      </c>
      <c r="C6" s="1276" t="s">
        <v>0</v>
      </c>
      <c r="D6" s="1277"/>
      <c r="E6" s="1278"/>
      <c r="F6" s="1276" t="s">
        <v>1</v>
      </c>
      <c r="G6" s="1277"/>
      <c r="H6" s="1278"/>
      <c r="I6" s="1276" t="s">
        <v>2</v>
      </c>
      <c r="J6" s="1277"/>
      <c r="K6" s="1278"/>
      <c r="L6" s="1276" t="s">
        <v>3</v>
      </c>
      <c r="M6" s="1277"/>
      <c r="N6" s="1278"/>
      <c r="O6" s="1276" t="s">
        <v>4</v>
      </c>
      <c r="P6" s="1277"/>
      <c r="Q6" s="1278"/>
      <c r="R6" s="1276" t="s">
        <v>5</v>
      </c>
      <c r="S6" s="1277"/>
      <c r="T6" s="1278"/>
      <c r="U6" s="1276" t="s">
        <v>6</v>
      </c>
      <c r="V6" s="1277"/>
      <c r="W6" s="1278"/>
    </row>
    <row r="7" spans="1:28" ht="13.5" customHeight="1" thickBot="1" x14ac:dyDescent="0.3">
      <c r="A7" s="1280"/>
      <c r="B7" s="1282"/>
      <c r="C7" s="1271" t="s">
        <v>50</v>
      </c>
      <c r="D7" s="1272"/>
      <c r="E7" s="1273"/>
      <c r="F7" s="1271" t="s">
        <v>50</v>
      </c>
      <c r="G7" s="1272"/>
      <c r="H7" s="1273"/>
      <c r="I7" s="1271" t="s">
        <v>50</v>
      </c>
      <c r="J7" s="1272"/>
      <c r="K7" s="1273"/>
      <c r="L7" s="1271" t="s">
        <v>50</v>
      </c>
      <c r="M7" s="1272"/>
      <c r="N7" s="1273"/>
      <c r="O7" s="1271" t="s">
        <v>50</v>
      </c>
      <c r="P7" s="1272"/>
      <c r="Q7" s="1273"/>
      <c r="R7" s="1271" t="s">
        <v>50</v>
      </c>
      <c r="S7" s="1272"/>
      <c r="T7" s="1273"/>
      <c r="U7" s="1271" t="s">
        <v>50</v>
      </c>
      <c r="V7" s="1272"/>
      <c r="W7" s="1273"/>
    </row>
    <row r="8" spans="1:28" s="78" customFormat="1" ht="16.5" thickBot="1" x14ac:dyDescent="0.3">
      <c r="A8" s="370"/>
      <c r="B8" s="371" t="s">
        <v>9</v>
      </c>
      <c r="C8" s="372">
        <v>2008</v>
      </c>
      <c r="D8" s="373">
        <v>2009</v>
      </c>
      <c r="E8" s="374" t="s">
        <v>91</v>
      </c>
      <c r="F8" s="372">
        <v>2008</v>
      </c>
      <c r="G8" s="373">
        <v>2009</v>
      </c>
      <c r="H8" s="374" t="s">
        <v>91</v>
      </c>
      <c r="I8" s="372">
        <v>2008</v>
      </c>
      <c r="J8" s="373">
        <v>2009</v>
      </c>
      <c r="K8" s="374" t="s">
        <v>91</v>
      </c>
      <c r="L8" s="372">
        <v>2008</v>
      </c>
      <c r="M8" s="373">
        <v>2009</v>
      </c>
      <c r="N8" s="374" t="s">
        <v>91</v>
      </c>
      <c r="O8" s="372">
        <v>2008</v>
      </c>
      <c r="P8" s="373">
        <v>2009</v>
      </c>
      <c r="Q8" s="374" t="s">
        <v>91</v>
      </c>
      <c r="R8" s="372">
        <v>2008</v>
      </c>
      <c r="S8" s="373">
        <v>2009</v>
      </c>
      <c r="T8" s="374" t="s">
        <v>91</v>
      </c>
      <c r="U8" s="372">
        <v>2009</v>
      </c>
      <c r="V8" s="373">
        <v>2010</v>
      </c>
      <c r="W8" s="374" t="s">
        <v>91</v>
      </c>
    </row>
    <row r="9" spans="1:28" ht="30.75" customHeight="1" x14ac:dyDescent="0.25">
      <c r="A9" s="375" t="s">
        <v>104</v>
      </c>
      <c r="B9" s="376" t="s">
        <v>11</v>
      </c>
      <c r="C9" s="377" t="e">
        <f>SUM(C11,C12,C13)</f>
        <v>#REF!</v>
      </c>
      <c r="D9" s="378" t="e">
        <f>SUM(D11,D12,D13)</f>
        <v>#REF!</v>
      </c>
      <c r="E9" s="379" t="e">
        <f t="shared" ref="E9:E23" si="0">D9/C9*100</f>
        <v>#REF!</v>
      </c>
      <c r="F9" s="377" t="e">
        <f>SUM(F11,F12,F13)</f>
        <v>#REF!</v>
      </c>
      <c r="G9" s="378" t="e">
        <f>SUM(G11,G12,G13)</f>
        <v>#REF!</v>
      </c>
      <c r="H9" s="379" t="e">
        <f t="shared" ref="H9:H23" si="1">G9/F9*100</f>
        <v>#REF!</v>
      </c>
      <c r="I9" s="377" t="e">
        <f>SUM(I11,I12,I13)</f>
        <v>#REF!</v>
      </c>
      <c r="J9" s="378" t="e">
        <f>SUM(J11,J12,J13)</f>
        <v>#REF!</v>
      </c>
      <c r="K9" s="379" t="e">
        <f t="shared" ref="K9:K23" si="2">J9/I9*100</f>
        <v>#REF!</v>
      </c>
      <c r="L9" s="377" t="e">
        <f>SUM(L11,L12,L13)</f>
        <v>#REF!</v>
      </c>
      <c r="M9" s="378" t="e">
        <f>SUM(M11,M12,M13)</f>
        <v>#REF!</v>
      </c>
      <c r="N9" s="379" t="e">
        <f t="shared" ref="N9:N23" si="3">M9/L9*100</f>
        <v>#REF!</v>
      </c>
      <c r="O9" s="377" t="e">
        <f>SUM(O11,O12,O13)</f>
        <v>#REF!</v>
      </c>
      <c r="P9" s="378" t="e">
        <f>SUM(P11,P12,P13)</f>
        <v>#REF!</v>
      </c>
      <c r="Q9" s="379" t="e">
        <f t="shared" ref="Q9:Q23" si="4">P9/O9*100</f>
        <v>#REF!</v>
      </c>
      <c r="R9" s="377" t="e">
        <f>SUM(R11,R12,R13)</f>
        <v>#REF!</v>
      </c>
      <c r="S9" s="378" t="e">
        <f>SUM(S11,S12,S13)</f>
        <v>#REF!</v>
      </c>
      <c r="T9" s="379" t="e">
        <f t="shared" ref="T9:T23" si="5">S9/R9*100</f>
        <v>#REF!</v>
      </c>
      <c r="U9" s="377">
        <v>48327.357100000001</v>
      </c>
      <c r="V9" s="378">
        <v>50239.928676999996</v>
      </c>
      <c r="W9" s="468">
        <v>103.95753397613376</v>
      </c>
    </row>
    <row r="10" spans="1:28" ht="19.5" customHeight="1" x14ac:dyDescent="0.25">
      <c r="A10" s="380" t="s">
        <v>105</v>
      </c>
      <c r="B10" s="381" t="s">
        <v>12</v>
      </c>
      <c r="C10" s="382" t="e">
        <f>C9-C13</f>
        <v>#REF!</v>
      </c>
      <c r="D10" s="383" t="e">
        <f>D9-D13</f>
        <v>#REF!</v>
      </c>
      <c r="E10" s="384" t="e">
        <f t="shared" si="0"/>
        <v>#REF!</v>
      </c>
      <c r="F10" s="382" t="e">
        <f>F9-F13</f>
        <v>#REF!</v>
      </c>
      <c r="G10" s="383" t="e">
        <f>G9-G13</f>
        <v>#REF!</v>
      </c>
      <c r="H10" s="384" t="e">
        <f t="shared" si="1"/>
        <v>#REF!</v>
      </c>
      <c r="I10" s="382" t="e">
        <f>I9-I13</f>
        <v>#REF!</v>
      </c>
      <c r="J10" s="383" t="e">
        <f>J9-J13</f>
        <v>#REF!</v>
      </c>
      <c r="K10" s="384" t="e">
        <f t="shared" si="2"/>
        <v>#REF!</v>
      </c>
      <c r="L10" s="382" t="e">
        <f>L9-L13</f>
        <v>#REF!</v>
      </c>
      <c r="M10" s="383" t="e">
        <f>M9-M13</f>
        <v>#REF!</v>
      </c>
      <c r="N10" s="384" t="e">
        <f t="shared" si="3"/>
        <v>#REF!</v>
      </c>
      <c r="O10" s="382" t="e">
        <f>O9-O13</f>
        <v>#REF!</v>
      </c>
      <c r="P10" s="383" t="e">
        <f>P9-P13</f>
        <v>#REF!</v>
      </c>
      <c r="Q10" s="384" t="e">
        <f t="shared" si="4"/>
        <v>#REF!</v>
      </c>
      <c r="R10" s="382" t="e">
        <f>R9-R13</f>
        <v>#REF!</v>
      </c>
      <c r="S10" s="383" t="e">
        <f>S9-S13</f>
        <v>#REF!</v>
      </c>
      <c r="T10" s="384" t="e">
        <f t="shared" si="5"/>
        <v>#REF!</v>
      </c>
      <c r="U10" s="382">
        <v>31107.828100000002</v>
      </c>
      <c r="V10" s="383">
        <v>33313.536676999996</v>
      </c>
      <c r="W10" s="469">
        <v>107.09052579919585</v>
      </c>
    </row>
    <row r="11" spans="1:28" ht="21" customHeight="1" x14ac:dyDescent="0.2">
      <c r="A11" s="385" t="s">
        <v>108</v>
      </c>
      <c r="B11" s="381" t="s">
        <v>12</v>
      </c>
      <c r="C11" s="386" t="e">
        <f>SUM('11 міс.'!C10,#REF!)</f>
        <v>#REF!</v>
      </c>
      <c r="D11" s="387" t="e">
        <f>SUM('11 міс.'!D10,#REF!)</f>
        <v>#REF!</v>
      </c>
      <c r="E11" s="388" t="e">
        <f t="shared" si="0"/>
        <v>#REF!</v>
      </c>
      <c r="F11" s="386" t="e">
        <f>SUM('11 міс.'!F10,#REF!)</f>
        <v>#REF!</v>
      </c>
      <c r="G11" s="387" t="e">
        <f>SUM('11 міс.'!G10,#REF!)</f>
        <v>#REF!</v>
      </c>
      <c r="H11" s="388" t="e">
        <f t="shared" si="1"/>
        <v>#REF!</v>
      </c>
      <c r="I11" s="386" t="e">
        <f>SUM('11 міс.'!I10,#REF!)</f>
        <v>#REF!</v>
      </c>
      <c r="J11" s="387" t="e">
        <f>SUM('11 міс.'!J10,#REF!)</f>
        <v>#REF!</v>
      </c>
      <c r="K11" s="388" t="e">
        <f t="shared" si="2"/>
        <v>#REF!</v>
      </c>
      <c r="L11" s="386" t="e">
        <f>SUM('11 міс.'!L10,#REF!)</f>
        <v>#REF!</v>
      </c>
      <c r="M11" s="387" t="e">
        <f>SUM('11 міс.'!M10,#REF!)</f>
        <v>#REF!</v>
      </c>
      <c r="N11" s="388" t="e">
        <f t="shared" si="3"/>
        <v>#REF!</v>
      </c>
      <c r="O11" s="389" t="e">
        <f>SUM('11 міс.'!O10,#REF!)</f>
        <v>#REF!</v>
      </c>
      <c r="P11" s="390" t="e">
        <f>SUM('11 міс.'!P10,#REF!)</f>
        <v>#REF!</v>
      </c>
      <c r="Q11" s="388" t="e">
        <f t="shared" si="4"/>
        <v>#REF!</v>
      </c>
      <c r="R11" s="389" t="e">
        <f>SUM('11 міс.'!R10,#REF!)</f>
        <v>#REF!</v>
      </c>
      <c r="S11" s="390" t="e">
        <f>SUM('11 міс.'!S10,#REF!)</f>
        <v>#REF!</v>
      </c>
      <c r="T11" s="388" t="e">
        <f t="shared" si="5"/>
        <v>#REF!</v>
      </c>
      <c r="U11" s="391">
        <v>27026.099099999999</v>
      </c>
      <c r="V11" s="392">
        <v>28855.597677000002</v>
      </c>
      <c r="W11" s="470">
        <v>106.76937714995651</v>
      </c>
      <c r="Z11" s="54"/>
    </row>
    <row r="12" spans="1:28" ht="18" customHeight="1" x14ac:dyDescent="0.2">
      <c r="A12" s="385" t="s">
        <v>107</v>
      </c>
      <c r="B12" s="381" t="s">
        <v>12</v>
      </c>
      <c r="C12" s="386" t="e">
        <f>SUM('11 міс.'!C11,#REF!)</f>
        <v>#REF!</v>
      </c>
      <c r="D12" s="387" t="e">
        <f>SUM('11 міс.'!D11,#REF!)</f>
        <v>#REF!</v>
      </c>
      <c r="E12" s="388" t="e">
        <f t="shared" si="0"/>
        <v>#REF!</v>
      </c>
      <c r="F12" s="386" t="e">
        <f>SUM('11 міс.'!F11,#REF!)</f>
        <v>#REF!</v>
      </c>
      <c r="G12" s="387" t="e">
        <f>SUM('11 міс.'!G11,#REF!)</f>
        <v>#REF!</v>
      </c>
      <c r="H12" s="388" t="e">
        <f t="shared" si="1"/>
        <v>#REF!</v>
      </c>
      <c r="I12" s="386" t="e">
        <f>SUM('11 міс.'!I11,#REF!)</f>
        <v>#REF!</v>
      </c>
      <c r="J12" s="387" t="e">
        <f>SUM('11 міс.'!J11,#REF!)</f>
        <v>#REF!</v>
      </c>
      <c r="K12" s="388" t="e">
        <f t="shared" si="2"/>
        <v>#REF!</v>
      </c>
      <c r="L12" s="386" t="e">
        <f>SUM('11 міс.'!L11,#REF!)</f>
        <v>#REF!</v>
      </c>
      <c r="M12" s="387" t="e">
        <f>SUM('11 міс.'!M11,#REF!)</f>
        <v>#REF!</v>
      </c>
      <c r="N12" s="388" t="e">
        <f t="shared" si="3"/>
        <v>#REF!</v>
      </c>
      <c r="O12" s="389" t="e">
        <f>SUM('11 міс.'!O11,#REF!)</f>
        <v>#REF!</v>
      </c>
      <c r="P12" s="390" t="e">
        <f>SUM('11 міс.'!P11,#REF!)</f>
        <v>#REF!</v>
      </c>
      <c r="Q12" s="388" t="e">
        <f t="shared" si="4"/>
        <v>#REF!</v>
      </c>
      <c r="R12" s="389" t="e">
        <f>SUM('11 міс.'!R11,#REF!)</f>
        <v>#REF!</v>
      </c>
      <c r="S12" s="390" t="e">
        <f>SUM('11 міс.'!S11,#REF!)</f>
        <v>#REF!</v>
      </c>
      <c r="T12" s="388" t="e">
        <f t="shared" si="5"/>
        <v>#REF!</v>
      </c>
      <c r="U12" s="391">
        <v>4081.7289999999998</v>
      </c>
      <c r="V12" s="392">
        <v>4457.9390000000003</v>
      </c>
      <c r="W12" s="470">
        <v>109.21692743442793</v>
      </c>
    </row>
    <row r="13" spans="1:28" ht="21.75" customHeight="1" x14ac:dyDescent="0.25">
      <c r="A13" s="380" t="s">
        <v>106</v>
      </c>
      <c r="B13" s="381" t="s">
        <v>12</v>
      </c>
      <c r="C13" s="393" t="e">
        <f>SUM('11 міс.'!C12,#REF!)</f>
        <v>#REF!</v>
      </c>
      <c r="D13" s="394" t="e">
        <f>SUM('11 міс.'!D12,#REF!)</f>
        <v>#REF!</v>
      </c>
      <c r="E13" s="384" t="e">
        <f t="shared" si="0"/>
        <v>#REF!</v>
      </c>
      <c r="F13" s="393" t="e">
        <f>SUM('11 міс.'!F12,#REF!)</f>
        <v>#REF!</v>
      </c>
      <c r="G13" s="394" t="e">
        <f>SUM('11 міс.'!G12,#REF!)</f>
        <v>#REF!</v>
      </c>
      <c r="H13" s="384" t="e">
        <f t="shared" si="1"/>
        <v>#REF!</v>
      </c>
      <c r="I13" s="393" t="e">
        <f>SUM('11 міс.'!I12,#REF!)</f>
        <v>#REF!</v>
      </c>
      <c r="J13" s="394" t="e">
        <f>SUM('11 міс.'!J12,#REF!)</f>
        <v>#REF!</v>
      </c>
      <c r="K13" s="384" t="e">
        <f t="shared" si="2"/>
        <v>#REF!</v>
      </c>
      <c r="L13" s="393" t="e">
        <f>SUM('11 міс.'!L12,#REF!)</f>
        <v>#REF!</v>
      </c>
      <c r="M13" s="394" t="e">
        <f>SUM('11 міс.'!M12,#REF!)</f>
        <v>#REF!</v>
      </c>
      <c r="N13" s="384" t="e">
        <f t="shared" si="3"/>
        <v>#REF!</v>
      </c>
      <c r="O13" s="393" t="e">
        <f>SUM('11 міс.'!O12,#REF!)</f>
        <v>#REF!</v>
      </c>
      <c r="P13" s="394" t="e">
        <f>SUM('11 міс.'!P12,#REF!)</f>
        <v>#REF!</v>
      </c>
      <c r="Q13" s="384" t="e">
        <f t="shared" si="4"/>
        <v>#REF!</v>
      </c>
      <c r="R13" s="393" t="e">
        <f>SUM('11 міс.'!R12,#REF!)</f>
        <v>#REF!</v>
      </c>
      <c r="S13" s="394" t="e">
        <f>SUM('11 міс.'!S12,#REF!)</f>
        <v>#REF!</v>
      </c>
      <c r="T13" s="384" t="e">
        <f t="shared" si="5"/>
        <v>#REF!</v>
      </c>
      <c r="U13" s="382">
        <v>17219.529000000002</v>
      </c>
      <c r="V13" s="383">
        <v>16926.392</v>
      </c>
      <c r="W13" s="384">
        <v>98.297647978640981</v>
      </c>
      <c r="X13" s="54"/>
      <c r="Y13" s="54"/>
    </row>
    <row r="14" spans="1:28" ht="33.75" customHeight="1" x14ac:dyDescent="0.25">
      <c r="A14" s="395" t="s">
        <v>16</v>
      </c>
      <c r="B14" s="396" t="s">
        <v>26</v>
      </c>
      <c r="C14" s="382" t="e">
        <f>SUM(C16,C17,C18)</f>
        <v>#REF!</v>
      </c>
      <c r="D14" s="383" t="e">
        <f>'11 міс.'!D13+#REF!</f>
        <v>#REF!</v>
      </c>
      <c r="E14" s="384" t="e">
        <f t="shared" si="0"/>
        <v>#REF!</v>
      </c>
      <c r="F14" s="382" t="e">
        <f>SUM(F16,F17,F18)</f>
        <v>#REF!</v>
      </c>
      <c r="G14" s="383" t="e">
        <f>'11 міс.'!G13+#REF!</f>
        <v>#REF!</v>
      </c>
      <c r="H14" s="384" t="e">
        <f t="shared" si="1"/>
        <v>#REF!</v>
      </c>
      <c r="I14" s="382" t="e">
        <f>SUM(I16,I17,I18)</f>
        <v>#REF!</v>
      </c>
      <c r="J14" s="383" t="e">
        <f>'11 міс.'!J13+#REF!</f>
        <v>#REF!</v>
      </c>
      <c r="K14" s="384" t="e">
        <f t="shared" si="2"/>
        <v>#REF!</v>
      </c>
      <c r="L14" s="382" t="e">
        <f>SUM(L16,L17,L18)</f>
        <v>#REF!</v>
      </c>
      <c r="M14" s="383" t="e">
        <f>'11 міс.'!M13+#REF!</f>
        <v>#REF!</v>
      </c>
      <c r="N14" s="384" t="e">
        <f t="shared" si="3"/>
        <v>#REF!</v>
      </c>
      <c r="O14" s="382" t="e">
        <f>SUM(O16,O17,O18)</f>
        <v>#REF!</v>
      </c>
      <c r="P14" s="383" t="e">
        <f>'11 міс.'!P13+#REF!</f>
        <v>#REF!</v>
      </c>
      <c r="Q14" s="384" t="e">
        <f t="shared" si="4"/>
        <v>#REF!</v>
      </c>
      <c r="R14" s="382" t="e">
        <f>SUM(R16,R17,R18)</f>
        <v>#REF!</v>
      </c>
      <c r="S14" s="383" t="e">
        <f>'11 міс.'!S13+#REF!</f>
        <v>#REF!</v>
      </c>
      <c r="T14" s="384" t="e">
        <f t="shared" si="5"/>
        <v>#REF!</v>
      </c>
      <c r="U14" s="382">
        <v>490030.75800000003</v>
      </c>
      <c r="V14" s="383">
        <v>493926.69399999996</v>
      </c>
      <c r="W14" s="469">
        <v>100.79503907385339</v>
      </c>
      <c r="Z14" s="140"/>
      <c r="AA14" s="141"/>
      <c r="AB14" s="140"/>
    </row>
    <row r="15" spans="1:28" ht="22.5" customHeight="1" x14ac:dyDescent="0.25">
      <c r="A15" s="380" t="s">
        <v>105</v>
      </c>
      <c r="B15" s="396"/>
      <c r="C15" s="382" t="e">
        <f>C16+C17</f>
        <v>#REF!</v>
      </c>
      <c r="D15" s="387" t="e">
        <f>SUM('11 міс.'!D14,#REF!)</f>
        <v>#REF!</v>
      </c>
      <c r="E15" s="384" t="e">
        <f t="shared" si="0"/>
        <v>#REF!</v>
      </c>
      <c r="F15" s="382" t="e">
        <f>F16+F17</f>
        <v>#REF!</v>
      </c>
      <c r="G15" s="387" t="e">
        <f>SUM('11 міс.'!G14,#REF!)</f>
        <v>#REF!</v>
      </c>
      <c r="H15" s="384" t="e">
        <f t="shared" si="1"/>
        <v>#REF!</v>
      </c>
      <c r="I15" s="382" t="e">
        <f>I16+I17</f>
        <v>#REF!</v>
      </c>
      <c r="J15" s="387" t="e">
        <f>SUM('11 міс.'!J14,#REF!)</f>
        <v>#REF!</v>
      </c>
      <c r="K15" s="384" t="e">
        <f t="shared" si="2"/>
        <v>#REF!</v>
      </c>
      <c r="L15" s="382" t="e">
        <f>L16+L17</f>
        <v>#REF!</v>
      </c>
      <c r="M15" s="387" t="e">
        <f>SUM('11 міс.'!M14,#REF!)</f>
        <v>#REF!</v>
      </c>
      <c r="N15" s="384" t="e">
        <f t="shared" si="3"/>
        <v>#REF!</v>
      </c>
      <c r="O15" s="382" t="e">
        <f>O16+O17</f>
        <v>#REF!</v>
      </c>
      <c r="P15" s="390" t="e">
        <f>SUM('11 міс.'!P14,#REF!)</f>
        <v>#REF!</v>
      </c>
      <c r="Q15" s="384" t="e">
        <f t="shared" si="4"/>
        <v>#REF!</v>
      </c>
      <c r="R15" s="382" t="e">
        <f>R16+R17</f>
        <v>#REF!</v>
      </c>
      <c r="S15" s="390" t="e">
        <f>SUM('11 міс.'!S14,#REF!)</f>
        <v>#REF!</v>
      </c>
      <c r="T15" s="384" t="e">
        <f t="shared" si="5"/>
        <v>#REF!</v>
      </c>
      <c r="U15" s="391">
        <v>119843.035</v>
      </c>
      <c r="V15" s="391">
        <v>128732.105</v>
      </c>
      <c r="W15" s="469">
        <v>107.41726041901391</v>
      </c>
      <c r="Z15" s="140"/>
      <c r="AA15" s="141"/>
      <c r="AB15" s="140"/>
    </row>
    <row r="16" spans="1:28" ht="18" customHeight="1" x14ac:dyDescent="0.2">
      <c r="A16" s="385" t="s">
        <v>108</v>
      </c>
      <c r="B16" s="397" t="s">
        <v>12</v>
      </c>
      <c r="C16" s="386" t="e">
        <f>SUM('11 міс.'!C15,#REF!)</f>
        <v>#REF!</v>
      </c>
      <c r="D16" s="387" t="e">
        <f>SUM('11 міс.'!D15,#REF!)</f>
        <v>#REF!</v>
      </c>
      <c r="E16" s="398" t="e">
        <f t="shared" si="0"/>
        <v>#REF!</v>
      </c>
      <c r="F16" s="386" t="e">
        <f>SUM('11 міс.'!F15,#REF!)</f>
        <v>#REF!</v>
      </c>
      <c r="G16" s="387" t="e">
        <f>SUM('11 міс.'!G15,#REF!)</f>
        <v>#REF!</v>
      </c>
      <c r="H16" s="398" t="e">
        <f t="shared" si="1"/>
        <v>#REF!</v>
      </c>
      <c r="I16" s="386" t="e">
        <f>SUM('11 міс.'!I15,#REF!)</f>
        <v>#REF!</v>
      </c>
      <c r="J16" s="387" t="e">
        <f>SUM('11 міс.'!J15,#REF!)</f>
        <v>#REF!</v>
      </c>
      <c r="K16" s="398" t="e">
        <f t="shared" si="2"/>
        <v>#REF!</v>
      </c>
      <c r="L16" s="386" t="e">
        <f>SUM('11 міс.'!L15,#REF!)</f>
        <v>#REF!</v>
      </c>
      <c r="M16" s="387" t="e">
        <f>SUM('11 міс.'!M15,#REF!)</f>
        <v>#REF!</v>
      </c>
      <c r="N16" s="388" t="e">
        <f t="shared" si="3"/>
        <v>#REF!</v>
      </c>
      <c r="O16" s="389" t="e">
        <f>SUM('11 міс.'!O15,#REF!)</f>
        <v>#REF!</v>
      </c>
      <c r="P16" s="390" t="e">
        <f>SUM('11 міс.'!P15,#REF!)</f>
        <v>#REF!</v>
      </c>
      <c r="Q16" s="398" t="e">
        <f t="shared" si="4"/>
        <v>#REF!</v>
      </c>
      <c r="R16" s="389" t="e">
        <f>SUM('11 міс.'!R15,#REF!)</f>
        <v>#REF!</v>
      </c>
      <c r="S16" s="390" t="e">
        <f>SUM('11 міс.'!S15,#REF!)</f>
        <v>#REF!</v>
      </c>
      <c r="T16" s="388" t="e">
        <f t="shared" si="5"/>
        <v>#REF!</v>
      </c>
      <c r="U16" s="391">
        <v>100184.079</v>
      </c>
      <c r="V16" s="392">
        <v>106698.27499999999</v>
      </c>
      <c r="W16" s="470">
        <v>106.50222676599144</v>
      </c>
      <c r="Z16" s="54"/>
    </row>
    <row r="17" spans="1:25" ht="18.75" customHeight="1" x14ac:dyDescent="0.2">
      <c r="A17" s="385" t="s">
        <v>107</v>
      </c>
      <c r="B17" s="397" t="s">
        <v>12</v>
      </c>
      <c r="C17" s="386" t="e">
        <f>SUM('11 міс.'!C16,#REF!)</f>
        <v>#REF!</v>
      </c>
      <c r="D17" s="387" t="e">
        <f>SUM('11 міс.'!D16,#REF!)</f>
        <v>#REF!</v>
      </c>
      <c r="E17" s="398" t="e">
        <f t="shared" si="0"/>
        <v>#REF!</v>
      </c>
      <c r="F17" s="386" t="e">
        <f>SUM('11 міс.'!F16,#REF!)</f>
        <v>#REF!</v>
      </c>
      <c r="G17" s="387" t="e">
        <f>SUM('11 міс.'!G16,#REF!)</f>
        <v>#REF!</v>
      </c>
      <c r="H17" s="398" t="e">
        <f t="shared" si="1"/>
        <v>#REF!</v>
      </c>
      <c r="I17" s="386" t="e">
        <f>SUM('11 міс.'!I16,#REF!)</f>
        <v>#REF!</v>
      </c>
      <c r="J17" s="387" t="e">
        <f>SUM('11 міс.'!J16,#REF!)</f>
        <v>#REF!</v>
      </c>
      <c r="K17" s="398" t="e">
        <f t="shared" si="2"/>
        <v>#REF!</v>
      </c>
      <c r="L17" s="386" t="e">
        <f>SUM('11 міс.'!L16,#REF!)</f>
        <v>#REF!</v>
      </c>
      <c r="M17" s="387" t="e">
        <f>SUM('11 міс.'!M16,#REF!)</f>
        <v>#REF!</v>
      </c>
      <c r="N17" s="388" t="e">
        <f t="shared" si="3"/>
        <v>#REF!</v>
      </c>
      <c r="O17" s="389" t="e">
        <f>SUM('11 міс.'!O16,#REF!)</f>
        <v>#REF!</v>
      </c>
      <c r="P17" s="390" t="e">
        <f>SUM('11 міс.'!P16,#REF!)</f>
        <v>#REF!</v>
      </c>
      <c r="Q17" s="398" t="e">
        <f t="shared" si="4"/>
        <v>#REF!</v>
      </c>
      <c r="R17" s="389" t="e">
        <f>SUM('11 міс.'!R16,#REF!)</f>
        <v>#REF!</v>
      </c>
      <c r="S17" s="390" t="e">
        <f>SUM('11 міс.'!S16,#REF!)</f>
        <v>#REF!</v>
      </c>
      <c r="T17" s="388" t="e">
        <f t="shared" si="5"/>
        <v>#REF!</v>
      </c>
      <c r="U17" s="391">
        <v>19658.956000000002</v>
      </c>
      <c r="V17" s="392">
        <v>22033.83</v>
      </c>
      <c r="W17" s="470">
        <v>112.08036683128036</v>
      </c>
    </row>
    <row r="18" spans="1:25" ht="19.5" customHeight="1" x14ac:dyDescent="0.25">
      <c r="A18" s="380" t="s">
        <v>106</v>
      </c>
      <c r="B18" s="397" t="s">
        <v>12</v>
      </c>
      <c r="C18" s="386" t="e">
        <f>SUM('11 міс.'!C17,#REF!)</f>
        <v>#REF!</v>
      </c>
      <c r="D18" s="387" t="e">
        <f>SUM('11 міс.'!D17,#REF!)</f>
        <v>#REF!</v>
      </c>
      <c r="E18" s="398" t="e">
        <f t="shared" si="0"/>
        <v>#REF!</v>
      </c>
      <c r="F18" s="386" t="e">
        <f>SUM('11 міс.'!F17,#REF!)</f>
        <v>#REF!</v>
      </c>
      <c r="G18" s="387" t="e">
        <f>SUM('11 міс.'!G17,#REF!)</f>
        <v>#REF!</v>
      </c>
      <c r="H18" s="398" t="e">
        <f t="shared" si="1"/>
        <v>#REF!</v>
      </c>
      <c r="I18" s="386" t="e">
        <f>SUM('11 міс.'!I17,#REF!)</f>
        <v>#REF!</v>
      </c>
      <c r="J18" s="387" t="e">
        <f>SUM('11 міс.'!J17,#REF!)</f>
        <v>#REF!</v>
      </c>
      <c r="K18" s="398" t="e">
        <f t="shared" si="2"/>
        <v>#REF!</v>
      </c>
      <c r="L18" s="386" t="e">
        <f>SUM('11 міс.'!L17,#REF!)</f>
        <v>#REF!</v>
      </c>
      <c r="M18" s="387" t="e">
        <f>SUM('11 міс.'!M17,#REF!)</f>
        <v>#REF!</v>
      </c>
      <c r="N18" s="388" t="e">
        <f t="shared" si="3"/>
        <v>#REF!</v>
      </c>
      <c r="O18" s="389" t="e">
        <f>SUM('11 міс.'!O17,#REF!)</f>
        <v>#REF!</v>
      </c>
      <c r="P18" s="390" t="e">
        <f>SUM('11 міс.'!P17,#REF!)</f>
        <v>#REF!</v>
      </c>
      <c r="Q18" s="398" t="e">
        <f t="shared" si="4"/>
        <v>#REF!</v>
      </c>
      <c r="R18" s="389" t="e">
        <f>SUM('11 міс.'!R17,#REF!)</f>
        <v>#REF!</v>
      </c>
      <c r="S18" s="390" t="e">
        <f>SUM('11 міс.'!S17,#REF!)</f>
        <v>#REF!</v>
      </c>
      <c r="T18" s="388" t="e">
        <f t="shared" si="5"/>
        <v>#REF!</v>
      </c>
      <c r="U18" s="391">
        <v>370187.723</v>
      </c>
      <c r="V18" s="392">
        <v>365194.58899999992</v>
      </c>
      <c r="W18" s="388">
        <v>98.651188656518443</v>
      </c>
    </row>
    <row r="19" spans="1:25" ht="36.75" customHeight="1" x14ac:dyDescent="0.25">
      <c r="A19" s="395" t="s">
        <v>109</v>
      </c>
      <c r="B19" s="396" t="s">
        <v>26</v>
      </c>
      <c r="C19" s="382" t="e">
        <f>SUM(C21,C22,C23)</f>
        <v>#REF!</v>
      </c>
      <c r="D19" s="383" t="e">
        <f>'11 міс.'!D18+#REF!</f>
        <v>#REF!</v>
      </c>
      <c r="E19" s="384" t="e">
        <f t="shared" si="0"/>
        <v>#REF!</v>
      </c>
      <c r="F19" s="382" t="e">
        <f>SUM(F21,F22,F23)</f>
        <v>#REF!</v>
      </c>
      <c r="G19" s="383" t="e">
        <f>'11 міс.'!G18+#REF!</f>
        <v>#REF!</v>
      </c>
      <c r="H19" s="384" t="e">
        <f t="shared" si="1"/>
        <v>#REF!</v>
      </c>
      <c r="I19" s="382" t="e">
        <f>SUM(I21,I22,I23)</f>
        <v>#REF!</v>
      </c>
      <c r="J19" s="383" t="e">
        <f>'11 міс.'!J18+#REF!</f>
        <v>#REF!</v>
      </c>
      <c r="K19" s="384" t="e">
        <f t="shared" si="2"/>
        <v>#REF!</v>
      </c>
      <c r="L19" s="382" t="e">
        <f>SUM(L21,L22,L23)</f>
        <v>#REF!</v>
      </c>
      <c r="M19" s="383" t="e">
        <f>'11 міс.'!M18+#REF!</f>
        <v>#REF!</v>
      </c>
      <c r="N19" s="384" t="e">
        <f t="shared" si="3"/>
        <v>#REF!</v>
      </c>
      <c r="O19" s="382" t="e">
        <f>SUM(O21,O22,O23)</f>
        <v>#REF!</v>
      </c>
      <c r="P19" s="383" t="e">
        <f>'11 міс.'!P18+#REF!</f>
        <v>#REF!</v>
      </c>
      <c r="Q19" s="384" t="e">
        <f t="shared" si="4"/>
        <v>#REF!</v>
      </c>
      <c r="R19" s="382" t="e">
        <f>SUM(R21,R22,R23)</f>
        <v>#REF!</v>
      </c>
      <c r="S19" s="383" t="e">
        <f>'11 міс.'!S18+#REF!</f>
        <v>#REF!</v>
      </c>
      <c r="T19" s="384" t="e">
        <f t="shared" si="5"/>
        <v>#REF!</v>
      </c>
      <c r="U19" s="382">
        <v>425974.83</v>
      </c>
      <c r="V19" s="383">
        <v>425980.85800000001</v>
      </c>
      <c r="W19" s="469">
        <v>100.00141510708509</v>
      </c>
      <c r="Y19" s="54"/>
    </row>
    <row r="20" spans="1:25" ht="20.25" customHeight="1" x14ac:dyDescent="0.25">
      <c r="A20" s="380" t="s">
        <v>105</v>
      </c>
      <c r="B20" s="396"/>
      <c r="C20" s="382" t="e">
        <f>C21+C22</f>
        <v>#REF!</v>
      </c>
      <c r="D20" s="387" t="e">
        <f>SUM('11 міс.'!D19,#REF!)</f>
        <v>#REF!</v>
      </c>
      <c r="E20" s="384" t="e">
        <f t="shared" si="0"/>
        <v>#REF!</v>
      </c>
      <c r="F20" s="382" t="e">
        <f>F21+F22</f>
        <v>#REF!</v>
      </c>
      <c r="G20" s="387" t="e">
        <f>SUM('11 міс.'!G19,#REF!)</f>
        <v>#REF!</v>
      </c>
      <c r="H20" s="384" t="e">
        <f t="shared" si="1"/>
        <v>#REF!</v>
      </c>
      <c r="I20" s="382" t="e">
        <f>I21+I22</f>
        <v>#REF!</v>
      </c>
      <c r="J20" s="387" t="e">
        <f>SUM('11 міс.'!J19,#REF!)</f>
        <v>#REF!</v>
      </c>
      <c r="K20" s="384" t="e">
        <f t="shared" si="2"/>
        <v>#REF!</v>
      </c>
      <c r="L20" s="382" t="e">
        <f>L21+L22</f>
        <v>#REF!</v>
      </c>
      <c r="M20" s="387" t="e">
        <f>SUM('11 міс.'!M19,#REF!)</f>
        <v>#REF!</v>
      </c>
      <c r="N20" s="384" t="e">
        <f t="shared" si="3"/>
        <v>#REF!</v>
      </c>
      <c r="O20" s="382" t="e">
        <f>O21+O22</f>
        <v>#REF!</v>
      </c>
      <c r="P20" s="387" t="e">
        <f>SUM('11 міс.'!P19,#REF!)</f>
        <v>#REF!</v>
      </c>
      <c r="Q20" s="384" t="e">
        <f t="shared" si="4"/>
        <v>#REF!</v>
      </c>
      <c r="R20" s="382" t="e">
        <f>R21+R22</f>
        <v>#REF!</v>
      </c>
      <c r="S20" s="387" t="e">
        <f>SUM('11 міс.'!S19,#REF!)</f>
        <v>#REF!</v>
      </c>
      <c r="T20" s="384" t="e">
        <f t="shared" si="5"/>
        <v>#REF!</v>
      </c>
      <c r="U20" s="391">
        <v>56617.511000000006</v>
      </c>
      <c r="V20" s="391">
        <v>61628.551000000007</v>
      </c>
      <c r="W20" s="469">
        <v>108.85068932118899</v>
      </c>
      <c r="Y20" s="54"/>
    </row>
    <row r="21" spans="1:25" ht="21" customHeight="1" x14ac:dyDescent="0.2">
      <c r="A21" s="385" t="s">
        <v>108</v>
      </c>
      <c r="B21" s="397" t="s">
        <v>12</v>
      </c>
      <c r="C21" s="386" t="e">
        <f>SUM('11 міс.'!C20,#REF!)</f>
        <v>#REF!</v>
      </c>
      <c r="D21" s="387" t="e">
        <f>SUM('11 міс.'!D20,#REF!)</f>
        <v>#REF!</v>
      </c>
      <c r="E21" s="398" t="e">
        <f t="shared" si="0"/>
        <v>#REF!</v>
      </c>
      <c r="F21" s="386" t="e">
        <f>SUM('11 міс.'!F20,#REF!)</f>
        <v>#REF!</v>
      </c>
      <c r="G21" s="387" t="e">
        <f>SUM('11 міс.'!G20,#REF!)</f>
        <v>#REF!</v>
      </c>
      <c r="H21" s="398" t="e">
        <f t="shared" si="1"/>
        <v>#REF!</v>
      </c>
      <c r="I21" s="386" t="e">
        <f>SUM('11 міс.'!I20,#REF!)</f>
        <v>#REF!</v>
      </c>
      <c r="J21" s="387" t="e">
        <f>SUM('11 міс.'!J20,#REF!)</f>
        <v>#REF!</v>
      </c>
      <c r="K21" s="398" t="e">
        <f t="shared" si="2"/>
        <v>#REF!</v>
      </c>
      <c r="L21" s="386" t="e">
        <f>SUM('11 міс.'!L20,#REF!)</f>
        <v>#REF!</v>
      </c>
      <c r="M21" s="387" t="e">
        <f>SUM('11 міс.'!M20,#REF!)</f>
        <v>#REF!</v>
      </c>
      <c r="N21" s="388" t="e">
        <f t="shared" si="3"/>
        <v>#REF!</v>
      </c>
      <c r="O21" s="389" t="e">
        <f>SUM('11 міс.'!O20,#REF!)</f>
        <v>#REF!</v>
      </c>
      <c r="P21" s="387" t="e">
        <f>SUM('11 міс.'!P20,#REF!)</f>
        <v>#REF!</v>
      </c>
      <c r="Q21" s="398" t="e">
        <f t="shared" si="4"/>
        <v>#REF!</v>
      </c>
      <c r="R21" s="389" t="e">
        <f>SUM('11 міс.'!R20,#REF!)</f>
        <v>#REF!</v>
      </c>
      <c r="S21" s="387" t="e">
        <f>SUM('11 міс.'!S20,#REF!)</f>
        <v>#REF!</v>
      </c>
      <c r="T21" s="388" t="e">
        <f t="shared" si="5"/>
        <v>#REF!</v>
      </c>
      <c r="U21" s="391">
        <v>36938.027000000002</v>
      </c>
      <c r="V21" s="392">
        <v>39577.338000000003</v>
      </c>
      <c r="W21" s="470">
        <v>107.14524086519295</v>
      </c>
      <c r="X21" s="54"/>
    </row>
    <row r="22" spans="1:25" ht="22.5" customHeight="1" x14ac:dyDescent="0.2">
      <c r="A22" s="385" t="s">
        <v>107</v>
      </c>
      <c r="B22" s="397" t="s">
        <v>12</v>
      </c>
      <c r="C22" s="386" t="e">
        <f>SUM('11 міс.'!C21,#REF!)</f>
        <v>#REF!</v>
      </c>
      <c r="D22" s="387" t="e">
        <f>SUM('11 міс.'!D21,#REF!)</f>
        <v>#REF!</v>
      </c>
      <c r="E22" s="398" t="e">
        <f t="shared" si="0"/>
        <v>#REF!</v>
      </c>
      <c r="F22" s="386" t="e">
        <f>SUM('11 міс.'!F21,#REF!)</f>
        <v>#REF!</v>
      </c>
      <c r="G22" s="387" t="e">
        <f>SUM('11 міс.'!G21,#REF!)</f>
        <v>#REF!</v>
      </c>
      <c r="H22" s="398" t="e">
        <f t="shared" si="1"/>
        <v>#REF!</v>
      </c>
      <c r="I22" s="386" t="e">
        <f>SUM('11 міс.'!I21,#REF!)</f>
        <v>#REF!</v>
      </c>
      <c r="J22" s="387" t="e">
        <f>SUM('11 міс.'!J21,#REF!)</f>
        <v>#REF!</v>
      </c>
      <c r="K22" s="398" t="e">
        <f t="shared" si="2"/>
        <v>#REF!</v>
      </c>
      <c r="L22" s="386" t="e">
        <f>SUM('11 міс.'!L21,#REF!)</f>
        <v>#REF!</v>
      </c>
      <c r="M22" s="387" t="e">
        <f>SUM('11 міс.'!M21,#REF!)</f>
        <v>#REF!</v>
      </c>
      <c r="N22" s="388" t="e">
        <f t="shared" si="3"/>
        <v>#REF!</v>
      </c>
      <c r="O22" s="389" t="e">
        <f>SUM('11 міс.'!O21,#REF!)</f>
        <v>#REF!</v>
      </c>
      <c r="P22" s="387" t="e">
        <f>SUM('11 міс.'!P21,#REF!)</f>
        <v>#REF!</v>
      </c>
      <c r="Q22" s="398" t="e">
        <f t="shared" si="4"/>
        <v>#REF!</v>
      </c>
      <c r="R22" s="389" t="e">
        <f>SUM('11 міс.'!R21,#REF!)</f>
        <v>#REF!</v>
      </c>
      <c r="S22" s="387" t="e">
        <f>SUM('11 міс.'!S21,#REF!)</f>
        <v>#REF!</v>
      </c>
      <c r="T22" s="388" t="e">
        <f t="shared" si="5"/>
        <v>#REF!</v>
      </c>
      <c r="U22" s="391">
        <v>19679.484</v>
      </c>
      <c r="V22" s="392">
        <v>22051.212999999996</v>
      </c>
      <c r="W22" s="470">
        <v>112.0517844878453</v>
      </c>
    </row>
    <row r="23" spans="1:25" ht="21.75" customHeight="1" x14ac:dyDescent="0.25">
      <c r="A23" s="380" t="s">
        <v>106</v>
      </c>
      <c r="B23" s="397" t="s">
        <v>12</v>
      </c>
      <c r="C23" s="386" t="e">
        <f>SUM('11 міс.'!C22,#REF!)</f>
        <v>#REF!</v>
      </c>
      <c r="D23" s="387" t="e">
        <f>SUM('11 міс.'!D22,#REF!)</f>
        <v>#REF!</v>
      </c>
      <c r="E23" s="398" t="e">
        <f t="shared" si="0"/>
        <v>#REF!</v>
      </c>
      <c r="F23" s="386" t="e">
        <f>SUM('11 міс.'!F22,#REF!)</f>
        <v>#REF!</v>
      </c>
      <c r="G23" s="387" t="e">
        <f>SUM('11 міс.'!G22,#REF!)</f>
        <v>#REF!</v>
      </c>
      <c r="H23" s="398" t="e">
        <f t="shared" si="1"/>
        <v>#REF!</v>
      </c>
      <c r="I23" s="386" t="e">
        <f>SUM('11 міс.'!I22,#REF!)</f>
        <v>#REF!</v>
      </c>
      <c r="J23" s="387" t="e">
        <f>SUM('11 міс.'!J22,#REF!)</f>
        <v>#REF!</v>
      </c>
      <c r="K23" s="398" t="e">
        <f t="shared" si="2"/>
        <v>#REF!</v>
      </c>
      <c r="L23" s="386" t="e">
        <f>SUM('11 міс.'!L22,#REF!)</f>
        <v>#REF!</v>
      </c>
      <c r="M23" s="387" t="e">
        <f>SUM('11 міс.'!M22,#REF!)</f>
        <v>#REF!</v>
      </c>
      <c r="N23" s="388" t="e">
        <f t="shared" si="3"/>
        <v>#REF!</v>
      </c>
      <c r="O23" s="389" t="e">
        <f>SUM('11 міс.'!O22,#REF!)</f>
        <v>#REF!</v>
      </c>
      <c r="P23" s="387" t="e">
        <f>SUM('11 міс.'!P22,#REF!)</f>
        <v>#REF!</v>
      </c>
      <c r="Q23" s="398" t="e">
        <f t="shared" si="4"/>
        <v>#REF!</v>
      </c>
      <c r="R23" s="389" t="e">
        <f>SUM('11 міс.'!R22,#REF!)</f>
        <v>#REF!</v>
      </c>
      <c r="S23" s="387" t="e">
        <f>SUM('11 міс.'!S22,#REF!)</f>
        <v>#REF!</v>
      </c>
      <c r="T23" s="388" t="e">
        <f t="shared" si="5"/>
        <v>#REF!</v>
      </c>
      <c r="U23" s="391">
        <v>369357.31899999996</v>
      </c>
      <c r="V23" s="392">
        <v>364352.30700000003</v>
      </c>
      <c r="W23" s="388">
        <v>98.644940348400155</v>
      </c>
    </row>
    <row r="24" spans="1:25" ht="32.25" customHeight="1" x14ac:dyDescent="0.25">
      <c r="A24" s="395" t="s">
        <v>110</v>
      </c>
      <c r="B24" s="396" t="s">
        <v>27</v>
      </c>
      <c r="C24" s="400" t="e">
        <f>C9/C14*1000</f>
        <v>#REF!</v>
      </c>
      <c r="D24" s="401" t="e">
        <f>D9/D14*1000</f>
        <v>#REF!</v>
      </c>
      <c r="E24" s="402" t="e">
        <f t="shared" ref="E24:E45" si="6">D24-C24</f>
        <v>#REF!</v>
      </c>
      <c r="F24" s="400" t="e">
        <f>F9/F14*1000</f>
        <v>#REF!</v>
      </c>
      <c r="G24" s="401" t="e">
        <f>G9/G14*1000</f>
        <v>#REF!</v>
      </c>
      <c r="H24" s="402" t="e">
        <f t="shared" ref="H24:H45" si="7">G24-F24</f>
        <v>#REF!</v>
      </c>
      <c r="I24" s="400" t="e">
        <f>I9/I14*1000</f>
        <v>#REF!</v>
      </c>
      <c r="J24" s="401" t="e">
        <f>J9/J14*1000</f>
        <v>#REF!</v>
      </c>
      <c r="K24" s="402" t="e">
        <f t="shared" ref="K24:K45" si="8">J24-I24</f>
        <v>#REF!</v>
      </c>
      <c r="L24" s="400" t="e">
        <f>L9/L14*1000</f>
        <v>#REF!</v>
      </c>
      <c r="M24" s="401" t="e">
        <f>M9/M14*1000</f>
        <v>#REF!</v>
      </c>
      <c r="N24" s="402" t="e">
        <f t="shared" ref="N24:N45" si="9">M24-L24</f>
        <v>#REF!</v>
      </c>
      <c r="O24" s="400" t="e">
        <f>O9/O14*1000</f>
        <v>#REF!</v>
      </c>
      <c r="P24" s="401" t="e">
        <f>P9/P14*1000</f>
        <v>#REF!</v>
      </c>
      <c r="Q24" s="402" t="e">
        <f t="shared" ref="Q24:Q45" si="10">P24-O24</f>
        <v>#REF!</v>
      </c>
      <c r="R24" s="400" t="e">
        <f>R9/R14*1000</f>
        <v>#REF!</v>
      </c>
      <c r="S24" s="401" t="e">
        <f>S9/S14*1000</f>
        <v>#REF!</v>
      </c>
      <c r="T24" s="402" t="e">
        <f t="shared" ref="T24:T45" si="11">S24-R24</f>
        <v>#REF!</v>
      </c>
      <c r="U24" s="400">
        <v>98.621068802379128</v>
      </c>
      <c r="V24" s="401">
        <v>101.71535429708928</v>
      </c>
      <c r="W24" s="402">
        <v>3.0942854947101495</v>
      </c>
    </row>
    <row r="25" spans="1:25" ht="24" customHeight="1" x14ac:dyDescent="0.2">
      <c r="A25" s="385" t="s">
        <v>108</v>
      </c>
      <c r="B25" s="397" t="s">
        <v>12</v>
      </c>
      <c r="C25" s="403" t="e">
        <f t="shared" ref="C25:D27" si="12">C11/C16*1000</f>
        <v>#REF!</v>
      </c>
      <c r="D25" s="404" t="e">
        <f t="shared" si="12"/>
        <v>#REF!</v>
      </c>
      <c r="E25" s="405" t="e">
        <f t="shared" si="6"/>
        <v>#REF!</v>
      </c>
      <c r="F25" s="403" t="e">
        <f t="shared" ref="F25:G27" si="13">F11/F16*1000</f>
        <v>#REF!</v>
      </c>
      <c r="G25" s="404" t="e">
        <f t="shared" si="13"/>
        <v>#REF!</v>
      </c>
      <c r="H25" s="405" t="e">
        <f t="shared" si="7"/>
        <v>#REF!</v>
      </c>
      <c r="I25" s="403" t="e">
        <f t="shared" ref="I25:J27" si="14">I11/I16*1000</f>
        <v>#REF!</v>
      </c>
      <c r="J25" s="404" t="e">
        <f t="shared" si="14"/>
        <v>#REF!</v>
      </c>
      <c r="K25" s="405" t="e">
        <f t="shared" si="8"/>
        <v>#REF!</v>
      </c>
      <c r="L25" s="403" t="e">
        <f t="shared" ref="L25:M27" si="15">L11/L16*1000</f>
        <v>#REF!</v>
      </c>
      <c r="M25" s="404" t="e">
        <f t="shared" si="15"/>
        <v>#REF!</v>
      </c>
      <c r="N25" s="405" t="e">
        <f t="shared" si="9"/>
        <v>#REF!</v>
      </c>
      <c r="O25" s="403" t="e">
        <f t="shared" ref="O25:P27" si="16">O11/O16*1000</f>
        <v>#REF!</v>
      </c>
      <c r="P25" s="404" t="e">
        <f t="shared" si="16"/>
        <v>#REF!</v>
      </c>
      <c r="Q25" s="405" t="e">
        <f t="shared" si="10"/>
        <v>#REF!</v>
      </c>
      <c r="R25" s="403" t="e">
        <f t="shared" ref="R25:S27" si="17">R11/R16*1000</f>
        <v>#REF!</v>
      </c>
      <c r="S25" s="404" t="e">
        <f t="shared" si="17"/>
        <v>#REF!</v>
      </c>
      <c r="T25" s="405" t="e">
        <f t="shared" si="11"/>
        <v>#REF!</v>
      </c>
      <c r="U25" s="403">
        <v>269.76441136919573</v>
      </c>
      <c r="V25" s="404">
        <v>270.44108892107209</v>
      </c>
      <c r="W25" s="405">
        <v>0.67667755187636658</v>
      </c>
    </row>
    <row r="26" spans="1:25" ht="18" customHeight="1" x14ac:dyDescent="0.2">
      <c r="A26" s="385" t="s">
        <v>107</v>
      </c>
      <c r="B26" s="397" t="s">
        <v>12</v>
      </c>
      <c r="C26" s="403" t="e">
        <f t="shared" si="12"/>
        <v>#REF!</v>
      </c>
      <c r="D26" s="404" t="e">
        <f t="shared" si="12"/>
        <v>#REF!</v>
      </c>
      <c r="E26" s="405" t="e">
        <f t="shared" si="6"/>
        <v>#REF!</v>
      </c>
      <c r="F26" s="403" t="e">
        <f t="shared" si="13"/>
        <v>#REF!</v>
      </c>
      <c r="G26" s="404" t="e">
        <f t="shared" si="13"/>
        <v>#REF!</v>
      </c>
      <c r="H26" s="405" t="e">
        <f t="shared" si="7"/>
        <v>#REF!</v>
      </c>
      <c r="I26" s="403" t="e">
        <f t="shared" si="14"/>
        <v>#REF!</v>
      </c>
      <c r="J26" s="404" t="e">
        <f t="shared" si="14"/>
        <v>#REF!</v>
      </c>
      <c r="K26" s="405" t="e">
        <f t="shared" si="8"/>
        <v>#REF!</v>
      </c>
      <c r="L26" s="403" t="e">
        <f t="shared" si="15"/>
        <v>#REF!</v>
      </c>
      <c r="M26" s="404" t="e">
        <f t="shared" si="15"/>
        <v>#REF!</v>
      </c>
      <c r="N26" s="405" t="e">
        <f t="shared" si="9"/>
        <v>#REF!</v>
      </c>
      <c r="O26" s="403" t="e">
        <f t="shared" si="16"/>
        <v>#REF!</v>
      </c>
      <c r="P26" s="404" t="e">
        <f t="shared" si="16"/>
        <v>#REF!</v>
      </c>
      <c r="Q26" s="405" t="e">
        <f t="shared" si="10"/>
        <v>#REF!</v>
      </c>
      <c r="R26" s="403" t="e">
        <f t="shared" si="17"/>
        <v>#REF!</v>
      </c>
      <c r="S26" s="404" t="e">
        <f t="shared" si="17"/>
        <v>#REF!</v>
      </c>
      <c r="T26" s="405" t="e">
        <f t="shared" si="11"/>
        <v>#REF!</v>
      </c>
      <c r="U26" s="403">
        <v>207.62694621219964</v>
      </c>
      <c r="V26" s="404">
        <v>202.32247412274671</v>
      </c>
      <c r="W26" s="405">
        <v>-5.3044720894529291</v>
      </c>
    </row>
    <row r="27" spans="1:25" ht="21" customHeight="1" x14ac:dyDescent="0.25">
      <c r="A27" s="380" t="s">
        <v>106</v>
      </c>
      <c r="B27" s="397" t="s">
        <v>12</v>
      </c>
      <c r="C27" s="403" t="e">
        <f t="shared" si="12"/>
        <v>#REF!</v>
      </c>
      <c r="D27" s="404" t="e">
        <f t="shared" si="12"/>
        <v>#REF!</v>
      </c>
      <c r="E27" s="405" t="e">
        <f t="shared" si="6"/>
        <v>#REF!</v>
      </c>
      <c r="F27" s="403" t="e">
        <f t="shared" si="13"/>
        <v>#REF!</v>
      </c>
      <c r="G27" s="404" t="e">
        <f t="shared" si="13"/>
        <v>#REF!</v>
      </c>
      <c r="H27" s="405" t="e">
        <f t="shared" si="7"/>
        <v>#REF!</v>
      </c>
      <c r="I27" s="403" t="e">
        <f t="shared" si="14"/>
        <v>#REF!</v>
      </c>
      <c r="J27" s="404" t="e">
        <f t="shared" si="14"/>
        <v>#REF!</v>
      </c>
      <c r="K27" s="405" t="e">
        <f t="shared" si="8"/>
        <v>#REF!</v>
      </c>
      <c r="L27" s="403" t="e">
        <f t="shared" si="15"/>
        <v>#REF!</v>
      </c>
      <c r="M27" s="404" t="e">
        <f t="shared" si="15"/>
        <v>#REF!</v>
      </c>
      <c r="N27" s="405" t="e">
        <f t="shared" si="9"/>
        <v>#REF!</v>
      </c>
      <c r="O27" s="403" t="e">
        <f t="shared" si="16"/>
        <v>#REF!</v>
      </c>
      <c r="P27" s="404" t="e">
        <f t="shared" si="16"/>
        <v>#REF!</v>
      </c>
      <c r="Q27" s="405" t="e">
        <f t="shared" si="10"/>
        <v>#REF!</v>
      </c>
      <c r="R27" s="403" t="e">
        <f t="shared" si="17"/>
        <v>#REF!</v>
      </c>
      <c r="S27" s="404" t="e">
        <f t="shared" si="17"/>
        <v>#REF!</v>
      </c>
      <c r="T27" s="405" t="e">
        <f t="shared" si="11"/>
        <v>#REF!</v>
      </c>
      <c r="U27" s="403">
        <v>46.515667403697236</v>
      </c>
      <c r="V27" s="404">
        <v>46.348967125578092</v>
      </c>
      <c r="W27" s="405">
        <v>-0.16670027811914423</v>
      </c>
    </row>
    <row r="28" spans="1:25" ht="31.5" customHeight="1" x14ac:dyDescent="0.25">
      <c r="A28" s="406" t="s">
        <v>111</v>
      </c>
      <c r="B28" s="396" t="s">
        <v>28</v>
      </c>
      <c r="C28" s="407" t="e">
        <f>C9/C31*1000</f>
        <v>#REF!</v>
      </c>
      <c r="D28" s="408" t="e">
        <f>D9/D31*1000</f>
        <v>#REF!</v>
      </c>
      <c r="E28" s="409" t="e">
        <f t="shared" si="6"/>
        <v>#REF!</v>
      </c>
      <c r="F28" s="407" t="e">
        <f>F9/F31*1000</f>
        <v>#REF!</v>
      </c>
      <c r="G28" s="408" t="e">
        <f>G9/G31*1000</f>
        <v>#REF!</v>
      </c>
      <c r="H28" s="409" t="e">
        <f t="shared" si="7"/>
        <v>#REF!</v>
      </c>
      <c r="I28" s="407" t="e">
        <f>I9/I31*1000</f>
        <v>#REF!</v>
      </c>
      <c r="J28" s="408" t="e">
        <f>J9/J31*1000</f>
        <v>#REF!</v>
      </c>
      <c r="K28" s="409" t="e">
        <f t="shared" si="8"/>
        <v>#REF!</v>
      </c>
      <c r="L28" s="407" t="e">
        <f>L9/L31*1000</f>
        <v>#REF!</v>
      </c>
      <c r="M28" s="408" t="e">
        <f>M9/M31*1000</f>
        <v>#REF!</v>
      </c>
      <c r="N28" s="409" t="e">
        <f t="shared" si="9"/>
        <v>#REF!</v>
      </c>
      <c r="O28" s="407" t="e">
        <f>O9/O31*1000</f>
        <v>#REF!</v>
      </c>
      <c r="P28" s="408" t="e">
        <f>P9/P31*1000</f>
        <v>#REF!</v>
      </c>
      <c r="Q28" s="409" t="e">
        <f t="shared" si="10"/>
        <v>#REF!</v>
      </c>
      <c r="R28" s="407" t="e">
        <f>R9/R31*1000</f>
        <v>#REF!</v>
      </c>
      <c r="S28" s="408" t="e">
        <f>S9/S31*1000</f>
        <v>#REF!</v>
      </c>
      <c r="T28" s="409" t="e">
        <f t="shared" si="11"/>
        <v>#REF!</v>
      </c>
      <c r="U28" s="407">
        <v>31.836203623188403</v>
      </c>
      <c r="V28" s="408">
        <v>33.170032758755013</v>
      </c>
      <c r="W28" s="409">
        <v>1.3338291355666101</v>
      </c>
    </row>
    <row r="29" spans="1:25" ht="24.75" customHeight="1" x14ac:dyDescent="0.2">
      <c r="A29" s="399" t="s">
        <v>113</v>
      </c>
      <c r="B29" s="397" t="s">
        <v>12</v>
      </c>
      <c r="C29" s="410" t="e">
        <f>C10/C32*1000</f>
        <v>#REF!</v>
      </c>
      <c r="D29" s="411" t="e">
        <f>D10/D32*1000</f>
        <v>#REF!</v>
      </c>
      <c r="E29" s="412" t="e">
        <f t="shared" si="6"/>
        <v>#REF!</v>
      </c>
      <c r="F29" s="410" t="e">
        <f>F10/F32*1000</f>
        <v>#REF!</v>
      </c>
      <c r="G29" s="411" t="e">
        <f>G10/G32*1000</f>
        <v>#REF!</v>
      </c>
      <c r="H29" s="412" t="e">
        <f t="shared" si="7"/>
        <v>#REF!</v>
      </c>
      <c r="I29" s="410" t="e">
        <f>I10/I32*1000</f>
        <v>#REF!</v>
      </c>
      <c r="J29" s="411" t="e">
        <f>J10/J32*1000</f>
        <v>#REF!</v>
      </c>
      <c r="K29" s="412" t="e">
        <f t="shared" si="8"/>
        <v>#REF!</v>
      </c>
      <c r="L29" s="410" t="e">
        <f>L10/L32*1000</f>
        <v>#REF!</v>
      </c>
      <c r="M29" s="411" t="e">
        <f>M10/M32*1000</f>
        <v>#REF!</v>
      </c>
      <c r="N29" s="412" t="e">
        <f t="shared" si="9"/>
        <v>#REF!</v>
      </c>
      <c r="O29" s="413" t="e">
        <f>O10/O32*1000</f>
        <v>#REF!</v>
      </c>
      <c r="P29" s="414" t="e">
        <f>P10/P32*1000</f>
        <v>#REF!</v>
      </c>
      <c r="Q29" s="412" t="e">
        <f t="shared" si="10"/>
        <v>#REF!</v>
      </c>
      <c r="R29" s="413" t="e">
        <f>R10/R32*1000</f>
        <v>#REF!</v>
      </c>
      <c r="S29" s="414" t="e">
        <f>S10/S32*1000</f>
        <v>#REF!</v>
      </c>
      <c r="T29" s="412" t="e">
        <f t="shared" si="11"/>
        <v>#REF!</v>
      </c>
      <c r="U29" s="413">
        <v>27.184862191702056</v>
      </c>
      <c r="V29" s="414">
        <v>28.723171712878095</v>
      </c>
      <c r="W29" s="412">
        <v>1.5383095211760391</v>
      </c>
    </row>
    <row r="30" spans="1:25" ht="23.25" customHeight="1" x14ac:dyDescent="0.2">
      <c r="A30" s="399" t="s">
        <v>114</v>
      </c>
      <c r="B30" s="397" t="s">
        <v>12</v>
      </c>
      <c r="C30" s="410" t="e">
        <f>C13/C33*1000</f>
        <v>#REF!</v>
      </c>
      <c r="D30" s="411" t="e">
        <f>D13/D33*1000</f>
        <v>#REF!</v>
      </c>
      <c r="E30" s="412" t="e">
        <f t="shared" si="6"/>
        <v>#REF!</v>
      </c>
      <c r="F30" s="410" t="e">
        <f>F13/F33*1000</f>
        <v>#REF!</v>
      </c>
      <c r="G30" s="411" t="e">
        <f>G13/G33*1000</f>
        <v>#REF!</v>
      </c>
      <c r="H30" s="412" t="e">
        <f t="shared" si="7"/>
        <v>#REF!</v>
      </c>
      <c r="I30" s="410" t="e">
        <f>I13/I33*1000</f>
        <v>#REF!</v>
      </c>
      <c r="J30" s="411" t="e">
        <f>J13/J33*1000</f>
        <v>#REF!</v>
      </c>
      <c r="K30" s="412" t="e">
        <f t="shared" si="8"/>
        <v>#REF!</v>
      </c>
      <c r="L30" s="410" t="e">
        <f>L13/L33*1000</f>
        <v>#REF!</v>
      </c>
      <c r="M30" s="411" t="e">
        <f>M13/M33*1000</f>
        <v>#REF!</v>
      </c>
      <c r="N30" s="412" t="e">
        <f t="shared" si="9"/>
        <v>#REF!</v>
      </c>
      <c r="O30" s="413" t="e">
        <f>O13/O33*1000</f>
        <v>#REF!</v>
      </c>
      <c r="P30" s="414" t="e">
        <f>P13/P33*1000</f>
        <v>#REF!</v>
      </c>
      <c r="Q30" s="412" t="e">
        <f t="shared" si="10"/>
        <v>#REF!</v>
      </c>
      <c r="R30" s="413" t="e">
        <f>R13/R33*1000</f>
        <v>#REF!</v>
      </c>
      <c r="S30" s="414" t="e">
        <f>S13/S33*1000</f>
        <v>#REF!</v>
      </c>
      <c r="T30" s="412" t="e">
        <f t="shared" si="11"/>
        <v>#REF!</v>
      </c>
      <c r="U30" s="413">
        <v>46.079345880174372</v>
      </c>
      <c r="V30" s="414">
        <v>47.706316726981655</v>
      </c>
      <c r="W30" s="412">
        <v>1.6269708468072821</v>
      </c>
    </row>
    <row r="31" spans="1:25" ht="24.6" hidden="1" customHeight="1" x14ac:dyDescent="0.25">
      <c r="A31" s="406" t="s">
        <v>20</v>
      </c>
      <c r="B31" s="396" t="s">
        <v>23</v>
      </c>
      <c r="C31" s="415" t="e">
        <f>SUM('11 міс.'!C31,#REF!)</f>
        <v>#REF!</v>
      </c>
      <c r="D31" s="416" t="e">
        <f>SUM('11 міс.'!D31,#REF!)</f>
        <v>#REF!</v>
      </c>
      <c r="E31" s="402" t="e">
        <f t="shared" si="6"/>
        <v>#REF!</v>
      </c>
      <c r="F31" s="415" t="e">
        <f>SUM('11 міс.'!F31,#REF!)</f>
        <v>#REF!</v>
      </c>
      <c r="G31" s="416" t="e">
        <f>SUM('11 міс.'!G31,#REF!)</f>
        <v>#REF!</v>
      </c>
      <c r="H31" s="402" t="e">
        <f t="shared" si="7"/>
        <v>#REF!</v>
      </c>
      <c r="I31" s="415" t="e">
        <f>SUM('11 міс.'!I31,#REF!)</f>
        <v>#REF!</v>
      </c>
      <c r="J31" s="416" t="e">
        <f>SUM('11 міс.'!J31,#REF!)</f>
        <v>#REF!</v>
      </c>
      <c r="K31" s="402" t="e">
        <f t="shared" si="8"/>
        <v>#REF!</v>
      </c>
      <c r="L31" s="415" t="e">
        <f>SUM('11 міс.'!L31,#REF!)</f>
        <v>#REF!</v>
      </c>
      <c r="M31" s="416" t="e">
        <f>SUM('11 міс.'!M31,#REF!)</f>
        <v>#REF!</v>
      </c>
      <c r="N31" s="402" t="e">
        <f t="shared" si="9"/>
        <v>#REF!</v>
      </c>
      <c r="O31" s="415" t="e">
        <f>SUM('11 міс.'!O31,#REF!)</f>
        <v>#REF!</v>
      </c>
      <c r="P31" s="416" t="e">
        <f>SUM('11 міс.'!P31,#REF!)</f>
        <v>#REF!</v>
      </c>
      <c r="Q31" s="402" t="e">
        <f t="shared" si="10"/>
        <v>#REF!</v>
      </c>
      <c r="R31" s="415" t="e">
        <f>SUM('11 міс.'!R31,#REF!)</f>
        <v>#REF!</v>
      </c>
      <c r="S31" s="416" t="e">
        <f>SUM('11 міс.'!S31,#REF!)</f>
        <v>#REF!</v>
      </c>
      <c r="T31" s="402" t="e">
        <f t="shared" si="11"/>
        <v>#REF!</v>
      </c>
      <c r="U31" s="400" t="e">
        <f>SUM(C31,F31,I31,L31,O31,R31)</f>
        <v>#REF!</v>
      </c>
      <c r="V31" s="401" t="e">
        <f>SUM(D31,G31,J31,M31,P31,S31)</f>
        <v>#REF!</v>
      </c>
      <c r="W31" s="402" t="e">
        <f t="shared" ref="W31:W45" si="18">V31-U31</f>
        <v>#REF!</v>
      </c>
    </row>
    <row r="32" spans="1:25" ht="15" hidden="1" x14ac:dyDescent="0.2">
      <c r="A32" s="399" t="s">
        <v>22</v>
      </c>
      <c r="B32" s="397" t="s">
        <v>12</v>
      </c>
      <c r="C32" s="417" t="e">
        <f>C31-C33</f>
        <v>#REF!</v>
      </c>
      <c r="D32" s="418" t="e">
        <f>D31-D33</f>
        <v>#REF!</v>
      </c>
      <c r="E32" s="405" t="e">
        <f t="shared" si="6"/>
        <v>#REF!</v>
      </c>
      <c r="F32" s="417" t="e">
        <f>F31-F33</f>
        <v>#REF!</v>
      </c>
      <c r="G32" s="418" t="e">
        <f>G31-G33</f>
        <v>#REF!</v>
      </c>
      <c r="H32" s="405" t="e">
        <f t="shared" si="7"/>
        <v>#REF!</v>
      </c>
      <c r="I32" s="417" t="e">
        <f>I31-I33</f>
        <v>#REF!</v>
      </c>
      <c r="J32" s="418" t="e">
        <f>J31-J33</f>
        <v>#REF!</v>
      </c>
      <c r="K32" s="405" t="e">
        <f t="shared" si="8"/>
        <v>#REF!</v>
      </c>
      <c r="L32" s="417" t="e">
        <f>L31-L33</f>
        <v>#REF!</v>
      </c>
      <c r="M32" s="418" t="e">
        <f>M31-M33</f>
        <v>#REF!</v>
      </c>
      <c r="N32" s="405" t="e">
        <f t="shared" si="9"/>
        <v>#REF!</v>
      </c>
      <c r="O32" s="403" t="e">
        <f>O31-O33</f>
        <v>#REF!</v>
      </c>
      <c r="P32" s="404" t="e">
        <f>P31-P33</f>
        <v>#REF!</v>
      </c>
      <c r="Q32" s="405" t="e">
        <f t="shared" si="10"/>
        <v>#REF!</v>
      </c>
      <c r="R32" s="403" t="e">
        <f>R31-R33</f>
        <v>#REF!</v>
      </c>
      <c r="S32" s="404" t="e">
        <f>S31-S33</f>
        <v>#REF!</v>
      </c>
      <c r="T32" s="405" t="e">
        <f t="shared" si="11"/>
        <v>#REF!</v>
      </c>
      <c r="U32" s="403" t="e">
        <f>U31-U33</f>
        <v>#REF!</v>
      </c>
      <c r="V32" s="404" t="e">
        <f>V31-V33</f>
        <v>#REF!</v>
      </c>
      <c r="W32" s="405" t="e">
        <f t="shared" si="18"/>
        <v>#REF!</v>
      </c>
    </row>
    <row r="33" spans="1:23" ht="15" hidden="1" x14ac:dyDescent="0.2">
      <c r="A33" s="399" t="s">
        <v>15</v>
      </c>
      <c r="B33" s="397" t="s">
        <v>12</v>
      </c>
      <c r="C33" s="419" t="e">
        <f>SUM('11 міс.'!C33,#REF!)</f>
        <v>#REF!</v>
      </c>
      <c r="D33" s="420" t="e">
        <f>SUM('11 міс.'!D33,#REF!)</f>
        <v>#REF!</v>
      </c>
      <c r="E33" s="405" t="e">
        <f t="shared" si="6"/>
        <v>#REF!</v>
      </c>
      <c r="F33" s="419" t="e">
        <f>SUM('11 міс.'!F33,#REF!)</f>
        <v>#REF!</v>
      </c>
      <c r="G33" s="420" t="e">
        <f>SUM('11 міс.'!G33,#REF!)</f>
        <v>#REF!</v>
      </c>
      <c r="H33" s="405" t="e">
        <f t="shared" si="7"/>
        <v>#REF!</v>
      </c>
      <c r="I33" s="419" t="e">
        <f>SUM('11 міс.'!I33,#REF!)</f>
        <v>#REF!</v>
      </c>
      <c r="J33" s="420" t="e">
        <f>SUM('11 міс.'!J33,#REF!)</f>
        <v>#REF!</v>
      </c>
      <c r="K33" s="405" t="e">
        <f t="shared" si="8"/>
        <v>#REF!</v>
      </c>
      <c r="L33" s="419" t="e">
        <f>SUM('11 міс.'!L33,#REF!)</f>
        <v>#REF!</v>
      </c>
      <c r="M33" s="420" t="e">
        <f>SUM('11 міс.'!M33,#REF!)</f>
        <v>#REF!</v>
      </c>
      <c r="N33" s="405" t="e">
        <f t="shared" si="9"/>
        <v>#REF!</v>
      </c>
      <c r="O33" s="421" t="e">
        <f>SUM('11 міс.'!O33,#REF!)</f>
        <v>#REF!</v>
      </c>
      <c r="P33" s="422" t="e">
        <f>SUM('11 міс.'!P33,#REF!)</f>
        <v>#REF!</v>
      </c>
      <c r="Q33" s="405" t="e">
        <f t="shared" si="10"/>
        <v>#REF!</v>
      </c>
      <c r="R33" s="421" t="e">
        <f>SUM('11 міс.'!R33,#REF!)</f>
        <v>#REF!</v>
      </c>
      <c r="S33" s="422" t="e">
        <f>SUM('11 міс.'!S33,#REF!)</f>
        <v>#REF!</v>
      </c>
      <c r="T33" s="405" t="e">
        <f t="shared" si="11"/>
        <v>#REF!</v>
      </c>
      <c r="U33" s="403" t="e">
        <f>SUM(C33,F33,I33,L33,O33,R33)</f>
        <v>#REF!</v>
      </c>
      <c r="V33" s="404" t="e">
        <f>SUM(D33,G33,J33,M33,P33,S33)</f>
        <v>#REF!</v>
      </c>
      <c r="W33" s="405" t="e">
        <f t="shared" si="18"/>
        <v>#REF!</v>
      </c>
    </row>
    <row r="34" spans="1:23" ht="31.5" customHeight="1" x14ac:dyDescent="0.25">
      <c r="A34" s="406" t="s">
        <v>112</v>
      </c>
      <c r="B34" s="423"/>
      <c r="C34" s="415" t="e">
        <f>SUM(C35,C36)</f>
        <v>#REF!</v>
      </c>
      <c r="D34" s="416" t="e">
        <f>SUM(D35,D36)</f>
        <v>#REF!</v>
      </c>
      <c r="E34" s="402" t="e">
        <f t="shared" si="6"/>
        <v>#REF!</v>
      </c>
      <c r="F34" s="415" t="e">
        <f>SUM(F35,F36)</f>
        <v>#REF!</v>
      </c>
      <c r="G34" s="416" t="e">
        <f>SUM(G35,G36)</f>
        <v>#REF!</v>
      </c>
      <c r="H34" s="402" t="e">
        <f t="shared" si="7"/>
        <v>#REF!</v>
      </c>
      <c r="I34" s="415" t="e">
        <f>SUM(I35,I36)</f>
        <v>#REF!</v>
      </c>
      <c r="J34" s="416" t="e">
        <f>SUM(J35,J36)</f>
        <v>#REF!</v>
      </c>
      <c r="K34" s="402" t="e">
        <f t="shared" si="8"/>
        <v>#REF!</v>
      </c>
      <c r="L34" s="415" t="e">
        <f>SUM(L35,L36)</f>
        <v>#REF!</v>
      </c>
      <c r="M34" s="416" t="e">
        <f>SUM(M35,M36)</f>
        <v>#REF!</v>
      </c>
      <c r="N34" s="402" t="e">
        <f t="shared" si="9"/>
        <v>#REF!</v>
      </c>
      <c r="O34" s="415" t="e">
        <f>SUM(O35,O36)</f>
        <v>#REF!</v>
      </c>
      <c r="P34" s="416" t="e">
        <f>SUM(P35,P36)</f>
        <v>#REF!</v>
      </c>
      <c r="Q34" s="402" t="e">
        <f t="shared" si="10"/>
        <v>#REF!</v>
      </c>
      <c r="R34" s="415" t="e">
        <f>SUM(R35,R36)</f>
        <v>#REF!</v>
      </c>
      <c r="S34" s="416" t="e">
        <f>SUM(S35,S36)</f>
        <v>#REF!</v>
      </c>
      <c r="T34" s="402" t="e">
        <f t="shared" si="11"/>
        <v>#REF!</v>
      </c>
      <c r="U34" s="400">
        <v>786726</v>
      </c>
      <c r="V34" s="401">
        <v>778161</v>
      </c>
      <c r="W34" s="402">
        <v>-8565</v>
      </c>
    </row>
    <row r="35" spans="1:23" ht="23.25" customHeight="1" x14ac:dyDescent="0.2">
      <c r="A35" s="399" t="s">
        <v>113</v>
      </c>
      <c r="B35" s="397"/>
      <c r="C35" s="419" t="e">
        <f>SUM('11 міс.'!C35,#REF!)</f>
        <v>#REF!</v>
      </c>
      <c r="D35" s="420" t="e">
        <f>SUM('11 міс.'!D35,#REF!)</f>
        <v>#REF!</v>
      </c>
      <c r="E35" s="405" t="e">
        <f t="shared" si="6"/>
        <v>#REF!</v>
      </c>
      <c r="F35" s="419" t="e">
        <f>SUM('11 міс.'!F35,#REF!)</f>
        <v>#REF!</v>
      </c>
      <c r="G35" s="420" t="e">
        <f>SUM('11 міс.'!G35,#REF!)</f>
        <v>#REF!</v>
      </c>
      <c r="H35" s="405" t="e">
        <f t="shared" si="7"/>
        <v>#REF!</v>
      </c>
      <c r="I35" s="419" t="e">
        <f>SUM('11 міс.'!I35,#REF!)</f>
        <v>#REF!</v>
      </c>
      <c r="J35" s="420" t="e">
        <f>SUM('11 міс.'!J35,#REF!)</f>
        <v>#REF!</v>
      </c>
      <c r="K35" s="405" t="e">
        <f t="shared" si="8"/>
        <v>#REF!</v>
      </c>
      <c r="L35" s="419" t="e">
        <f>SUM('11 міс.'!L35,#REF!)</f>
        <v>#REF!</v>
      </c>
      <c r="M35" s="420" t="e">
        <f>SUM('11 міс.'!M35,#REF!)</f>
        <v>#REF!</v>
      </c>
      <c r="N35" s="405" t="e">
        <f t="shared" si="9"/>
        <v>#REF!</v>
      </c>
      <c r="O35" s="421" t="e">
        <f>SUM('11 міс.'!O35,#REF!)</f>
        <v>#REF!</v>
      </c>
      <c r="P35" s="422" t="e">
        <f>SUM('11 міс.'!P35,#REF!)</f>
        <v>#REF!</v>
      </c>
      <c r="Q35" s="405" t="e">
        <f t="shared" si="10"/>
        <v>#REF!</v>
      </c>
      <c r="R35" s="421" t="e">
        <f>SUM('11 міс.'!R35,#REF!)</f>
        <v>#REF!</v>
      </c>
      <c r="S35" s="422" t="e">
        <f>SUM('11 міс.'!S35,#REF!)</f>
        <v>#REF!</v>
      </c>
      <c r="T35" s="405" t="e">
        <f t="shared" si="11"/>
        <v>#REF!</v>
      </c>
      <c r="U35" s="403">
        <v>164161</v>
      </c>
      <c r="V35" s="404">
        <v>163108</v>
      </c>
      <c r="W35" s="405">
        <v>-1053</v>
      </c>
    </row>
    <row r="36" spans="1:23" ht="21" customHeight="1" thickBot="1" x14ac:dyDescent="0.25">
      <c r="A36" s="399" t="s">
        <v>114</v>
      </c>
      <c r="B36" s="424"/>
      <c r="C36" s="425" t="e">
        <f>SUM('11 міс.'!C36,#REF!)</f>
        <v>#REF!</v>
      </c>
      <c r="D36" s="426" t="e">
        <f>SUM('11 міс.'!D36,#REF!)</f>
        <v>#REF!</v>
      </c>
      <c r="E36" s="427" t="e">
        <f t="shared" si="6"/>
        <v>#REF!</v>
      </c>
      <c r="F36" s="425" t="e">
        <f>SUM('11 міс.'!F36,#REF!)</f>
        <v>#REF!</v>
      </c>
      <c r="G36" s="426" t="e">
        <f>SUM('11 міс.'!G36,#REF!)</f>
        <v>#REF!</v>
      </c>
      <c r="H36" s="427" t="e">
        <f t="shared" si="7"/>
        <v>#REF!</v>
      </c>
      <c r="I36" s="425" t="e">
        <f>SUM('11 міс.'!I36,#REF!)</f>
        <v>#REF!</v>
      </c>
      <c r="J36" s="426" t="e">
        <f>SUM('11 міс.'!J36,#REF!)</f>
        <v>#REF!</v>
      </c>
      <c r="K36" s="427" t="e">
        <f t="shared" si="8"/>
        <v>#REF!</v>
      </c>
      <c r="L36" s="425" t="e">
        <f>SUM('11 міс.'!L36,#REF!)</f>
        <v>#REF!</v>
      </c>
      <c r="M36" s="426" t="e">
        <f>SUM('11 міс.'!M36,#REF!)</f>
        <v>#REF!</v>
      </c>
      <c r="N36" s="427" t="e">
        <f t="shared" si="9"/>
        <v>#REF!</v>
      </c>
      <c r="O36" s="428" t="e">
        <f>SUM('11 міс.'!O36,#REF!)</f>
        <v>#REF!</v>
      </c>
      <c r="P36" s="429" t="e">
        <f>SUM('11 міс.'!P36,#REF!)</f>
        <v>#REF!</v>
      </c>
      <c r="Q36" s="427" t="e">
        <f t="shared" si="10"/>
        <v>#REF!</v>
      </c>
      <c r="R36" s="428" t="e">
        <f>SUM('11 міс.'!R36,#REF!)</f>
        <v>#REF!</v>
      </c>
      <c r="S36" s="429" t="e">
        <f>SUM('11 міс.'!S36,#REF!)</f>
        <v>#REF!</v>
      </c>
      <c r="T36" s="427" t="e">
        <f t="shared" si="11"/>
        <v>#REF!</v>
      </c>
      <c r="U36" s="430">
        <v>622565</v>
      </c>
      <c r="V36" s="431">
        <v>615053</v>
      </c>
      <c r="W36" s="427">
        <v>-7512</v>
      </c>
    </row>
    <row r="37" spans="1:23" ht="24.6" hidden="1" customHeight="1" x14ac:dyDescent="0.2">
      <c r="A37" s="76" t="s">
        <v>35</v>
      </c>
      <c r="B37" s="366" t="s">
        <v>51</v>
      </c>
      <c r="C37" s="367" t="e">
        <f>SUM(#REF!,#REF!,#REF!,#REF!,#REF!,#REF!,#REF!,#REF!,[1]вер.!C36,#REF!,#REF!,#REF!)/12</f>
        <v>#REF!</v>
      </c>
      <c r="D37" s="56" t="e">
        <f>SUM(#REF!,#REF!,#REF!,#REF!,#REF!,#REF!,#REF!,#REF!,[1]вер.!D36,#REF!,#REF!,#REF!)/12</f>
        <v>#REF!</v>
      </c>
      <c r="E37" s="252" t="e">
        <f t="shared" si="6"/>
        <v>#REF!</v>
      </c>
      <c r="F37" s="367" t="e">
        <f>SUM(#REF!,#REF!,#REF!,#REF!,#REF!,#REF!,#REF!,#REF!,[1]вер.!F36,#REF!,#REF!,#REF!)/12</f>
        <v>#REF!</v>
      </c>
      <c r="G37" s="56" t="e">
        <f>SUM(#REF!,#REF!,#REF!,#REF!,#REF!,#REF!,#REF!,#REF!,[1]вер.!G36,#REF!,#REF!,#REF!)/12</f>
        <v>#REF!</v>
      </c>
      <c r="H37" s="252" t="e">
        <f t="shared" si="7"/>
        <v>#REF!</v>
      </c>
      <c r="I37" s="367" t="e">
        <f>SUM(#REF!,#REF!,#REF!,#REF!,#REF!,#REF!,#REF!,#REF!,[1]вер.!I36,#REF!,#REF!,#REF!)/12</f>
        <v>#REF!</v>
      </c>
      <c r="J37" s="56" t="e">
        <f>SUM(#REF!,#REF!,#REF!,#REF!,#REF!,#REF!,#REF!,#REF!,[1]вер.!J36,#REF!,#REF!,#REF!)/12</f>
        <v>#REF!</v>
      </c>
      <c r="K37" s="252" t="e">
        <f t="shared" si="8"/>
        <v>#REF!</v>
      </c>
      <c r="L37" s="367" t="e">
        <f>SUM(#REF!,#REF!,#REF!,#REF!,#REF!,#REF!,#REF!,#REF!,[1]вер.!L36,#REF!,#REF!,#REF!)/12</f>
        <v>#REF!</v>
      </c>
      <c r="M37" s="56" t="e">
        <f>SUM(#REF!,#REF!,#REF!,#REF!,#REF!,#REF!,#REF!,#REF!,[1]вер.!M36,#REF!,#REF!,#REF!)/12</f>
        <v>#REF!</v>
      </c>
      <c r="N37" s="252" t="e">
        <f t="shared" si="9"/>
        <v>#REF!</v>
      </c>
      <c r="O37" s="367" t="e">
        <f>SUM(#REF!,#REF!,#REF!,#REF!,#REF!,#REF!,#REF!,#REF!,[1]вер.!O36,#REF!,#REF!,#REF!)/12</f>
        <v>#REF!</v>
      </c>
      <c r="P37" s="56" t="e">
        <f>SUM(#REF!,#REF!,#REF!,#REF!,#REF!,#REF!,#REF!,#REF!,[1]вер.!P36,#REF!,#REF!,#REF!)/12</f>
        <v>#REF!</v>
      </c>
      <c r="Q37" s="252" t="e">
        <f t="shared" si="10"/>
        <v>#REF!</v>
      </c>
      <c r="R37" s="367" t="e">
        <f>SUM(#REF!,#REF!,#REF!,#REF!,#REF!,#REF!,#REF!,#REF!,[1]вер.!R36,#REF!,#REF!,#REF!)/12</f>
        <v>#REF!</v>
      </c>
      <c r="S37" s="56" t="e">
        <f>SUM(#REF!,#REF!,#REF!,#REF!,#REF!,#REF!,#REF!,#REF!,[1]вер.!S36,#REF!,#REF!,#REF!)/12</f>
        <v>#REF!</v>
      </c>
      <c r="T37" s="252" t="e">
        <f t="shared" si="11"/>
        <v>#REF!</v>
      </c>
      <c r="U37" s="257" t="e">
        <f t="shared" ref="U37:V41" si="19">SUM(C37,F37,I37,L37,O37,R37)</f>
        <v>#REF!</v>
      </c>
      <c r="V37" s="57" t="e">
        <f t="shared" si="19"/>
        <v>#REF!</v>
      </c>
      <c r="W37" s="252" t="e">
        <f t="shared" si="18"/>
        <v>#REF!</v>
      </c>
    </row>
    <row r="38" spans="1:23" hidden="1" x14ac:dyDescent="0.2">
      <c r="A38" s="160" t="s">
        <v>24</v>
      </c>
      <c r="B38" s="158" t="s">
        <v>12</v>
      </c>
      <c r="C38" s="177" t="e">
        <f>SUM(#REF!,#REF!,#REF!,#REF!,#REF!,#REF!,#REF!,#REF!,[1]вер.!C37,#REF!,#REF!,#REF!)/12</f>
        <v>#REF!</v>
      </c>
      <c r="D38" s="19" t="e">
        <f>SUM(#REF!,#REF!,#REF!,#REF!,#REF!,#REF!,#REF!,#REF!,[1]вер.!D37,#REF!,#REF!,#REF!)/12</f>
        <v>#REF!</v>
      </c>
      <c r="E38" s="63" t="e">
        <f t="shared" si="6"/>
        <v>#REF!</v>
      </c>
      <c r="F38" s="177" t="e">
        <f>SUM(#REF!,#REF!,#REF!,#REF!,#REF!,#REF!,#REF!,#REF!,[1]вер.!F37,#REF!,#REF!,#REF!)/12</f>
        <v>#REF!</v>
      </c>
      <c r="G38" s="19" t="e">
        <f>SUM(#REF!,#REF!,#REF!,#REF!,#REF!,#REF!,#REF!,#REF!,[1]вер.!G37,#REF!,#REF!,#REF!)/12</f>
        <v>#REF!</v>
      </c>
      <c r="H38" s="63" t="e">
        <f t="shared" si="7"/>
        <v>#REF!</v>
      </c>
      <c r="I38" s="177" t="e">
        <f>SUM(#REF!,#REF!,#REF!,#REF!,#REF!,#REF!,#REF!,#REF!,[1]вер.!I37,#REF!,#REF!,#REF!)/12</f>
        <v>#REF!</v>
      </c>
      <c r="J38" s="19" t="e">
        <f>SUM(#REF!,#REF!,#REF!,#REF!,#REF!,#REF!,#REF!,#REF!,[1]вер.!J37,#REF!,#REF!,#REF!)/12</f>
        <v>#REF!</v>
      </c>
      <c r="K38" s="63" t="e">
        <f t="shared" si="8"/>
        <v>#REF!</v>
      </c>
      <c r="L38" s="177" t="e">
        <f>SUM(#REF!,#REF!,#REF!,#REF!,#REF!,#REF!,#REF!,#REF!,[1]вер.!L37,#REF!,#REF!,#REF!)/12</f>
        <v>#REF!</v>
      </c>
      <c r="M38" s="19" t="e">
        <f>SUM(#REF!,#REF!,#REF!,#REF!,#REF!,#REF!,#REF!,#REF!,[1]вер.!M37,#REF!,#REF!,#REF!)/12</f>
        <v>#REF!</v>
      </c>
      <c r="N38" s="63" t="e">
        <f t="shared" si="9"/>
        <v>#REF!</v>
      </c>
      <c r="O38" s="177" t="e">
        <f>SUM(#REF!,#REF!,#REF!,#REF!,#REF!,#REF!,#REF!,#REF!,[1]вер.!O37,#REF!,#REF!,#REF!)/12</f>
        <v>#REF!</v>
      </c>
      <c r="P38" s="19" t="e">
        <f>SUM(#REF!,#REF!,#REF!,#REF!,#REF!,#REF!,#REF!,#REF!,[1]вер.!P37,#REF!,#REF!,#REF!)/12</f>
        <v>#REF!</v>
      </c>
      <c r="Q38" s="63" t="e">
        <f t="shared" si="10"/>
        <v>#REF!</v>
      </c>
      <c r="R38" s="177" t="e">
        <f>SUM(#REF!,#REF!,#REF!,#REF!,#REF!,#REF!,#REF!,#REF!,[1]вер.!R37,#REF!,#REF!,#REF!)/12</f>
        <v>#REF!</v>
      </c>
      <c r="S38" s="19" t="e">
        <f>SUM(#REF!,#REF!,#REF!,#REF!,#REF!,#REF!,#REF!,#REF!,[1]вер.!S37,#REF!,#REF!,#REF!)/12</f>
        <v>#REF!</v>
      </c>
      <c r="T38" s="63" t="e">
        <f t="shared" si="11"/>
        <v>#REF!</v>
      </c>
      <c r="U38" s="172" t="e">
        <f t="shared" si="19"/>
        <v>#REF!</v>
      </c>
      <c r="V38" s="5" t="e">
        <f t="shared" si="19"/>
        <v>#REF!</v>
      </c>
      <c r="W38" s="63" t="e">
        <f t="shared" si="18"/>
        <v>#REF!</v>
      </c>
    </row>
    <row r="39" spans="1:23" ht="13.5" hidden="1" thickBot="1" x14ac:dyDescent="0.25">
      <c r="A39" s="313" t="s">
        <v>25</v>
      </c>
      <c r="B39" s="164" t="s">
        <v>12</v>
      </c>
      <c r="C39" s="188" t="e">
        <f>C37-C38</f>
        <v>#REF!</v>
      </c>
      <c r="D39" s="68" t="e">
        <f>D37-D38</f>
        <v>#REF!</v>
      </c>
      <c r="E39" s="66" t="e">
        <f t="shared" si="6"/>
        <v>#REF!</v>
      </c>
      <c r="F39" s="188" t="e">
        <f>F37-F38</f>
        <v>#REF!</v>
      </c>
      <c r="G39" s="68" t="e">
        <f>G37-G38</f>
        <v>#REF!</v>
      </c>
      <c r="H39" s="66" t="e">
        <f t="shared" si="7"/>
        <v>#REF!</v>
      </c>
      <c r="I39" s="188" t="e">
        <f>I37-I38</f>
        <v>#REF!</v>
      </c>
      <c r="J39" s="68" t="e">
        <f>J37-J38</f>
        <v>#REF!</v>
      </c>
      <c r="K39" s="66" t="e">
        <f t="shared" si="8"/>
        <v>#REF!</v>
      </c>
      <c r="L39" s="188" t="e">
        <f>L37-L38</f>
        <v>#REF!</v>
      </c>
      <c r="M39" s="68" t="e">
        <f>M37-M38</f>
        <v>#REF!</v>
      </c>
      <c r="N39" s="66" t="e">
        <f t="shared" si="9"/>
        <v>#REF!</v>
      </c>
      <c r="O39" s="188" t="e">
        <f>O37-O38</f>
        <v>#REF!</v>
      </c>
      <c r="P39" s="68" t="e">
        <f>P37-P38</f>
        <v>#REF!</v>
      </c>
      <c r="Q39" s="66" t="e">
        <f t="shared" si="10"/>
        <v>#REF!</v>
      </c>
      <c r="R39" s="188" t="e">
        <f>R37-R38</f>
        <v>#REF!</v>
      </c>
      <c r="S39" s="68" t="e">
        <f>S37-S38</f>
        <v>#REF!</v>
      </c>
      <c r="T39" s="66" t="e">
        <f t="shared" si="11"/>
        <v>#REF!</v>
      </c>
      <c r="U39" s="188" t="e">
        <f t="shared" si="19"/>
        <v>#REF!</v>
      </c>
      <c r="V39" s="68" t="e">
        <f t="shared" si="19"/>
        <v>#REF!</v>
      </c>
      <c r="W39" s="66" t="e">
        <f t="shared" si="18"/>
        <v>#REF!</v>
      </c>
    </row>
    <row r="40" spans="1:23" ht="21.75" hidden="1" customHeight="1" x14ac:dyDescent="0.2">
      <c r="A40" s="304" t="s">
        <v>54</v>
      </c>
      <c r="B40" s="305" t="s">
        <v>55</v>
      </c>
      <c r="C40" s="306">
        <v>1252</v>
      </c>
      <c r="D40" s="262" t="e">
        <f>'11 міс.'!D40+#REF!</f>
        <v>#REF!</v>
      </c>
      <c r="E40" s="307" t="e">
        <f t="shared" si="6"/>
        <v>#REF!</v>
      </c>
      <c r="F40" s="306">
        <v>1923</v>
      </c>
      <c r="G40" s="262" t="e">
        <f>'11 міс.'!G40+#REF!</f>
        <v>#REF!</v>
      </c>
      <c r="H40" s="307" t="e">
        <f t="shared" si="7"/>
        <v>#REF!</v>
      </c>
      <c r="I40" s="306">
        <v>3126</v>
      </c>
      <c r="J40" s="262" t="e">
        <f>'11 міс.'!J40+#REF!</f>
        <v>#REF!</v>
      </c>
      <c r="K40" s="307" t="e">
        <f t="shared" si="8"/>
        <v>#REF!</v>
      </c>
      <c r="L40" s="306">
        <v>3548</v>
      </c>
      <c r="M40" s="262" t="e">
        <f>'11 міс.'!M40+#REF!</f>
        <v>#REF!</v>
      </c>
      <c r="N40" s="307" t="e">
        <f t="shared" si="9"/>
        <v>#REF!</v>
      </c>
      <c r="O40" s="306">
        <v>2284</v>
      </c>
      <c r="P40" s="262" t="e">
        <f>'11 міс.'!P40+#REF!</f>
        <v>#REF!</v>
      </c>
      <c r="Q40" s="307" t="e">
        <f t="shared" si="10"/>
        <v>#REF!</v>
      </c>
      <c r="R40" s="306">
        <v>2194</v>
      </c>
      <c r="S40" s="262" t="e">
        <f>'11 міс.'!S40+#REF!</f>
        <v>#REF!</v>
      </c>
      <c r="T40" s="307" t="e">
        <f t="shared" si="11"/>
        <v>#REF!</v>
      </c>
      <c r="U40" s="308">
        <f t="shared" si="19"/>
        <v>14327</v>
      </c>
      <c r="V40" s="263" t="e">
        <f t="shared" si="19"/>
        <v>#REF!</v>
      </c>
      <c r="W40" s="307" t="e">
        <f t="shared" si="18"/>
        <v>#REF!</v>
      </c>
    </row>
    <row r="41" spans="1:23" hidden="1" x14ac:dyDescent="0.2">
      <c r="A41" s="160" t="s">
        <v>56</v>
      </c>
      <c r="B41" s="158" t="s">
        <v>12</v>
      </c>
      <c r="C41" s="177">
        <v>4214</v>
      </c>
      <c r="D41" s="19" t="e">
        <f>'11 міс.'!D41+#REF!</f>
        <v>#REF!</v>
      </c>
      <c r="E41" s="63" t="e">
        <f t="shared" si="6"/>
        <v>#REF!</v>
      </c>
      <c r="F41" s="177">
        <v>13391</v>
      </c>
      <c r="G41" s="19" t="e">
        <f>'11 міс.'!G41+#REF!</f>
        <v>#REF!</v>
      </c>
      <c r="H41" s="63" t="e">
        <f t="shared" si="7"/>
        <v>#REF!</v>
      </c>
      <c r="I41" s="177">
        <v>11204</v>
      </c>
      <c r="J41" s="19" t="e">
        <f>'11 міс.'!J41+#REF!</f>
        <v>#REF!</v>
      </c>
      <c r="K41" s="63" t="e">
        <f t="shared" si="8"/>
        <v>#REF!</v>
      </c>
      <c r="L41" s="177">
        <v>24905</v>
      </c>
      <c r="M41" s="19" t="e">
        <f>'11 міс.'!M41+#REF!</f>
        <v>#REF!</v>
      </c>
      <c r="N41" s="63" t="e">
        <f t="shared" si="9"/>
        <v>#REF!</v>
      </c>
      <c r="O41" s="177">
        <v>16589</v>
      </c>
      <c r="P41" s="19" t="e">
        <f>'11 міс.'!P41+#REF!</f>
        <v>#REF!</v>
      </c>
      <c r="Q41" s="63" t="e">
        <f t="shared" si="10"/>
        <v>#REF!</v>
      </c>
      <c r="R41" s="177">
        <v>21420</v>
      </c>
      <c r="S41" s="19" t="e">
        <f>'11 міс.'!S41+#REF!</f>
        <v>#REF!</v>
      </c>
      <c r="T41" s="63" t="e">
        <f t="shared" si="11"/>
        <v>#REF!</v>
      </c>
      <c r="U41" s="172">
        <f t="shared" si="19"/>
        <v>91723</v>
      </c>
      <c r="V41" s="5" t="e">
        <f t="shared" si="19"/>
        <v>#REF!</v>
      </c>
      <c r="W41" s="63" t="e">
        <f t="shared" si="18"/>
        <v>#REF!</v>
      </c>
    </row>
    <row r="42" spans="1:23" hidden="1" x14ac:dyDescent="0.2">
      <c r="A42" s="161" t="s">
        <v>58</v>
      </c>
      <c r="B42" s="158" t="s">
        <v>12</v>
      </c>
      <c r="C42" s="178">
        <f>C40+C41</f>
        <v>5466</v>
      </c>
      <c r="D42" s="31" t="e">
        <f>'11 міс.'!D42+#REF!</f>
        <v>#REF!</v>
      </c>
      <c r="E42" s="63" t="e">
        <f t="shared" si="6"/>
        <v>#REF!</v>
      </c>
      <c r="F42" s="152" t="e">
        <f>'11 міс.'!F42+#REF!</f>
        <v>#REF!</v>
      </c>
      <c r="G42" s="31" t="e">
        <f>'11 міс.'!G42+#REF!</f>
        <v>#REF!</v>
      </c>
      <c r="H42" s="63" t="e">
        <f t="shared" si="7"/>
        <v>#REF!</v>
      </c>
      <c r="I42" s="178">
        <f>I40+I41</f>
        <v>14330</v>
      </c>
      <c r="J42" s="31" t="e">
        <f>'11 міс.'!J42+#REF!</f>
        <v>#REF!</v>
      </c>
      <c r="K42" s="63" t="e">
        <f t="shared" si="8"/>
        <v>#REF!</v>
      </c>
      <c r="L42" s="178">
        <f>L40+L41</f>
        <v>28453</v>
      </c>
      <c r="M42" s="31" t="e">
        <f>'11 міс.'!M42+#REF!</f>
        <v>#REF!</v>
      </c>
      <c r="N42" s="63" t="e">
        <f t="shared" si="9"/>
        <v>#REF!</v>
      </c>
      <c r="O42" s="178">
        <f>O40+O41</f>
        <v>18873</v>
      </c>
      <c r="P42" s="31" t="e">
        <f>'11 міс.'!P42+#REF!</f>
        <v>#REF!</v>
      </c>
      <c r="Q42" s="63" t="e">
        <f t="shared" si="10"/>
        <v>#REF!</v>
      </c>
      <c r="R42" s="178">
        <f>R40+R41</f>
        <v>23614</v>
      </c>
      <c r="S42" s="31" t="e">
        <f>'11 міс.'!S42+#REF!</f>
        <v>#REF!</v>
      </c>
      <c r="T42" s="63" t="e">
        <f t="shared" si="11"/>
        <v>#REF!</v>
      </c>
      <c r="U42" s="172">
        <f>U41+U40</f>
        <v>106050</v>
      </c>
      <c r="V42" s="5" t="e">
        <f t="shared" ref="V42:V53" si="20">SUM(D42,G42,J42,M42,P42,S42)</f>
        <v>#REF!</v>
      </c>
      <c r="W42" s="63" t="e">
        <f t="shared" si="18"/>
        <v>#REF!</v>
      </c>
    </row>
    <row r="43" spans="1:23" ht="22.5" hidden="1" customHeight="1" x14ac:dyDescent="0.2">
      <c r="A43" s="160" t="s">
        <v>54</v>
      </c>
      <c r="B43" s="162" t="s">
        <v>57</v>
      </c>
      <c r="C43" s="177">
        <v>244</v>
      </c>
      <c r="D43" s="19" t="e">
        <f>'11 міс.'!D43+#REF!</f>
        <v>#REF!</v>
      </c>
      <c r="E43" s="63" t="e">
        <f t="shared" si="6"/>
        <v>#REF!</v>
      </c>
      <c r="F43" s="177">
        <v>598</v>
      </c>
      <c r="G43" s="19" t="e">
        <f>'11 міс.'!G43+#REF!</f>
        <v>#REF!</v>
      </c>
      <c r="H43" s="63" t="e">
        <f t="shared" si="7"/>
        <v>#REF!</v>
      </c>
      <c r="I43" s="177">
        <v>656</v>
      </c>
      <c r="J43" s="19" t="e">
        <f>'11 міс.'!J43+#REF!</f>
        <v>#REF!</v>
      </c>
      <c r="K43" s="63" t="e">
        <f t="shared" si="8"/>
        <v>#REF!</v>
      </c>
      <c r="L43" s="177">
        <v>1394</v>
      </c>
      <c r="M43" s="19" t="e">
        <f>'11 міс.'!M43+#REF!</f>
        <v>#REF!</v>
      </c>
      <c r="N43" s="63" t="e">
        <f t="shared" si="9"/>
        <v>#REF!</v>
      </c>
      <c r="O43" s="177">
        <v>686</v>
      </c>
      <c r="P43" s="19" t="e">
        <f>'11 міс.'!P43+#REF!</f>
        <v>#REF!</v>
      </c>
      <c r="Q43" s="63" t="e">
        <f t="shared" si="10"/>
        <v>#REF!</v>
      </c>
      <c r="R43" s="177">
        <v>488</v>
      </c>
      <c r="S43" s="19" t="e">
        <f>'11 міс.'!S43+#REF!</f>
        <v>#REF!</v>
      </c>
      <c r="T43" s="63" t="e">
        <f t="shared" si="11"/>
        <v>#REF!</v>
      </c>
      <c r="U43" s="172">
        <f>SUM(C43,F43,I43,L43,O43,R43)</f>
        <v>4066</v>
      </c>
      <c r="V43" s="5" t="e">
        <f t="shared" si="20"/>
        <v>#REF!</v>
      </c>
      <c r="W43" s="63" t="e">
        <f t="shared" si="18"/>
        <v>#REF!</v>
      </c>
    </row>
    <row r="44" spans="1:23" hidden="1" x14ac:dyDescent="0.2">
      <c r="A44" s="160" t="s">
        <v>56</v>
      </c>
      <c r="B44" s="158" t="s">
        <v>12</v>
      </c>
      <c r="C44" s="177">
        <v>886</v>
      </c>
      <c r="D44" s="19" t="e">
        <f>'11 міс.'!D44+#REF!</f>
        <v>#REF!</v>
      </c>
      <c r="E44" s="63" t="e">
        <f t="shared" si="6"/>
        <v>#REF!</v>
      </c>
      <c r="F44" s="177">
        <v>3788</v>
      </c>
      <c r="G44" s="19" t="e">
        <f>'11 міс.'!G44+#REF!</f>
        <v>#REF!</v>
      </c>
      <c r="H44" s="63" t="e">
        <f t="shared" si="7"/>
        <v>#REF!</v>
      </c>
      <c r="I44" s="177">
        <v>3003</v>
      </c>
      <c r="J44" s="19" t="e">
        <f>'11 міс.'!J44+#REF!</f>
        <v>#REF!</v>
      </c>
      <c r="K44" s="63" t="e">
        <f t="shared" si="8"/>
        <v>#REF!</v>
      </c>
      <c r="L44" s="177">
        <v>9625</v>
      </c>
      <c r="M44" s="19" t="e">
        <f>'11 міс.'!M44+#REF!</f>
        <v>#REF!</v>
      </c>
      <c r="N44" s="63" t="e">
        <f t="shared" si="9"/>
        <v>#REF!</v>
      </c>
      <c r="O44" s="177">
        <v>5948</v>
      </c>
      <c r="P44" s="19" t="e">
        <f>'11 міс.'!P44+#REF!</f>
        <v>#REF!</v>
      </c>
      <c r="Q44" s="63" t="e">
        <f t="shared" si="10"/>
        <v>#REF!</v>
      </c>
      <c r="R44" s="177">
        <v>6442</v>
      </c>
      <c r="S44" s="19" t="e">
        <f>'11 міс.'!S44+#REF!</f>
        <v>#REF!</v>
      </c>
      <c r="T44" s="63" t="e">
        <f t="shared" si="11"/>
        <v>#REF!</v>
      </c>
      <c r="U44" s="172">
        <f>SUM(C44,F44,I44,L44,O44,R44)</f>
        <v>29692</v>
      </c>
      <c r="V44" s="5" t="e">
        <f t="shared" si="20"/>
        <v>#REF!</v>
      </c>
      <c r="W44" s="63" t="e">
        <f t="shared" si="18"/>
        <v>#REF!</v>
      </c>
    </row>
    <row r="45" spans="1:23" ht="13.5" hidden="1" thickBot="1" x14ac:dyDescent="0.25">
      <c r="A45" s="163" t="s">
        <v>58</v>
      </c>
      <c r="B45" s="164" t="s">
        <v>12</v>
      </c>
      <c r="C45" s="179">
        <f>C44+C43</f>
        <v>1130</v>
      </c>
      <c r="D45" s="180" t="e">
        <f>'11 міс.'!D45+#REF!</f>
        <v>#REF!</v>
      </c>
      <c r="E45" s="66" t="e">
        <f t="shared" si="6"/>
        <v>#REF!</v>
      </c>
      <c r="F45" s="181">
        <f>F43+F44</f>
        <v>4386</v>
      </c>
      <c r="G45" s="182" t="e">
        <f>'11 міс.'!G45+#REF!</f>
        <v>#REF!</v>
      </c>
      <c r="H45" s="66" t="e">
        <f t="shared" si="7"/>
        <v>#REF!</v>
      </c>
      <c r="I45" s="181">
        <f>I43+I44</f>
        <v>3659</v>
      </c>
      <c r="J45" s="182" t="e">
        <f>'11 міс.'!J45+#REF!</f>
        <v>#REF!</v>
      </c>
      <c r="K45" s="66" t="e">
        <f t="shared" si="8"/>
        <v>#REF!</v>
      </c>
      <c r="L45" s="181">
        <f>L43+L44</f>
        <v>11019</v>
      </c>
      <c r="M45" s="182" t="e">
        <f>'11 міс.'!M45+#REF!</f>
        <v>#REF!</v>
      </c>
      <c r="N45" s="66" t="e">
        <f t="shared" si="9"/>
        <v>#REF!</v>
      </c>
      <c r="O45" s="181">
        <f>O43+O44</f>
        <v>6634</v>
      </c>
      <c r="P45" s="182" t="e">
        <f>'11 міс.'!P45+#REF!</f>
        <v>#REF!</v>
      </c>
      <c r="Q45" s="66" t="e">
        <f t="shared" si="10"/>
        <v>#REF!</v>
      </c>
      <c r="R45" s="181">
        <f>R43+R44</f>
        <v>6930</v>
      </c>
      <c r="S45" s="182" t="e">
        <f>'11 міс.'!S45+#REF!</f>
        <v>#REF!</v>
      </c>
      <c r="T45" s="66" t="e">
        <f t="shared" si="11"/>
        <v>#REF!</v>
      </c>
      <c r="U45" s="188">
        <f>U44+U43</f>
        <v>33758</v>
      </c>
      <c r="V45" s="68" t="e">
        <f t="shared" si="20"/>
        <v>#REF!</v>
      </c>
      <c r="W45" s="66" t="e">
        <f t="shared" si="18"/>
        <v>#REF!</v>
      </c>
    </row>
    <row r="46" spans="1:23" hidden="1" x14ac:dyDescent="0.2">
      <c r="A46" s="331" t="s">
        <v>95</v>
      </c>
      <c r="B46" s="351"/>
      <c r="C46" s="350" t="e">
        <f>C48+C49+C50+C53+C52</f>
        <v>#REF!</v>
      </c>
      <c r="D46" s="340" t="e">
        <f>D48+D49+D50+D53+D52</f>
        <v>#REF!</v>
      </c>
      <c r="E46" s="347" t="e">
        <f t="shared" ref="E46:E53" si="21">D46/C46*100</f>
        <v>#REF!</v>
      </c>
      <c r="F46" s="350" t="e">
        <f>F48+F49+F50+F53+F52</f>
        <v>#REF!</v>
      </c>
      <c r="G46" s="340" t="e">
        <f>G48+G49+G50+G53+G52</f>
        <v>#REF!</v>
      </c>
      <c r="H46" s="347" t="e">
        <f t="shared" ref="H46:H53" si="22">G46/F46*100</f>
        <v>#REF!</v>
      </c>
      <c r="I46" s="350" t="e">
        <f>I48+I49+I50+I53+I52</f>
        <v>#REF!</v>
      </c>
      <c r="J46" s="340" t="e">
        <f>J48+J49+J50+J53+J52</f>
        <v>#REF!</v>
      </c>
      <c r="K46" s="347" t="e">
        <f t="shared" ref="K46:K53" si="23">J46/I46*100</f>
        <v>#REF!</v>
      </c>
      <c r="L46" s="350" t="e">
        <f>L48+L49+L50+L53+L52</f>
        <v>#REF!</v>
      </c>
      <c r="M46" s="340" t="e">
        <f>M48+M49+M50+M53+M52</f>
        <v>#REF!</v>
      </c>
      <c r="N46" s="347" t="e">
        <f t="shared" ref="N46:N53" si="24">M46/L46*100</f>
        <v>#REF!</v>
      </c>
      <c r="O46" s="350" t="e">
        <f>O48+O49+O50+O53+O52</f>
        <v>#REF!</v>
      </c>
      <c r="P46" s="340" t="e">
        <f>P48+P49+P50+P53+P52</f>
        <v>#REF!</v>
      </c>
      <c r="Q46" s="347" t="e">
        <f t="shared" ref="Q46:Q53" si="25">P46/O46*100</f>
        <v>#REF!</v>
      </c>
      <c r="R46" s="350" t="e">
        <f>R48+R49+R50+R53+R52</f>
        <v>#REF!</v>
      </c>
      <c r="S46" s="340" t="e">
        <f>S48+S49+S50+S53+S52</f>
        <v>#REF!</v>
      </c>
      <c r="T46" s="347" t="e">
        <f t="shared" ref="T46:T53" si="26">S46/R46*100</f>
        <v>#REF!</v>
      </c>
      <c r="U46" s="348" t="e">
        <f t="shared" ref="U46:U53" si="27">SUM(C46,F46,I46,L46,O46,R46)</f>
        <v>#REF!</v>
      </c>
      <c r="V46" s="348" t="e">
        <f t="shared" si="20"/>
        <v>#REF!</v>
      </c>
      <c r="W46" s="347" t="e">
        <f t="shared" ref="W46:W53" si="28">V46/U46*100</f>
        <v>#REF!</v>
      </c>
    </row>
    <row r="47" spans="1:23" ht="13.5" hidden="1" customHeight="1" x14ac:dyDescent="0.2">
      <c r="A47" s="335" t="s">
        <v>102</v>
      </c>
      <c r="B47" s="336"/>
      <c r="C47" s="361" t="e">
        <f>C48+C49+C50+C54</f>
        <v>#REF!</v>
      </c>
      <c r="D47" s="361" t="e">
        <f>D48+D49+D50+D54</f>
        <v>#REF!</v>
      </c>
      <c r="E47" s="339" t="e">
        <f t="shared" si="21"/>
        <v>#REF!</v>
      </c>
      <c r="F47" s="361" t="e">
        <f>F48+F49+F50+F54</f>
        <v>#REF!</v>
      </c>
      <c r="G47" s="361" t="e">
        <f>G48+G49+G50+G54</f>
        <v>#REF!</v>
      </c>
      <c r="H47" s="339" t="e">
        <f t="shared" si="22"/>
        <v>#REF!</v>
      </c>
      <c r="I47" s="361" t="e">
        <f>I48+I49+I50+I54</f>
        <v>#REF!</v>
      </c>
      <c r="J47" s="361" t="e">
        <f>J48+J49+J50+J54</f>
        <v>#REF!</v>
      </c>
      <c r="K47" s="339" t="e">
        <f t="shared" si="23"/>
        <v>#REF!</v>
      </c>
      <c r="L47" s="361" t="e">
        <f>L48+L49+L50+L54</f>
        <v>#REF!</v>
      </c>
      <c r="M47" s="361" t="e">
        <f>M48+M49+M50+M54</f>
        <v>#REF!</v>
      </c>
      <c r="N47" s="339" t="e">
        <f t="shared" si="24"/>
        <v>#REF!</v>
      </c>
      <c r="O47" s="361" t="e">
        <f>O48+O49+O50+O54</f>
        <v>#REF!</v>
      </c>
      <c r="P47" s="361" t="e">
        <f>P48+P49+P50+P54</f>
        <v>#REF!</v>
      </c>
      <c r="Q47" s="339" t="e">
        <f t="shared" si="25"/>
        <v>#REF!</v>
      </c>
      <c r="R47" s="361" t="e">
        <f>R48+R49+R50+R54</f>
        <v>#REF!</v>
      </c>
      <c r="S47" s="361" t="e">
        <f>S48+S49+S50+S54</f>
        <v>#REF!</v>
      </c>
      <c r="T47" s="339" t="e">
        <f t="shared" si="26"/>
        <v>#REF!</v>
      </c>
      <c r="U47" s="338" t="e">
        <f t="shared" si="27"/>
        <v>#REF!</v>
      </c>
      <c r="V47" s="338" t="e">
        <f t="shared" si="20"/>
        <v>#REF!</v>
      </c>
      <c r="W47" s="339" t="e">
        <f t="shared" si="28"/>
        <v>#REF!</v>
      </c>
    </row>
    <row r="48" spans="1:23" hidden="1" x14ac:dyDescent="0.2">
      <c r="A48" s="161" t="s">
        <v>92</v>
      </c>
      <c r="B48" s="332"/>
      <c r="C48" s="345" t="e">
        <f>'11 міс.'!C48+#REF!</f>
        <v>#REF!</v>
      </c>
      <c r="D48" s="345" t="e">
        <f>'11 міс.'!D48+#REF!</f>
        <v>#REF!</v>
      </c>
      <c r="E48" s="242" t="e">
        <f t="shared" si="21"/>
        <v>#REF!</v>
      </c>
      <c r="F48" s="345" t="e">
        <f>'11 міс.'!F48+#REF!</f>
        <v>#REF!</v>
      </c>
      <c r="G48" s="345" t="e">
        <f>'11 міс.'!G48+#REF!</f>
        <v>#REF!</v>
      </c>
      <c r="H48" s="242" t="e">
        <f t="shared" si="22"/>
        <v>#REF!</v>
      </c>
      <c r="I48" s="345" t="e">
        <f>'11 міс.'!I48+#REF!</f>
        <v>#REF!</v>
      </c>
      <c r="J48" s="345" t="e">
        <f>'11 міс.'!J48+#REF!</f>
        <v>#REF!</v>
      </c>
      <c r="K48" s="242" t="e">
        <f t="shared" si="23"/>
        <v>#REF!</v>
      </c>
      <c r="L48" s="345" t="e">
        <f>'11 міс.'!L48+#REF!</f>
        <v>#REF!</v>
      </c>
      <c r="M48" s="345" t="e">
        <f>'11 міс.'!M48+#REF!</f>
        <v>#REF!</v>
      </c>
      <c r="N48" s="242" t="e">
        <f t="shared" si="24"/>
        <v>#REF!</v>
      </c>
      <c r="O48" s="345" t="e">
        <f>'11 міс.'!O48+#REF!</f>
        <v>#REF!</v>
      </c>
      <c r="P48" s="345" t="e">
        <f>'11 міс.'!P48+#REF!</f>
        <v>#REF!</v>
      </c>
      <c r="Q48" s="242" t="e">
        <f t="shared" si="25"/>
        <v>#REF!</v>
      </c>
      <c r="R48" s="345" t="e">
        <f>'11 міс.'!R48+#REF!</f>
        <v>#REF!</v>
      </c>
      <c r="S48" s="345" t="e">
        <f>'11 міс.'!S48+#REF!</f>
        <v>#REF!</v>
      </c>
      <c r="T48" s="242" t="e">
        <f t="shared" si="26"/>
        <v>#REF!</v>
      </c>
      <c r="U48" s="21" t="e">
        <f t="shared" si="27"/>
        <v>#REF!</v>
      </c>
      <c r="V48" s="21" t="e">
        <f t="shared" si="20"/>
        <v>#REF!</v>
      </c>
      <c r="W48" s="242" t="e">
        <f t="shared" si="28"/>
        <v>#REF!</v>
      </c>
    </row>
    <row r="49" spans="1:23" hidden="1" x14ac:dyDescent="0.2">
      <c r="A49" s="161" t="s">
        <v>93</v>
      </c>
      <c r="B49" s="332"/>
      <c r="C49" s="345" t="e">
        <f>'11 міс.'!C49+#REF!</f>
        <v>#REF!</v>
      </c>
      <c r="D49" s="345" t="e">
        <f>'11 міс.'!D49+#REF!</f>
        <v>#REF!</v>
      </c>
      <c r="E49" s="67" t="e">
        <f t="shared" si="21"/>
        <v>#REF!</v>
      </c>
      <c r="F49" s="345" t="e">
        <f>'11 міс.'!F49+#REF!</f>
        <v>#REF!</v>
      </c>
      <c r="G49" s="345" t="e">
        <f>'11 міс.'!G49+#REF!</f>
        <v>#REF!</v>
      </c>
      <c r="H49" s="67" t="e">
        <f t="shared" si="22"/>
        <v>#REF!</v>
      </c>
      <c r="I49" s="345" t="e">
        <f>'11 міс.'!I49+#REF!</f>
        <v>#REF!</v>
      </c>
      <c r="J49" s="345" t="e">
        <f>'11 міс.'!J49+#REF!</f>
        <v>#REF!</v>
      </c>
      <c r="K49" s="67" t="e">
        <f t="shared" si="23"/>
        <v>#REF!</v>
      </c>
      <c r="L49" s="345" t="e">
        <f>'11 міс.'!L49+#REF!</f>
        <v>#REF!</v>
      </c>
      <c r="M49" s="345" t="e">
        <f>'11 міс.'!M49+#REF!</f>
        <v>#REF!</v>
      </c>
      <c r="N49" s="67" t="e">
        <f t="shared" si="24"/>
        <v>#REF!</v>
      </c>
      <c r="O49" s="345" t="e">
        <f>'11 міс.'!O49+#REF!</f>
        <v>#REF!</v>
      </c>
      <c r="P49" s="345" t="e">
        <f>'11 міс.'!P49+#REF!</f>
        <v>#REF!</v>
      </c>
      <c r="Q49" s="67" t="e">
        <f t="shared" si="25"/>
        <v>#REF!</v>
      </c>
      <c r="R49" s="345" t="e">
        <f>'11 міс.'!R49+#REF!</f>
        <v>#REF!</v>
      </c>
      <c r="S49" s="345" t="e">
        <f>'11 міс.'!S49+#REF!</f>
        <v>#REF!</v>
      </c>
      <c r="T49" s="67" t="e">
        <f t="shared" si="26"/>
        <v>#REF!</v>
      </c>
      <c r="U49" s="21" t="e">
        <f t="shared" si="27"/>
        <v>#REF!</v>
      </c>
      <c r="V49" s="21" t="e">
        <f t="shared" si="20"/>
        <v>#REF!</v>
      </c>
      <c r="W49" s="67" t="e">
        <f t="shared" si="28"/>
        <v>#REF!</v>
      </c>
    </row>
    <row r="50" spans="1:23" hidden="1" x14ac:dyDescent="0.2">
      <c r="A50" s="161" t="s">
        <v>94</v>
      </c>
      <c r="B50" s="332"/>
      <c r="C50" s="345" t="e">
        <f>'11 міс.'!C50+#REF!</f>
        <v>#REF!</v>
      </c>
      <c r="D50" s="345" t="e">
        <f>'11 міс.'!D50+#REF!</f>
        <v>#REF!</v>
      </c>
      <c r="E50" s="67" t="e">
        <f t="shared" si="21"/>
        <v>#REF!</v>
      </c>
      <c r="F50" s="345" t="e">
        <f>'11 міс.'!F50+#REF!</f>
        <v>#REF!</v>
      </c>
      <c r="G50" s="345" t="e">
        <f>'11 міс.'!G50+#REF!</f>
        <v>#REF!</v>
      </c>
      <c r="H50" s="67" t="e">
        <f t="shared" si="22"/>
        <v>#REF!</v>
      </c>
      <c r="I50" s="345" t="e">
        <f>'11 міс.'!I50+#REF!</f>
        <v>#REF!</v>
      </c>
      <c r="J50" s="345" t="e">
        <f>'11 міс.'!J50+#REF!</f>
        <v>#REF!</v>
      </c>
      <c r="K50" s="67" t="e">
        <f t="shared" si="23"/>
        <v>#REF!</v>
      </c>
      <c r="L50" s="345" t="e">
        <f>'11 міс.'!L50+#REF!</f>
        <v>#REF!</v>
      </c>
      <c r="M50" s="345" t="e">
        <f>'11 міс.'!M50+#REF!</f>
        <v>#REF!</v>
      </c>
      <c r="N50" s="67" t="e">
        <f t="shared" si="24"/>
        <v>#REF!</v>
      </c>
      <c r="O50" s="345" t="e">
        <f>'11 міс.'!O50+#REF!</f>
        <v>#REF!</v>
      </c>
      <c r="P50" s="345" t="e">
        <f>'11 міс.'!P50+#REF!</f>
        <v>#REF!</v>
      </c>
      <c r="Q50" s="67" t="e">
        <f t="shared" si="25"/>
        <v>#REF!</v>
      </c>
      <c r="R50" s="345" t="e">
        <f>'11 міс.'!R50+#REF!</f>
        <v>#REF!</v>
      </c>
      <c r="S50" s="345" t="e">
        <f>'11 міс.'!S50+#REF!</f>
        <v>#REF!</v>
      </c>
      <c r="T50" s="67" t="e">
        <f t="shared" si="26"/>
        <v>#REF!</v>
      </c>
      <c r="U50" s="21" t="e">
        <f t="shared" si="27"/>
        <v>#REF!</v>
      </c>
      <c r="V50" s="21" t="e">
        <f t="shared" si="20"/>
        <v>#REF!</v>
      </c>
      <c r="W50" s="67" t="e">
        <f t="shared" si="28"/>
        <v>#REF!</v>
      </c>
    </row>
    <row r="51" spans="1:23" hidden="1" x14ac:dyDescent="0.2">
      <c r="A51" s="161" t="s">
        <v>101</v>
      </c>
      <c r="B51" s="332"/>
      <c r="C51" s="345" t="e">
        <f>'11 міс.'!C51+#REF!</f>
        <v>#REF!</v>
      </c>
      <c r="D51" s="345" t="e">
        <f>'11 міс.'!D51+#REF!</f>
        <v>#REF!</v>
      </c>
      <c r="E51" s="67" t="e">
        <f t="shared" si="21"/>
        <v>#REF!</v>
      </c>
      <c r="F51" s="345" t="e">
        <f>'11 міс.'!F51+#REF!</f>
        <v>#REF!</v>
      </c>
      <c r="G51" s="345" t="e">
        <f>'11 міс.'!G51+#REF!</f>
        <v>#REF!</v>
      </c>
      <c r="H51" s="67" t="e">
        <f t="shared" si="22"/>
        <v>#REF!</v>
      </c>
      <c r="I51" s="345" t="e">
        <f>'11 міс.'!I51+#REF!</f>
        <v>#REF!</v>
      </c>
      <c r="J51" s="345" t="e">
        <f>'11 міс.'!J51+#REF!</f>
        <v>#REF!</v>
      </c>
      <c r="K51" s="67" t="e">
        <f t="shared" si="23"/>
        <v>#REF!</v>
      </c>
      <c r="L51" s="345" t="e">
        <f>'11 міс.'!L51+#REF!</f>
        <v>#REF!</v>
      </c>
      <c r="M51" s="345" t="e">
        <f>'11 міс.'!M51+#REF!</f>
        <v>#REF!</v>
      </c>
      <c r="N51" s="67" t="e">
        <f t="shared" si="24"/>
        <v>#REF!</v>
      </c>
      <c r="O51" s="345" t="e">
        <f>'11 міс.'!O51+#REF!</f>
        <v>#REF!</v>
      </c>
      <c r="P51" s="345" t="e">
        <f>'11 міс.'!P51+#REF!</f>
        <v>#REF!</v>
      </c>
      <c r="Q51" s="67" t="e">
        <f t="shared" si="25"/>
        <v>#REF!</v>
      </c>
      <c r="R51" s="345" t="e">
        <f>'11 міс.'!R51+#REF!</f>
        <v>#REF!</v>
      </c>
      <c r="S51" s="345" t="e">
        <f>'11 міс.'!S51+#REF!</f>
        <v>#REF!</v>
      </c>
      <c r="T51" s="67" t="e">
        <f t="shared" si="26"/>
        <v>#REF!</v>
      </c>
      <c r="U51" s="21" t="e">
        <f t="shared" si="27"/>
        <v>#REF!</v>
      </c>
      <c r="V51" s="21" t="e">
        <f t="shared" si="20"/>
        <v>#REF!</v>
      </c>
      <c r="W51" s="67" t="e">
        <f t="shared" si="28"/>
        <v>#REF!</v>
      </c>
    </row>
    <row r="52" spans="1:23" hidden="1" x14ac:dyDescent="0.2">
      <c r="A52" s="161" t="s">
        <v>97</v>
      </c>
      <c r="B52" s="332"/>
      <c r="C52" s="345" t="e">
        <f>'11 міс.'!C52+#REF!</f>
        <v>#REF!</v>
      </c>
      <c r="D52" s="345" t="e">
        <f>'11 міс.'!D52+#REF!</f>
        <v>#REF!</v>
      </c>
      <c r="E52" s="67" t="e">
        <f t="shared" si="21"/>
        <v>#REF!</v>
      </c>
      <c r="F52" s="345" t="e">
        <f>'11 міс.'!F52+#REF!</f>
        <v>#REF!</v>
      </c>
      <c r="G52" s="345" t="e">
        <f>'11 міс.'!G52+#REF!</f>
        <v>#REF!</v>
      </c>
      <c r="H52" s="67" t="e">
        <f t="shared" si="22"/>
        <v>#REF!</v>
      </c>
      <c r="I52" s="345" t="e">
        <f>'11 міс.'!I52+#REF!</f>
        <v>#REF!</v>
      </c>
      <c r="J52" s="345" t="e">
        <f>'11 міс.'!J52+#REF!</f>
        <v>#REF!</v>
      </c>
      <c r="K52" s="67" t="e">
        <f t="shared" si="23"/>
        <v>#REF!</v>
      </c>
      <c r="L52" s="345" t="e">
        <f>'11 міс.'!L52+#REF!</f>
        <v>#REF!</v>
      </c>
      <c r="M52" s="345" t="e">
        <f>'11 міс.'!M52+#REF!</f>
        <v>#REF!</v>
      </c>
      <c r="N52" s="67" t="e">
        <f t="shared" si="24"/>
        <v>#REF!</v>
      </c>
      <c r="O52" s="345" t="e">
        <f>'11 міс.'!O52+#REF!</f>
        <v>#REF!</v>
      </c>
      <c r="P52" s="345" t="e">
        <f>'11 міс.'!P52+#REF!</f>
        <v>#REF!</v>
      </c>
      <c r="Q52" s="67" t="e">
        <f t="shared" si="25"/>
        <v>#REF!</v>
      </c>
      <c r="R52" s="345" t="e">
        <f>'11 міс.'!R52+#REF!</f>
        <v>#REF!</v>
      </c>
      <c r="S52" s="345" t="e">
        <f>'11 міс.'!S52+#REF!</f>
        <v>#REF!</v>
      </c>
      <c r="T52" s="67" t="e">
        <f t="shared" si="26"/>
        <v>#REF!</v>
      </c>
      <c r="U52" s="21" t="e">
        <f t="shared" si="27"/>
        <v>#REF!</v>
      </c>
      <c r="V52" s="21" t="e">
        <f t="shared" si="20"/>
        <v>#REF!</v>
      </c>
      <c r="W52" s="67" t="e">
        <f t="shared" si="28"/>
        <v>#REF!</v>
      </c>
    </row>
    <row r="53" spans="1:23" hidden="1" x14ac:dyDescent="0.2">
      <c r="A53" s="161" t="s">
        <v>98</v>
      </c>
      <c r="B53" s="332"/>
      <c r="C53" s="345" t="e">
        <f>'11 міс.'!C53+#REF!</f>
        <v>#REF!</v>
      </c>
      <c r="D53" s="345" t="e">
        <f>'11 міс.'!D53+#REF!</f>
        <v>#REF!</v>
      </c>
      <c r="E53" s="67" t="e">
        <f t="shared" si="21"/>
        <v>#REF!</v>
      </c>
      <c r="F53" s="345" t="e">
        <f>'11 міс.'!F53+#REF!</f>
        <v>#REF!</v>
      </c>
      <c r="G53" s="345" t="e">
        <f>'11 міс.'!G53+#REF!</f>
        <v>#REF!</v>
      </c>
      <c r="H53" s="67" t="e">
        <f t="shared" si="22"/>
        <v>#REF!</v>
      </c>
      <c r="I53" s="345" t="e">
        <f>'11 міс.'!I53+#REF!</f>
        <v>#REF!</v>
      </c>
      <c r="J53" s="345" t="e">
        <f>'11 міс.'!J53+#REF!</f>
        <v>#REF!</v>
      </c>
      <c r="K53" s="67" t="e">
        <f t="shared" si="23"/>
        <v>#REF!</v>
      </c>
      <c r="L53" s="345" t="e">
        <f>'11 міс.'!L53+#REF!</f>
        <v>#REF!</v>
      </c>
      <c r="M53" s="345" t="e">
        <f>'11 міс.'!M53+#REF!</f>
        <v>#REF!</v>
      </c>
      <c r="N53" s="67" t="e">
        <f t="shared" si="24"/>
        <v>#REF!</v>
      </c>
      <c r="O53" s="345" t="e">
        <f>'11 міс.'!O53+#REF!</f>
        <v>#REF!</v>
      </c>
      <c r="P53" s="345" t="e">
        <f>'11 міс.'!P53+#REF!</f>
        <v>#REF!</v>
      </c>
      <c r="Q53" s="67" t="e">
        <f t="shared" si="25"/>
        <v>#REF!</v>
      </c>
      <c r="R53" s="345" t="e">
        <f>'11 міс.'!R53+#REF!</f>
        <v>#REF!</v>
      </c>
      <c r="S53" s="345" t="e">
        <f>'11 міс.'!S53+#REF!</f>
        <v>#REF!</v>
      </c>
      <c r="T53" s="67" t="e">
        <f t="shared" si="26"/>
        <v>#REF!</v>
      </c>
      <c r="U53" s="21" t="e">
        <f t="shared" si="27"/>
        <v>#REF!</v>
      </c>
      <c r="V53" s="21" t="e">
        <f t="shared" si="20"/>
        <v>#REF!</v>
      </c>
      <c r="W53" s="67" t="e">
        <f t="shared" si="28"/>
        <v>#REF!</v>
      </c>
    </row>
    <row r="54" spans="1:23" ht="13.5" hidden="1" thickBot="1" x14ac:dyDescent="0.25">
      <c r="A54" s="337" t="s">
        <v>103</v>
      </c>
      <c r="B54" s="333"/>
      <c r="C54" s="346" t="e">
        <f>C50/C46*100</f>
        <v>#REF!</v>
      </c>
      <c r="D54" s="343" t="e">
        <f>D50/D46*100</f>
        <v>#REF!</v>
      </c>
      <c r="E54" s="349"/>
      <c r="F54" s="346" t="e">
        <f>F50/F46*100</f>
        <v>#REF!</v>
      </c>
      <c r="G54" s="343" t="e">
        <f>G50/G46*100</f>
        <v>#REF!</v>
      </c>
      <c r="H54" s="349"/>
      <c r="I54" s="346" t="e">
        <f>I50/I46*100</f>
        <v>#REF!</v>
      </c>
      <c r="J54" s="343" t="e">
        <f>J50/J46*100</f>
        <v>#REF!</v>
      </c>
      <c r="K54" s="349"/>
      <c r="L54" s="346" t="e">
        <f>L50/L46*100</f>
        <v>#REF!</v>
      </c>
      <c r="M54" s="343" t="e">
        <f>M50/M46*100</f>
        <v>#REF!</v>
      </c>
      <c r="N54" s="349"/>
      <c r="O54" s="346" t="e">
        <f>O50/O46*100</f>
        <v>#REF!</v>
      </c>
      <c r="P54" s="343" t="e">
        <f>P50/P46*100</f>
        <v>#REF!</v>
      </c>
      <c r="Q54" s="349"/>
      <c r="R54" s="346" t="e">
        <f>R50/R46*100</f>
        <v>#REF!</v>
      </c>
      <c r="S54" s="343" t="e">
        <f>S50/S46*100</f>
        <v>#REF!</v>
      </c>
      <c r="T54" s="349"/>
      <c r="U54" s="352" t="e">
        <f>U50/U46*100</f>
        <v>#REF!</v>
      </c>
      <c r="V54" s="353" t="e">
        <f>V50/V46*100</f>
        <v>#REF!</v>
      </c>
      <c r="W54" s="349"/>
    </row>
    <row r="55" spans="1:23" ht="25.5" hidden="1" x14ac:dyDescent="0.2">
      <c r="A55" s="335" t="s">
        <v>96</v>
      </c>
      <c r="B55" s="336"/>
      <c r="C55" s="344" t="e">
        <f>C56+C57+C58+C59</f>
        <v>#REF!</v>
      </c>
      <c r="D55" s="344" t="e">
        <f>D56+D57+D58+D59</f>
        <v>#REF!</v>
      </c>
      <c r="E55" s="339" t="e">
        <f>D55/C55*100</f>
        <v>#REF!</v>
      </c>
      <c r="F55" s="344" t="e">
        <f>F56+F57+F58+F59</f>
        <v>#REF!</v>
      </c>
      <c r="G55" s="344" t="e">
        <f>G56+G57+G58+G59</f>
        <v>#REF!</v>
      </c>
      <c r="H55" s="339" t="e">
        <f>G55/F55*100</f>
        <v>#REF!</v>
      </c>
      <c r="I55" s="344" t="e">
        <f>I56+I57+I58+I59</f>
        <v>#REF!</v>
      </c>
      <c r="J55" s="344" t="e">
        <f>J56+J57+J58+J59</f>
        <v>#REF!</v>
      </c>
      <c r="K55" s="339" t="e">
        <f>J55/I55*100</f>
        <v>#REF!</v>
      </c>
      <c r="L55" s="344" t="e">
        <f>L56+L57+L58+L59</f>
        <v>#REF!</v>
      </c>
      <c r="M55" s="344" t="e">
        <f>M56+M57+M58+M59</f>
        <v>#REF!</v>
      </c>
      <c r="N55" s="339" t="e">
        <f>M55/L55*100</f>
        <v>#REF!</v>
      </c>
      <c r="O55" s="344" t="e">
        <f>O56+O57+O58+O59</f>
        <v>#REF!</v>
      </c>
      <c r="P55" s="344" t="e">
        <f>P56+P57+P58+P59</f>
        <v>#REF!</v>
      </c>
      <c r="Q55" s="339" t="e">
        <f>P55/O55*100</f>
        <v>#REF!</v>
      </c>
      <c r="R55" s="344" t="e">
        <f>R56+R57+R58+R59</f>
        <v>#REF!</v>
      </c>
      <c r="S55" s="344" t="e">
        <f>S56+S57+S58+S59</f>
        <v>#REF!</v>
      </c>
      <c r="T55" s="339" t="e">
        <f>S55/R55*100</f>
        <v>#REF!</v>
      </c>
      <c r="U55" s="338" t="e">
        <f t="shared" ref="U55:V59" si="29">SUM(C55,F55,I55,L55,O55,R55)</f>
        <v>#REF!</v>
      </c>
      <c r="V55" s="338" t="e">
        <f t="shared" si="29"/>
        <v>#REF!</v>
      </c>
      <c r="W55" s="339" t="e">
        <f>V55/U55*100</f>
        <v>#REF!</v>
      </c>
    </row>
    <row r="56" spans="1:23" hidden="1" x14ac:dyDescent="0.2">
      <c r="A56" s="161" t="s">
        <v>92</v>
      </c>
      <c r="B56" s="332"/>
      <c r="C56" s="345" t="e">
        <f>'11 міс.'!C57+#REF!</f>
        <v>#REF!</v>
      </c>
      <c r="D56" s="345" t="e">
        <f>'11 міс.'!D57+#REF!</f>
        <v>#REF!</v>
      </c>
      <c r="E56" s="242" t="e">
        <f>D56/C56*100</f>
        <v>#REF!</v>
      </c>
      <c r="F56" s="345" t="e">
        <f>'11 міс.'!F57+#REF!</f>
        <v>#REF!</v>
      </c>
      <c r="G56" s="345" t="e">
        <f>'11 міс.'!G57+#REF!</f>
        <v>#REF!</v>
      </c>
      <c r="H56" s="242" t="e">
        <f>G56/F56*100</f>
        <v>#REF!</v>
      </c>
      <c r="I56" s="345" t="e">
        <f>'11 міс.'!I57+#REF!</f>
        <v>#REF!</v>
      </c>
      <c r="J56" s="345" t="e">
        <f>'11 міс.'!J57+#REF!</f>
        <v>#REF!</v>
      </c>
      <c r="K56" s="242" t="e">
        <f>J56/I56*100</f>
        <v>#REF!</v>
      </c>
      <c r="L56" s="345" t="e">
        <f>'11 міс.'!L57+#REF!</f>
        <v>#REF!</v>
      </c>
      <c r="M56" s="345" t="e">
        <f>'11 міс.'!M57+#REF!</f>
        <v>#REF!</v>
      </c>
      <c r="N56" s="242" t="e">
        <f>M56/L56*100</f>
        <v>#REF!</v>
      </c>
      <c r="O56" s="345" t="e">
        <f>'11 міс.'!O57+#REF!</f>
        <v>#REF!</v>
      </c>
      <c r="P56" s="345" t="e">
        <f>'11 міс.'!P57+#REF!</f>
        <v>#REF!</v>
      </c>
      <c r="Q56" s="242" t="e">
        <f>P56/O56*100</f>
        <v>#REF!</v>
      </c>
      <c r="R56" s="345" t="e">
        <f>'11 міс.'!R57+#REF!</f>
        <v>#REF!</v>
      </c>
      <c r="S56" s="345" t="e">
        <f>'11 міс.'!S57+#REF!</f>
        <v>#REF!</v>
      </c>
      <c r="T56" s="242" t="e">
        <f>S56/R56*100</f>
        <v>#REF!</v>
      </c>
      <c r="U56" s="21" t="e">
        <f t="shared" si="29"/>
        <v>#REF!</v>
      </c>
      <c r="V56" s="21" t="e">
        <f t="shared" si="29"/>
        <v>#REF!</v>
      </c>
      <c r="W56" s="242" t="e">
        <f>V56/U56*100</f>
        <v>#REF!</v>
      </c>
    </row>
    <row r="57" spans="1:23" hidden="1" x14ac:dyDescent="0.2">
      <c r="A57" s="161" t="s">
        <v>93</v>
      </c>
      <c r="B57" s="332"/>
      <c r="C57" s="345" t="e">
        <f>'11 міс.'!C58+#REF!</f>
        <v>#REF!</v>
      </c>
      <c r="D57" s="345" t="e">
        <f>'11 міс.'!D58+#REF!</f>
        <v>#REF!</v>
      </c>
      <c r="E57" s="67" t="e">
        <f>D57/C57*100</f>
        <v>#REF!</v>
      </c>
      <c r="F57" s="345" t="e">
        <f>'11 міс.'!F58+#REF!</f>
        <v>#REF!</v>
      </c>
      <c r="G57" s="345" t="e">
        <f>'11 міс.'!G58+#REF!</f>
        <v>#REF!</v>
      </c>
      <c r="H57" s="67" t="e">
        <f>G57/F57*100</f>
        <v>#REF!</v>
      </c>
      <c r="I57" s="345" t="e">
        <f>'11 міс.'!I58+#REF!</f>
        <v>#REF!</v>
      </c>
      <c r="J57" s="345" t="e">
        <f>'11 міс.'!J58+#REF!</f>
        <v>#REF!</v>
      </c>
      <c r="K57" s="67" t="e">
        <f>J57/I57*100</f>
        <v>#REF!</v>
      </c>
      <c r="L57" s="345" t="e">
        <f>'11 міс.'!L58+#REF!</f>
        <v>#REF!</v>
      </c>
      <c r="M57" s="345" t="e">
        <f>'11 міс.'!M58+#REF!</f>
        <v>#REF!</v>
      </c>
      <c r="N57" s="67" t="e">
        <f>M57/L57*100</f>
        <v>#REF!</v>
      </c>
      <c r="O57" s="345" t="e">
        <f>'11 міс.'!O58+#REF!</f>
        <v>#REF!</v>
      </c>
      <c r="P57" s="345" t="e">
        <f>'11 міс.'!P58+#REF!</f>
        <v>#REF!</v>
      </c>
      <c r="Q57" s="67" t="e">
        <f>P57/O57*100</f>
        <v>#REF!</v>
      </c>
      <c r="R57" s="345" t="e">
        <f>'11 міс.'!R58+#REF!</f>
        <v>#REF!</v>
      </c>
      <c r="S57" s="345" t="e">
        <f>'11 міс.'!S58+#REF!</f>
        <v>#REF!</v>
      </c>
      <c r="T57" s="67" t="e">
        <f>S57/R57*100</f>
        <v>#REF!</v>
      </c>
      <c r="U57" s="21" t="e">
        <f t="shared" si="29"/>
        <v>#REF!</v>
      </c>
      <c r="V57" s="21" t="e">
        <f t="shared" si="29"/>
        <v>#REF!</v>
      </c>
      <c r="W57" s="67" t="e">
        <f>V57/U57*100</f>
        <v>#REF!</v>
      </c>
    </row>
    <row r="58" spans="1:23" hidden="1" x14ac:dyDescent="0.2">
      <c r="A58" s="161" t="s">
        <v>94</v>
      </c>
      <c r="B58" s="332"/>
      <c r="C58" s="345" t="e">
        <f>'11 міс.'!C59+#REF!</f>
        <v>#REF!</v>
      </c>
      <c r="D58" s="345" t="e">
        <f>'11 міс.'!D59+#REF!</f>
        <v>#REF!</v>
      </c>
      <c r="E58" s="67" t="e">
        <f>D58/C58*100</f>
        <v>#REF!</v>
      </c>
      <c r="F58" s="345" t="e">
        <f>'11 міс.'!F59+#REF!</f>
        <v>#REF!</v>
      </c>
      <c r="G58" s="345" t="e">
        <f>'11 міс.'!G59+#REF!</f>
        <v>#REF!</v>
      </c>
      <c r="H58" s="67" t="e">
        <f>G58/F58*100</f>
        <v>#REF!</v>
      </c>
      <c r="I58" s="345" t="e">
        <f>'11 міс.'!I59+#REF!</f>
        <v>#REF!</v>
      </c>
      <c r="J58" s="345" t="e">
        <f>'11 міс.'!J59+#REF!</f>
        <v>#REF!</v>
      </c>
      <c r="K58" s="67" t="e">
        <f>J58/I58*100</f>
        <v>#REF!</v>
      </c>
      <c r="L58" s="345" t="e">
        <f>'11 міс.'!L59+#REF!</f>
        <v>#REF!</v>
      </c>
      <c r="M58" s="345" t="e">
        <f>'11 міс.'!M59+#REF!</f>
        <v>#REF!</v>
      </c>
      <c r="N58" s="67" t="e">
        <f>M58/L58*100</f>
        <v>#REF!</v>
      </c>
      <c r="O58" s="345" t="e">
        <f>'11 міс.'!O59+#REF!</f>
        <v>#REF!</v>
      </c>
      <c r="P58" s="345" t="e">
        <f>'11 міс.'!P59+#REF!</f>
        <v>#REF!</v>
      </c>
      <c r="Q58" s="67" t="e">
        <f>P58/O58*100</f>
        <v>#REF!</v>
      </c>
      <c r="R58" s="345" t="e">
        <f>'11 міс.'!R59+#REF!</f>
        <v>#REF!</v>
      </c>
      <c r="S58" s="345" t="e">
        <f>'11 міс.'!S59+#REF!</f>
        <v>#REF!</v>
      </c>
      <c r="T58" s="67" t="e">
        <f>S58/R58*100</f>
        <v>#REF!</v>
      </c>
      <c r="U58" s="21" t="e">
        <f t="shared" si="29"/>
        <v>#REF!</v>
      </c>
      <c r="V58" s="21" t="e">
        <f t="shared" si="29"/>
        <v>#REF!</v>
      </c>
      <c r="W58" s="67" t="e">
        <f>V58/U58*100</f>
        <v>#REF!</v>
      </c>
    </row>
    <row r="59" spans="1:23" hidden="1" x14ac:dyDescent="0.2">
      <c r="A59" s="161" t="s">
        <v>97</v>
      </c>
      <c r="B59" s="332"/>
      <c r="C59" s="345" t="e">
        <f>'11 міс.'!C60+#REF!</f>
        <v>#REF!</v>
      </c>
      <c r="D59" s="345" t="e">
        <f>'11 міс.'!D60+#REF!</f>
        <v>#REF!</v>
      </c>
      <c r="E59" s="67" t="e">
        <f>D59/C59*100</f>
        <v>#REF!</v>
      </c>
      <c r="F59" s="345" t="e">
        <f>'11 міс.'!F60+#REF!</f>
        <v>#REF!</v>
      </c>
      <c r="G59" s="345" t="e">
        <f>'11 міс.'!G60+#REF!</f>
        <v>#REF!</v>
      </c>
      <c r="H59" s="67" t="e">
        <f>G59/F59*100</f>
        <v>#REF!</v>
      </c>
      <c r="I59" s="345" t="e">
        <f>'11 міс.'!I60+#REF!</f>
        <v>#REF!</v>
      </c>
      <c r="J59" s="345" t="e">
        <f>'11 міс.'!J60+#REF!</f>
        <v>#REF!</v>
      </c>
      <c r="K59" s="67" t="e">
        <f>J59/I59*100</f>
        <v>#REF!</v>
      </c>
      <c r="L59" s="345" t="e">
        <f>'11 міс.'!L60+#REF!</f>
        <v>#REF!</v>
      </c>
      <c r="M59" s="345" t="e">
        <f>'11 міс.'!M60+#REF!</f>
        <v>#REF!</v>
      </c>
      <c r="N59" s="61" t="e">
        <f>M59/L59*100</f>
        <v>#REF!</v>
      </c>
      <c r="O59" s="345" t="e">
        <f>'11 міс.'!O60+#REF!</f>
        <v>#REF!</v>
      </c>
      <c r="P59" s="345" t="e">
        <f>'11 міс.'!P60+#REF!</f>
        <v>#REF!</v>
      </c>
      <c r="Q59" s="67" t="e">
        <f>P59/O59*100</f>
        <v>#REF!</v>
      </c>
      <c r="R59" s="345" t="e">
        <f>'11 міс.'!R60+#REF!</f>
        <v>#REF!</v>
      </c>
      <c r="S59" s="345" t="e">
        <f>'11 міс.'!S60+#REF!</f>
        <v>#REF!</v>
      </c>
      <c r="T59" s="67" t="e">
        <f>S59/R59*100</f>
        <v>#REF!</v>
      </c>
      <c r="U59" s="21" t="e">
        <f t="shared" si="29"/>
        <v>#REF!</v>
      </c>
      <c r="V59" s="21" t="e">
        <f t="shared" si="29"/>
        <v>#REF!</v>
      </c>
      <c r="W59" s="67" t="e">
        <f>V59/U59*100</f>
        <v>#REF!</v>
      </c>
    </row>
    <row r="60" spans="1:23" ht="13.5" hidden="1" thickBot="1" x14ac:dyDescent="0.25">
      <c r="A60" s="337" t="s">
        <v>103</v>
      </c>
      <c r="B60" s="333"/>
      <c r="C60" s="354" t="e">
        <f>C58/C55*100</f>
        <v>#REF!</v>
      </c>
      <c r="D60" s="355" t="e">
        <f>D58/D55*100</f>
        <v>#REF!</v>
      </c>
      <c r="E60" s="334"/>
      <c r="F60" s="354" t="e">
        <f>F58/F55*100</f>
        <v>#REF!</v>
      </c>
      <c r="G60" s="355" t="e">
        <f>G58/G55*100</f>
        <v>#REF!</v>
      </c>
      <c r="H60" s="333"/>
      <c r="I60" s="354" t="e">
        <f>I58/I55*100</f>
        <v>#REF!</v>
      </c>
      <c r="J60" s="355" t="e">
        <f>J58/J55*100</f>
        <v>#REF!</v>
      </c>
      <c r="K60" s="334"/>
      <c r="L60" s="354" t="e">
        <f>L58/L55*100</f>
        <v>#REF!</v>
      </c>
      <c r="M60" s="355" t="e">
        <f>M58/M55*100</f>
        <v>#REF!</v>
      </c>
      <c r="N60" s="333"/>
      <c r="O60" s="354" t="e">
        <f>O58/O55*100</f>
        <v>#REF!</v>
      </c>
      <c r="P60" s="355" t="e">
        <f>P58/P55*100</f>
        <v>#REF!</v>
      </c>
      <c r="Q60" s="334"/>
      <c r="R60" s="354" t="e">
        <f>R58/R55*100</f>
        <v>#REF!</v>
      </c>
      <c r="S60" s="355" t="e">
        <f>S58/S55*100</f>
        <v>#REF!</v>
      </c>
      <c r="T60" s="333"/>
      <c r="U60" s="356" t="e">
        <f>U58/U55*100</f>
        <v>#REF!</v>
      </c>
      <c r="V60" s="357" t="e">
        <f>V58/V55*100</f>
        <v>#REF!</v>
      </c>
      <c r="W60" s="333"/>
    </row>
    <row r="61" spans="1:23" hidden="1" x14ac:dyDescent="0.2"/>
  </sheetData>
  <mergeCells count="19">
    <mergeCell ref="A2:W2"/>
    <mergeCell ref="A3:W3"/>
    <mergeCell ref="A5:C5"/>
    <mergeCell ref="C6:E6"/>
    <mergeCell ref="F6:H6"/>
    <mergeCell ref="I6:K6"/>
    <mergeCell ref="A6:A7"/>
    <mergeCell ref="B6:B7"/>
    <mergeCell ref="L6:N6"/>
    <mergeCell ref="O6:Q6"/>
    <mergeCell ref="R6:T6"/>
    <mergeCell ref="U6:W6"/>
    <mergeCell ref="O7:Q7"/>
    <mergeCell ref="R7:T7"/>
    <mergeCell ref="U7:W7"/>
    <mergeCell ref="C7:E7"/>
    <mergeCell ref="F7:H7"/>
    <mergeCell ref="I7:K7"/>
    <mergeCell ref="L7:N7"/>
  </mergeCells>
  <phoneticPr fontId="0" type="noConversion"/>
  <printOptions horizontalCentered="1" verticalCentered="1"/>
  <pageMargins left="0.19685039370078741" right="0" top="0" bottom="0" header="0" footer="0"/>
  <pageSetup paperSize="8" orientation="portrait" horizontalDpi="4294967292" verticalDpi="4294967292" r:id="rId1"/>
  <headerFooter alignWithMargins="0"/>
  <colBreaks count="1" manualBreakCount="1">
    <brk id="23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6"/>
  <sheetViews>
    <sheetView tabSelected="1" zoomScale="160" zoomScaleNormal="160" zoomScaleSheetLayoutView="75" workbookViewId="0">
      <pane xSplit="1" ySplit="6" topLeftCell="L7" activePane="bottomRight" state="frozen"/>
      <selection activeCell="J31" sqref="J31"/>
      <selection pane="topRight" activeCell="J31" sqref="J31"/>
      <selection pane="bottomLeft" activeCell="J31" sqref="J31"/>
      <selection pane="bottomRight" activeCell="V7" sqref="V7"/>
    </sheetView>
  </sheetViews>
  <sheetFormatPr defaultRowHeight="12.75" x14ac:dyDescent="0.2"/>
  <cols>
    <col min="1" max="1" width="24.85546875" customWidth="1"/>
    <col min="2" max="2" width="12.7109375" customWidth="1"/>
    <col min="3" max="3" width="9.85546875" style="508" customWidth="1"/>
    <col min="4" max="4" width="10" style="541" customWidth="1"/>
    <col min="5" max="5" width="7.5703125" style="508" customWidth="1"/>
    <col min="6" max="6" width="10" style="508" customWidth="1"/>
    <col min="7" max="7" width="10.28515625" style="541" customWidth="1"/>
    <col min="8" max="8" width="9.85546875" style="508" customWidth="1"/>
    <col min="9" max="9" width="10.5703125" style="508" customWidth="1"/>
    <col min="10" max="10" width="10.42578125" style="541" customWidth="1"/>
    <col min="11" max="11" width="7.5703125" style="508" customWidth="1"/>
    <col min="12" max="12" width="11.5703125" style="508" customWidth="1"/>
    <col min="13" max="13" width="12.140625" style="541" customWidth="1"/>
    <col min="14" max="14" width="7.5703125" style="508" customWidth="1"/>
    <col min="15" max="15" width="10.28515625" style="508" customWidth="1"/>
    <col min="16" max="16" width="10.5703125" style="541" customWidth="1"/>
    <col min="17" max="17" width="9.42578125" style="508" customWidth="1"/>
    <col min="18" max="18" width="11.42578125" style="508" customWidth="1"/>
    <col min="19" max="19" width="10.5703125" style="541" customWidth="1"/>
    <col min="20" max="20" width="7.5703125" style="508" customWidth="1"/>
    <col min="21" max="21" width="11" style="508" customWidth="1"/>
    <col min="22" max="22" width="11.28515625" style="541" customWidth="1"/>
    <col min="23" max="23" width="8.140625" style="508" customWidth="1"/>
  </cols>
  <sheetData>
    <row r="1" spans="1:24" s="23" customFormat="1" ht="18" x14ac:dyDescent="0.25">
      <c r="A1" s="1174" t="s">
        <v>53</v>
      </c>
      <c r="B1" s="1174"/>
      <c r="C1" s="1174"/>
      <c r="D1" s="1174"/>
      <c r="E1" s="1174"/>
      <c r="F1" s="1174"/>
      <c r="G1" s="1174"/>
      <c r="H1" s="1174"/>
      <c r="I1" s="1174"/>
      <c r="J1" s="1174"/>
      <c r="K1" s="1174"/>
      <c r="L1" s="1174"/>
      <c r="M1" s="1174"/>
      <c r="N1" s="1174"/>
      <c r="O1" s="1174"/>
      <c r="P1" s="1174"/>
      <c r="Q1" s="1174"/>
      <c r="R1" s="1174"/>
      <c r="S1" s="1174"/>
      <c r="T1" s="1174"/>
      <c r="U1" s="1174"/>
      <c r="V1" s="1174"/>
      <c r="W1" s="1174"/>
    </row>
    <row r="2" spans="1:24" s="23" customFormat="1" ht="18" x14ac:dyDescent="0.25">
      <c r="A2" s="1174" t="s">
        <v>150</v>
      </c>
      <c r="B2" s="1174"/>
      <c r="C2" s="1174"/>
      <c r="D2" s="1174"/>
      <c r="E2" s="1174"/>
      <c r="F2" s="1174"/>
      <c r="G2" s="1174"/>
      <c r="H2" s="1174"/>
      <c r="I2" s="1174"/>
      <c r="J2" s="1174"/>
      <c r="K2" s="1174"/>
      <c r="L2" s="1174"/>
      <c r="M2" s="1174"/>
      <c r="N2" s="1174"/>
      <c r="O2" s="1174"/>
      <c r="P2" s="1174"/>
      <c r="Q2" s="1174"/>
      <c r="R2" s="1174"/>
      <c r="S2" s="1174"/>
      <c r="T2" s="1174"/>
      <c r="U2" s="1174"/>
      <c r="V2" s="1174"/>
      <c r="W2" s="1174"/>
    </row>
    <row r="3" spans="1:24" s="23" customFormat="1" ht="13.5" thickBot="1" x14ac:dyDescent="0.25">
      <c r="A3" s="1219"/>
      <c r="B3" s="1179"/>
      <c r="C3" s="1219"/>
      <c r="D3" s="1117"/>
      <c r="E3" s="1117"/>
      <c r="F3" s="1117"/>
      <c r="G3" s="1117"/>
      <c r="H3" s="1117"/>
      <c r="I3" s="1119"/>
      <c r="J3" s="1117"/>
      <c r="K3" s="1117"/>
      <c r="L3" s="1146"/>
      <c r="M3" s="1146"/>
      <c r="N3" s="1146"/>
      <c r="O3" s="1146"/>
      <c r="P3" s="1146"/>
      <c r="Q3" s="1115"/>
      <c r="R3" s="1146"/>
      <c r="S3" s="1146"/>
      <c r="T3" s="1146"/>
      <c r="U3" s="1146"/>
      <c r="V3" s="1146"/>
      <c r="W3" s="1146"/>
    </row>
    <row r="4" spans="1:24" s="23" customFormat="1" x14ac:dyDescent="0.2">
      <c r="A4" s="1195" t="s">
        <v>7</v>
      </c>
      <c r="B4" s="1193" t="s">
        <v>8</v>
      </c>
      <c r="C4" s="1217" t="s">
        <v>0</v>
      </c>
      <c r="D4" s="1217"/>
      <c r="E4" s="1218"/>
      <c r="F4" s="1216" t="s">
        <v>1</v>
      </c>
      <c r="G4" s="1217"/>
      <c r="H4" s="1218"/>
      <c r="I4" s="1216" t="s">
        <v>2</v>
      </c>
      <c r="J4" s="1217"/>
      <c r="K4" s="1218"/>
      <c r="L4" s="1216" t="s">
        <v>3</v>
      </c>
      <c r="M4" s="1217"/>
      <c r="N4" s="1218"/>
      <c r="O4" s="1216" t="s">
        <v>4</v>
      </c>
      <c r="P4" s="1217"/>
      <c r="Q4" s="1218"/>
      <c r="R4" s="1216" t="s">
        <v>5</v>
      </c>
      <c r="S4" s="1217"/>
      <c r="T4" s="1218"/>
      <c r="U4" s="1216" t="s">
        <v>6</v>
      </c>
      <c r="V4" s="1217"/>
      <c r="W4" s="1218"/>
    </row>
    <row r="5" spans="1:24" s="23" customFormat="1" ht="13.5" thickBot="1" x14ac:dyDescent="0.25">
      <c r="A5" s="1196"/>
      <c r="B5" s="1220"/>
      <c r="C5" s="1214" t="s">
        <v>50</v>
      </c>
      <c r="D5" s="1214"/>
      <c r="E5" s="1215"/>
      <c r="F5" s="1213" t="s">
        <v>50</v>
      </c>
      <c r="G5" s="1214"/>
      <c r="H5" s="1215"/>
      <c r="I5" s="1213" t="s">
        <v>50</v>
      </c>
      <c r="J5" s="1214"/>
      <c r="K5" s="1215"/>
      <c r="L5" s="1213" t="s">
        <v>50</v>
      </c>
      <c r="M5" s="1214"/>
      <c r="N5" s="1215"/>
      <c r="O5" s="1213" t="s">
        <v>50</v>
      </c>
      <c r="P5" s="1214"/>
      <c r="Q5" s="1215"/>
      <c r="R5" s="1213" t="s">
        <v>50</v>
      </c>
      <c r="S5" s="1214"/>
      <c r="T5" s="1215"/>
      <c r="U5" s="1213" t="s">
        <v>50</v>
      </c>
      <c r="V5" s="1214"/>
      <c r="W5" s="1215"/>
    </row>
    <row r="6" spans="1:24" s="78" customFormat="1" ht="13.5" thickBot="1" x14ac:dyDescent="0.25">
      <c r="A6" s="1197"/>
      <c r="B6" s="1118" t="s">
        <v>9</v>
      </c>
      <c r="C6" s="1147" t="s">
        <v>147</v>
      </c>
      <c r="D6" s="1147" t="s">
        <v>148</v>
      </c>
      <c r="E6" s="1116" t="s">
        <v>149</v>
      </c>
      <c r="F6" s="1147" t="s">
        <v>147</v>
      </c>
      <c r="G6" s="1147" t="s">
        <v>148</v>
      </c>
      <c r="H6" s="1116" t="s">
        <v>149</v>
      </c>
      <c r="I6" s="1147" t="s">
        <v>147</v>
      </c>
      <c r="J6" s="1147" t="s">
        <v>148</v>
      </c>
      <c r="K6" s="1116" t="s">
        <v>149</v>
      </c>
      <c r="L6" s="1147" t="s">
        <v>147</v>
      </c>
      <c r="M6" s="1147" t="s">
        <v>148</v>
      </c>
      <c r="N6" s="1116" t="s">
        <v>149</v>
      </c>
      <c r="O6" s="1147" t="s">
        <v>147</v>
      </c>
      <c r="P6" s="1147" t="s">
        <v>148</v>
      </c>
      <c r="Q6" s="1116" t="s">
        <v>149</v>
      </c>
      <c r="R6" s="1150" t="s">
        <v>147</v>
      </c>
      <c r="S6" s="1147" t="s">
        <v>148</v>
      </c>
      <c r="T6" s="1116" t="s">
        <v>149</v>
      </c>
      <c r="U6" s="1147" t="s">
        <v>147</v>
      </c>
      <c r="V6" s="1147" t="s">
        <v>148</v>
      </c>
      <c r="W6" s="1116" t="s">
        <v>149</v>
      </c>
    </row>
    <row r="7" spans="1:24" s="20" customFormat="1" ht="24.6" customHeight="1" x14ac:dyDescent="0.2">
      <c r="A7" s="1123" t="s">
        <v>10</v>
      </c>
      <c r="B7" s="1152" t="s">
        <v>11</v>
      </c>
      <c r="C7" s="1137">
        <v>1849.370312</v>
      </c>
      <c r="D7" s="1138">
        <v>1880.528511</v>
      </c>
      <c r="E7" s="1139">
        <v>101.68480043168336</v>
      </c>
      <c r="F7" s="1137">
        <v>4296.1008760000004</v>
      </c>
      <c r="G7" s="1138">
        <v>4598.7993960000003</v>
      </c>
      <c r="H7" s="1139">
        <v>107.0458894876285</v>
      </c>
      <c r="I7" s="1137">
        <v>4426.2910999999995</v>
      </c>
      <c r="J7" s="1138">
        <v>4686.7096870000005</v>
      </c>
      <c r="K7" s="1139">
        <v>105.88344917034492</v>
      </c>
      <c r="L7" s="1137">
        <v>13721.973464000002</v>
      </c>
      <c r="M7" s="1138">
        <v>13991.045994999999</v>
      </c>
      <c r="N7" s="1139">
        <v>101.96088799986325</v>
      </c>
      <c r="O7" s="1137">
        <v>5898.2018980000012</v>
      </c>
      <c r="P7" s="1138">
        <v>6366.390096000001</v>
      </c>
      <c r="Q7" s="1139">
        <v>107.93781233834596</v>
      </c>
      <c r="R7" s="1137">
        <v>5721.4433989999998</v>
      </c>
      <c r="S7" s="1138">
        <v>5836.6073849999993</v>
      </c>
      <c r="T7" s="1139">
        <v>102.01284847142118</v>
      </c>
      <c r="U7" s="1137">
        <v>35913.381049000003</v>
      </c>
      <c r="V7" s="1138">
        <v>37360.08107</v>
      </c>
      <c r="W7" s="1139">
        <v>104.02830359811048</v>
      </c>
      <c r="X7" s="264"/>
    </row>
    <row r="8" spans="1:24" s="23" customFormat="1" ht="13.15" customHeight="1" x14ac:dyDescent="0.2">
      <c r="A8" s="1124" t="s">
        <v>151</v>
      </c>
      <c r="B8" s="1149" t="s">
        <v>12</v>
      </c>
      <c r="C8" s="1129">
        <v>244.46331200000009</v>
      </c>
      <c r="D8" s="1130">
        <v>345.02351099999987</v>
      </c>
      <c r="E8" s="1140">
        <v>141.1350881967924</v>
      </c>
      <c r="F8" s="1129">
        <v>1684.3618759999999</v>
      </c>
      <c r="G8" s="1130">
        <v>2012.9943960000005</v>
      </c>
      <c r="H8" s="1140">
        <v>119.51080255867774</v>
      </c>
      <c r="I8" s="1129">
        <v>2052.9480999999996</v>
      </c>
      <c r="J8" s="1130">
        <v>2325.8346870000005</v>
      </c>
      <c r="K8" s="1140">
        <v>113.29242502526007</v>
      </c>
      <c r="L8" s="1129">
        <v>7979.4954640000014</v>
      </c>
      <c r="M8" s="1130">
        <v>8481.2289949999995</v>
      </c>
      <c r="N8" s="1140">
        <v>106.28778515212649</v>
      </c>
      <c r="O8" s="1129">
        <v>4478.2698980000005</v>
      </c>
      <c r="P8" s="1130">
        <v>4934.5690960000011</v>
      </c>
      <c r="Q8" s="1140">
        <v>110.18918485024282</v>
      </c>
      <c r="R8" s="1129">
        <v>2942.5443989999999</v>
      </c>
      <c r="S8" s="1130">
        <v>3149.1773849999995</v>
      </c>
      <c r="T8" s="1140">
        <v>107.02225550344193</v>
      </c>
      <c r="U8" s="1129">
        <v>19382.083049000001</v>
      </c>
      <c r="V8" s="1130">
        <v>21248.82807</v>
      </c>
      <c r="W8" s="1140">
        <v>109.63129203543636</v>
      </c>
    </row>
    <row r="9" spans="1:24" s="23" customFormat="1" ht="13.15" customHeight="1" x14ac:dyDescent="0.2">
      <c r="A9" s="1125" t="s">
        <v>31</v>
      </c>
      <c r="B9" s="1148" t="s">
        <v>12</v>
      </c>
      <c r="C9" s="1131">
        <v>243.88931200000002</v>
      </c>
      <c r="D9" s="1132">
        <v>343.59451100000001</v>
      </c>
      <c r="E9" s="1141">
        <v>140.88133185598554</v>
      </c>
      <c r="F9" s="1131">
        <v>1570.4828760000003</v>
      </c>
      <c r="G9" s="1132">
        <v>1880.103396</v>
      </c>
      <c r="H9" s="1141">
        <v>119.71498860201515</v>
      </c>
      <c r="I9" s="1131">
        <v>1917.6087999999997</v>
      </c>
      <c r="J9" s="1132">
        <v>2175.307687</v>
      </c>
      <c r="K9" s="1141">
        <v>113.43855362991661</v>
      </c>
      <c r="L9" s="1131">
        <v>6466.1324640000003</v>
      </c>
      <c r="M9" s="1132">
        <v>6935.753995</v>
      </c>
      <c r="N9" s="1141">
        <v>107.26278859294337</v>
      </c>
      <c r="O9" s="1131">
        <v>4105.7988980000009</v>
      </c>
      <c r="P9" s="1132">
        <v>4558.6440960000009</v>
      </c>
      <c r="Q9" s="1141">
        <v>111.02940522051843</v>
      </c>
      <c r="R9" s="1131">
        <v>2279.297399</v>
      </c>
      <c r="S9" s="1132">
        <v>2464.934385</v>
      </c>
      <c r="T9" s="1141">
        <v>108.14448286043957</v>
      </c>
      <c r="U9" s="1135">
        <v>16583.209749000001</v>
      </c>
      <c r="V9" s="1136">
        <v>18358.338070000002</v>
      </c>
      <c r="W9" s="1141">
        <v>110.70437115533103</v>
      </c>
    </row>
    <row r="10" spans="1:24" s="23" customFormat="1" ht="13.15" customHeight="1" x14ac:dyDescent="0.2">
      <c r="A10" s="1125" t="s">
        <v>32</v>
      </c>
      <c r="B10" s="1148" t="s">
        <v>12</v>
      </c>
      <c r="C10" s="1131">
        <v>0.57399999999999995</v>
      </c>
      <c r="D10" s="1132">
        <v>1.4289999999999998</v>
      </c>
      <c r="E10" s="1141">
        <v>248.95470383275261</v>
      </c>
      <c r="F10" s="1131">
        <v>113.87900000000002</v>
      </c>
      <c r="G10" s="1132">
        <v>132.89100000000002</v>
      </c>
      <c r="H10" s="1141">
        <v>116.69491302171605</v>
      </c>
      <c r="I10" s="1131">
        <v>135.33930000000001</v>
      </c>
      <c r="J10" s="1132">
        <v>150.52699999999999</v>
      </c>
      <c r="K10" s="1141">
        <v>111.22194366307494</v>
      </c>
      <c r="L10" s="1131">
        <v>1513.3630000000001</v>
      </c>
      <c r="M10" s="1132">
        <v>1545.4749999999999</v>
      </c>
      <c r="N10" s="1141">
        <v>102.12189672933722</v>
      </c>
      <c r="O10" s="1131">
        <v>372.47099999999995</v>
      </c>
      <c r="P10" s="1132">
        <v>375.92500000000001</v>
      </c>
      <c r="Q10" s="1141">
        <v>100.92732051622812</v>
      </c>
      <c r="R10" s="1131">
        <v>663.24699999999984</v>
      </c>
      <c r="S10" s="1132">
        <v>684.24300000000005</v>
      </c>
      <c r="T10" s="1141">
        <v>103.1656381408435</v>
      </c>
      <c r="U10" s="1135">
        <v>2798.8732999999997</v>
      </c>
      <c r="V10" s="1136">
        <v>2890.49</v>
      </c>
      <c r="W10" s="1141">
        <v>103.27334216950798</v>
      </c>
    </row>
    <row r="11" spans="1:24" s="23" customFormat="1" ht="13.15" customHeight="1" x14ac:dyDescent="0.2">
      <c r="A11" s="1124" t="s">
        <v>30</v>
      </c>
      <c r="B11" s="1149" t="s">
        <v>12</v>
      </c>
      <c r="C11" s="1133">
        <v>1604.9069999999999</v>
      </c>
      <c r="D11" s="1134">
        <v>1535.5050000000001</v>
      </c>
      <c r="E11" s="1140">
        <v>95.675637279917169</v>
      </c>
      <c r="F11" s="1133">
        <v>2611.7390000000005</v>
      </c>
      <c r="G11" s="1134">
        <v>2585.8049999999998</v>
      </c>
      <c r="H11" s="1140">
        <v>99.007021758299715</v>
      </c>
      <c r="I11" s="1133">
        <v>2373.3429999999998</v>
      </c>
      <c r="J11" s="1134">
        <v>2360.875</v>
      </c>
      <c r="K11" s="1140">
        <v>99.474665061055234</v>
      </c>
      <c r="L11" s="1133">
        <v>5742.478000000001</v>
      </c>
      <c r="M11" s="1134">
        <v>5509.8169999999991</v>
      </c>
      <c r="N11" s="1140">
        <v>95.948421569921521</v>
      </c>
      <c r="O11" s="1133">
        <v>1419.9320000000002</v>
      </c>
      <c r="P11" s="1134">
        <v>1431.8209999999999</v>
      </c>
      <c r="Q11" s="1140">
        <v>100.83729361687742</v>
      </c>
      <c r="R11" s="1133">
        <v>2778.8989999999999</v>
      </c>
      <c r="S11" s="1134">
        <v>2687.43</v>
      </c>
      <c r="T11" s="1140">
        <v>96.708444603420276</v>
      </c>
      <c r="U11" s="1129">
        <v>16531.298000000003</v>
      </c>
      <c r="V11" s="1130">
        <v>16111.252999999999</v>
      </c>
      <c r="W11" s="1140">
        <v>97.459092443920596</v>
      </c>
    </row>
    <row r="12" spans="1:24" s="23" customFormat="1" ht="24.6" customHeight="1" x14ac:dyDescent="0.2">
      <c r="A12" s="1126" t="s">
        <v>16</v>
      </c>
      <c r="B12" s="1120" t="s">
        <v>26</v>
      </c>
      <c r="C12" s="1129">
        <v>45915.231000000007</v>
      </c>
      <c r="D12" s="1130">
        <v>45145.592000000004</v>
      </c>
      <c r="E12" s="1140">
        <v>98.323782798784137</v>
      </c>
      <c r="F12" s="1129">
        <v>70880.573000000004</v>
      </c>
      <c r="G12" s="1130">
        <v>72027.005999999994</v>
      </c>
      <c r="H12" s="1140">
        <v>101.61741497208267</v>
      </c>
      <c r="I12" s="1129">
        <v>69372.556999999986</v>
      </c>
      <c r="J12" s="1130">
        <v>70290.773000000001</v>
      </c>
      <c r="K12" s="1140">
        <v>101.32360120443596</v>
      </c>
      <c r="L12" s="1129">
        <v>138295.00200000001</v>
      </c>
      <c r="M12" s="1130">
        <v>138070.46100000001</v>
      </c>
      <c r="N12" s="1140">
        <v>99.837636214792497</v>
      </c>
      <c r="O12" s="1129">
        <v>42969.854000000007</v>
      </c>
      <c r="P12" s="1130">
        <v>44391.332999999999</v>
      </c>
      <c r="Q12" s="1140">
        <v>103.30808431417987</v>
      </c>
      <c r="R12" s="1129">
        <v>68638.2</v>
      </c>
      <c r="S12" s="1130">
        <v>68290.517000000007</v>
      </c>
      <c r="T12" s="1140">
        <v>99.493455539335258</v>
      </c>
      <c r="U12" s="1129">
        <v>436071.41700000002</v>
      </c>
      <c r="V12" s="1130">
        <v>438215.68199999997</v>
      </c>
      <c r="W12" s="1140">
        <v>100.49172335457153</v>
      </c>
      <c r="X12" s="75"/>
    </row>
    <row r="13" spans="1:24" s="140" customFormat="1" ht="13.15" customHeight="1" x14ac:dyDescent="0.2">
      <c r="A13" s="1124" t="s">
        <v>151</v>
      </c>
      <c r="B13" s="1144" t="s">
        <v>12</v>
      </c>
      <c r="C13" s="1142">
        <v>2319.65</v>
      </c>
      <c r="D13" s="1130">
        <v>3378.3209999999999</v>
      </c>
      <c r="E13" s="1140">
        <v>145.63925592222964</v>
      </c>
      <c r="F13" s="1142">
        <v>8957.0670000000009</v>
      </c>
      <c r="G13" s="1130">
        <v>10168.297999999999</v>
      </c>
      <c r="H13" s="1140">
        <v>113.52262967330711</v>
      </c>
      <c r="I13" s="1129">
        <v>9421.7369999999992</v>
      </c>
      <c r="J13" s="1134">
        <v>10419.099</v>
      </c>
      <c r="K13" s="1140">
        <v>110.58575504707891</v>
      </c>
      <c r="L13" s="1129">
        <v>29977.302</v>
      </c>
      <c r="M13" s="1134">
        <v>32273.886000000002</v>
      </c>
      <c r="N13" s="1140">
        <v>107.66107637038185</v>
      </c>
      <c r="O13" s="1142">
        <v>14442.585999999999</v>
      </c>
      <c r="P13" s="1130">
        <v>15877.883999999998</v>
      </c>
      <c r="Q13" s="1140">
        <v>109.93795709438739</v>
      </c>
      <c r="R13" s="1129">
        <v>13503.780999999999</v>
      </c>
      <c r="S13" s="1134">
        <v>14439.285000000002</v>
      </c>
      <c r="T13" s="1140">
        <v>106.92771898477918</v>
      </c>
      <c r="U13" s="1142">
        <v>78622.122999999992</v>
      </c>
      <c r="V13" s="1130">
        <v>86556.773000000016</v>
      </c>
      <c r="W13" s="1140">
        <v>110.09213399134494</v>
      </c>
      <c r="X13" s="762"/>
    </row>
    <row r="14" spans="1:24" s="23" customFormat="1" ht="13.15" customHeight="1" x14ac:dyDescent="0.2">
      <c r="A14" s="1127" t="s">
        <v>13</v>
      </c>
      <c r="B14" s="1121" t="s">
        <v>12</v>
      </c>
      <c r="C14" s="1131">
        <v>2308.268</v>
      </c>
      <c r="D14" s="1132">
        <v>3353.067</v>
      </c>
      <c r="E14" s="1143">
        <v>145.26333164086665</v>
      </c>
      <c r="F14" s="1131">
        <v>8464.6980000000003</v>
      </c>
      <c r="G14" s="1132">
        <v>9575.5869999999995</v>
      </c>
      <c r="H14" s="1143">
        <v>113.12378775946878</v>
      </c>
      <c r="I14" s="1131">
        <v>8635.7569999999996</v>
      </c>
      <c r="J14" s="1132">
        <v>9525.6870000000017</v>
      </c>
      <c r="K14" s="1143">
        <v>110.30517648887066</v>
      </c>
      <c r="L14" s="1131">
        <v>23045.435999999998</v>
      </c>
      <c r="M14" s="1132">
        <v>25113.988000000001</v>
      </c>
      <c r="N14" s="1141">
        <v>108.9759725092639</v>
      </c>
      <c r="O14" s="1131">
        <v>12873.151</v>
      </c>
      <c r="P14" s="1132">
        <v>14292.298999999999</v>
      </c>
      <c r="Q14" s="1143">
        <v>111.02409192590066</v>
      </c>
      <c r="R14" s="1131">
        <v>10217.447999999999</v>
      </c>
      <c r="S14" s="1132">
        <v>11007.644</v>
      </c>
      <c r="T14" s="1141">
        <v>107.73379027718077</v>
      </c>
      <c r="U14" s="1151">
        <v>65544.758000000002</v>
      </c>
      <c r="V14" s="1136">
        <v>72868.271999999997</v>
      </c>
      <c r="W14" s="1141">
        <v>111.17330237148788</v>
      </c>
      <c r="X14" s="75"/>
    </row>
    <row r="15" spans="1:24" s="23" customFormat="1" ht="13.15" customHeight="1" x14ac:dyDescent="0.2">
      <c r="A15" s="1127" t="s">
        <v>14</v>
      </c>
      <c r="B15" s="1121" t="s">
        <v>12</v>
      </c>
      <c r="C15" s="1131">
        <v>11.382000000000001</v>
      </c>
      <c r="D15" s="1132">
        <v>25.253999999999998</v>
      </c>
      <c r="E15" s="1143">
        <v>221.87664733790191</v>
      </c>
      <c r="F15" s="1131">
        <v>492.36899999999997</v>
      </c>
      <c r="G15" s="1132">
        <v>592.71100000000001</v>
      </c>
      <c r="H15" s="1143">
        <v>120.37943087399898</v>
      </c>
      <c r="I15" s="1131">
        <v>785.97999999999979</v>
      </c>
      <c r="J15" s="1132">
        <v>893.41199999999992</v>
      </c>
      <c r="K15" s="1143">
        <v>113.66854118425407</v>
      </c>
      <c r="L15" s="1131">
        <v>6931.8660000000009</v>
      </c>
      <c r="M15" s="1132">
        <v>7159.8979999999992</v>
      </c>
      <c r="N15" s="1141">
        <v>103.28961927423292</v>
      </c>
      <c r="O15" s="1131">
        <v>1569.4349999999999</v>
      </c>
      <c r="P15" s="1132">
        <v>1585.5849999999998</v>
      </c>
      <c r="Q15" s="1143">
        <v>101.02903274108198</v>
      </c>
      <c r="R15" s="1131">
        <v>3286.3330000000001</v>
      </c>
      <c r="S15" s="1132">
        <v>3431.6409999999996</v>
      </c>
      <c r="T15" s="1141">
        <v>104.42158478766454</v>
      </c>
      <c r="U15" s="1151">
        <v>13077.365000000002</v>
      </c>
      <c r="V15" s="1136">
        <v>13688.500999999998</v>
      </c>
      <c r="W15" s="1141">
        <v>104.67323501332262</v>
      </c>
    </row>
    <row r="16" spans="1:24" s="140" customFormat="1" ht="13.15" customHeight="1" x14ac:dyDescent="0.2">
      <c r="A16" s="1128" t="s">
        <v>15</v>
      </c>
      <c r="B16" s="1122" t="s">
        <v>12</v>
      </c>
      <c r="C16" s="1133">
        <v>43595.581000000006</v>
      </c>
      <c r="D16" s="1134">
        <v>41767.271000000008</v>
      </c>
      <c r="E16" s="1145">
        <v>95.806203385613784</v>
      </c>
      <c r="F16" s="1133">
        <v>61923.506000000008</v>
      </c>
      <c r="G16" s="1134">
        <v>61858.707999999999</v>
      </c>
      <c r="H16" s="1145">
        <v>99.895357992165344</v>
      </c>
      <c r="I16" s="1133">
        <v>59950.819999999992</v>
      </c>
      <c r="J16" s="1134">
        <v>59871.673999999999</v>
      </c>
      <c r="K16" s="1145">
        <v>99.867981789073127</v>
      </c>
      <c r="L16" s="1133">
        <v>108317.70000000001</v>
      </c>
      <c r="M16" s="1134">
        <v>105796.57500000001</v>
      </c>
      <c r="N16" s="1140">
        <v>97.672471812086116</v>
      </c>
      <c r="O16" s="1133">
        <v>28527.268000000004</v>
      </c>
      <c r="P16" s="1134">
        <v>28513.449000000001</v>
      </c>
      <c r="Q16" s="1145">
        <v>99.951558628046669</v>
      </c>
      <c r="R16" s="1133">
        <v>55134.419000000002</v>
      </c>
      <c r="S16" s="1134">
        <v>53851.232000000004</v>
      </c>
      <c r="T16" s="1140">
        <v>97.672620799722225</v>
      </c>
      <c r="U16" s="1142">
        <v>357449.29399999999</v>
      </c>
      <c r="V16" s="1130">
        <v>351658.90900000004</v>
      </c>
      <c r="W16" s="1140">
        <v>98.380082127117035</v>
      </c>
    </row>
  </sheetData>
  <mergeCells count="19">
    <mergeCell ref="R5:T5"/>
    <mergeCell ref="U5:W5"/>
    <mergeCell ref="C5:E5"/>
    <mergeCell ref="F5:H5"/>
    <mergeCell ref="I5:K5"/>
    <mergeCell ref="L5:N5"/>
    <mergeCell ref="L4:N4"/>
    <mergeCell ref="A1:W1"/>
    <mergeCell ref="A2:W2"/>
    <mergeCell ref="O4:Q4"/>
    <mergeCell ref="R4:T4"/>
    <mergeCell ref="U4:W4"/>
    <mergeCell ref="A3:C3"/>
    <mergeCell ref="C4:E4"/>
    <mergeCell ref="F4:H4"/>
    <mergeCell ref="I4:K4"/>
    <mergeCell ref="B4:B5"/>
    <mergeCell ref="A4:A6"/>
    <mergeCell ref="O5:Q5"/>
  </mergeCells>
  <printOptions horizontalCentered="1" verticalCentered="1"/>
  <pageMargins left="0.35433070866141736" right="0" top="0" bottom="0" header="0.51181102362204722" footer="0.51181102362204722"/>
  <pageSetup paperSize="8" scale="84" orientation="landscape" horizontalDpi="300" verticalDpi="300" r:id="rId1"/>
  <headerFooter alignWithMargins="0">
    <oddHeader xml:space="preserve">&amp;L&amp;8&amp;F  Вик. Косач 5 02 32
&amp;D        &amp;T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6" tint="0.39997558519241921"/>
    <pageSetUpPr fitToPage="1"/>
  </sheetPr>
  <dimension ref="A1:Z44"/>
  <sheetViews>
    <sheetView view="pageBreakPreview" zoomScaleNormal="100" zoomScaleSheetLayoutView="100" workbookViewId="0">
      <pane xSplit="1" ySplit="6" topLeftCell="K7" activePane="bottomRight" state="frozen"/>
      <selection activeCell="V30" sqref="V30:V32"/>
      <selection pane="topRight" activeCell="V30" sqref="V30:V32"/>
      <selection pane="bottomLeft" activeCell="V30" sqref="V30:V32"/>
      <selection pane="bottomRight" activeCell="P42" sqref="P42"/>
    </sheetView>
  </sheetViews>
  <sheetFormatPr defaultRowHeight="12.75" x14ac:dyDescent="0.2"/>
  <cols>
    <col min="1" max="1" width="24.85546875" customWidth="1"/>
    <col min="2" max="2" width="12.7109375" customWidth="1"/>
    <col min="3" max="4" width="8.7109375" customWidth="1"/>
    <col min="5" max="5" width="7.5703125" style="508" customWidth="1"/>
    <col min="6" max="7" width="8.7109375" customWidth="1"/>
    <col min="8" max="8" width="7.5703125" style="508" customWidth="1"/>
    <col min="9" max="10" width="8.7109375" customWidth="1"/>
    <col min="11" max="11" width="7.5703125" style="508" customWidth="1"/>
    <col min="12" max="13" width="8.7109375" customWidth="1"/>
    <col min="14" max="14" width="7.5703125" style="508" customWidth="1"/>
    <col min="15" max="16" width="8.7109375" customWidth="1"/>
    <col min="17" max="17" width="7.5703125" style="508" customWidth="1"/>
    <col min="18" max="19" width="8.7109375" customWidth="1"/>
    <col min="20" max="20" width="7.5703125" style="508" customWidth="1"/>
    <col min="21" max="22" width="9.7109375" customWidth="1"/>
    <col min="23" max="23" width="7.5703125" style="508" customWidth="1"/>
  </cols>
  <sheetData>
    <row r="1" spans="1:25" ht="18" x14ac:dyDescent="0.25">
      <c r="A1" s="1174" t="s">
        <v>53</v>
      </c>
      <c r="B1" s="1174"/>
      <c r="C1" s="1174"/>
      <c r="D1" s="1174"/>
      <c r="E1" s="1174"/>
      <c r="F1" s="1174"/>
      <c r="G1" s="1174"/>
      <c r="H1" s="1174"/>
      <c r="I1" s="1174"/>
      <c r="J1" s="1174"/>
      <c r="K1" s="1174"/>
      <c r="L1" s="1174"/>
      <c r="M1" s="1174"/>
      <c r="N1" s="1174"/>
      <c r="O1" s="1174"/>
      <c r="P1" s="1174"/>
      <c r="Q1" s="1174"/>
      <c r="R1" s="1174"/>
      <c r="S1" s="1174"/>
      <c r="T1" s="1174"/>
      <c r="U1" s="1174"/>
      <c r="V1" s="1174"/>
      <c r="W1" s="1174"/>
    </row>
    <row r="2" spans="1:25" ht="18" x14ac:dyDescent="0.25">
      <c r="A2" s="1174" t="s">
        <v>136</v>
      </c>
      <c r="B2" s="1174"/>
      <c r="C2" s="1174"/>
      <c r="D2" s="1174"/>
      <c r="E2" s="1174"/>
      <c r="F2" s="1174"/>
      <c r="G2" s="1174"/>
      <c r="H2" s="1174"/>
      <c r="I2" s="1174"/>
      <c r="J2" s="1174"/>
      <c r="K2" s="1174"/>
      <c r="L2" s="1174"/>
      <c r="M2" s="1174"/>
      <c r="N2" s="1174"/>
      <c r="O2" s="1174"/>
      <c r="P2" s="1174"/>
      <c r="Q2" s="1174"/>
      <c r="R2" s="1174"/>
      <c r="S2" s="1174"/>
      <c r="T2" s="1174"/>
      <c r="U2" s="1174"/>
      <c r="V2" s="1174"/>
      <c r="W2" s="1174"/>
    </row>
    <row r="3" spans="1:25" ht="13.5" thickBot="1" x14ac:dyDescent="0.25">
      <c r="A3" s="1179"/>
      <c r="B3" s="1179"/>
      <c r="C3" s="1179"/>
      <c r="L3" s="2"/>
      <c r="M3" s="2"/>
      <c r="N3" s="797"/>
      <c r="O3" s="2"/>
      <c r="P3" s="2"/>
      <c r="Q3" s="6"/>
      <c r="R3" s="2"/>
      <c r="S3" s="2"/>
      <c r="T3" s="797"/>
      <c r="U3" s="2"/>
      <c r="V3" s="2"/>
      <c r="W3" s="797"/>
    </row>
    <row r="4" spans="1:25" x14ac:dyDescent="0.2">
      <c r="A4" s="1177" t="s">
        <v>7</v>
      </c>
      <c r="B4" s="1167" t="s">
        <v>8</v>
      </c>
      <c r="C4" s="1177" t="s">
        <v>0</v>
      </c>
      <c r="D4" s="1176"/>
      <c r="E4" s="1178"/>
      <c r="F4" s="1177" t="s">
        <v>1</v>
      </c>
      <c r="G4" s="1176"/>
      <c r="H4" s="1178"/>
      <c r="I4" s="1175" t="s">
        <v>2</v>
      </c>
      <c r="J4" s="1176"/>
      <c r="K4" s="1178"/>
      <c r="L4" s="1177" t="s">
        <v>3</v>
      </c>
      <c r="M4" s="1176"/>
      <c r="N4" s="1178"/>
      <c r="O4" s="1175" t="s">
        <v>4</v>
      </c>
      <c r="P4" s="1176"/>
      <c r="Q4" s="1178"/>
      <c r="R4" s="1177" t="s">
        <v>5</v>
      </c>
      <c r="S4" s="1176"/>
      <c r="T4" s="1178"/>
      <c r="U4" s="1175" t="s">
        <v>6</v>
      </c>
      <c r="V4" s="1176"/>
      <c r="W4" s="1178"/>
    </row>
    <row r="5" spans="1:25" ht="13.5" thickBot="1" x14ac:dyDescent="0.25">
      <c r="A5" s="1181"/>
      <c r="B5" s="1182"/>
      <c r="C5" s="1169" t="s">
        <v>137</v>
      </c>
      <c r="D5" s="1170"/>
      <c r="E5" s="1171"/>
      <c r="F5" s="1169" t="s">
        <v>137</v>
      </c>
      <c r="G5" s="1170"/>
      <c r="H5" s="1171"/>
      <c r="I5" s="1169" t="s">
        <v>137</v>
      </c>
      <c r="J5" s="1170"/>
      <c r="K5" s="1171"/>
      <c r="L5" s="1169" t="s">
        <v>137</v>
      </c>
      <c r="M5" s="1170"/>
      <c r="N5" s="1171"/>
      <c r="O5" s="1169" t="s">
        <v>137</v>
      </c>
      <c r="P5" s="1170"/>
      <c r="Q5" s="1171"/>
      <c r="R5" s="1169" t="s">
        <v>137</v>
      </c>
      <c r="S5" s="1170"/>
      <c r="T5" s="1171"/>
      <c r="U5" s="1169" t="s">
        <v>137</v>
      </c>
      <c r="V5" s="1170"/>
      <c r="W5" s="1171"/>
    </row>
    <row r="6" spans="1:25" s="78" customFormat="1" ht="13.5" thickBot="1" x14ac:dyDescent="0.25">
      <c r="A6" s="434"/>
      <c r="B6" s="240" t="s">
        <v>9</v>
      </c>
      <c r="C6" s="190">
        <v>2013</v>
      </c>
      <c r="D6" s="190">
        <v>2014</v>
      </c>
      <c r="E6" s="191" t="s">
        <v>132</v>
      </c>
      <c r="F6" s="190">
        <v>2013</v>
      </c>
      <c r="G6" s="190">
        <v>2014</v>
      </c>
      <c r="H6" s="191" t="s">
        <v>132</v>
      </c>
      <c r="I6" s="190">
        <v>2013</v>
      </c>
      <c r="J6" s="190">
        <v>2014</v>
      </c>
      <c r="K6" s="191" t="s">
        <v>132</v>
      </c>
      <c r="L6" s="190">
        <v>2013</v>
      </c>
      <c r="M6" s="190">
        <v>2014</v>
      </c>
      <c r="N6" s="191" t="s">
        <v>132</v>
      </c>
      <c r="O6" s="190">
        <v>2013</v>
      </c>
      <c r="P6" s="190">
        <v>2014</v>
      </c>
      <c r="Q6" s="191" t="s">
        <v>132</v>
      </c>
      <c r="R6" s="190">
        <v>2013</v>
      </c>
      <c r="S6" s="190">
        <v>2014</v>
      </c>
      <c r="T6" s="191" t="s">
        <v>132</v>
      </c>
      <c r="U6" s="190">
        <v>2013</v>
      </c>
      <c r="V6" s="190">
        <v>2014</v>
      </c>
      <c r="W6" s="191" t="s">
        <v>132</v>
      </c>
    </row>
    <row r="7" spans="1:25" ht="24.6" customHeight="1" x14ac:dyDescent="0.2">
      <c r="A7" s="69" t="s">
        <v>10</v>
      </c>
      <c r="B7" s="225" t="s">
        <v>11</v>
      </c>
      <c r="C7" s="854" t="e">
        <f>SUM(C9,C10,C11)</f>
        <v>#REF!</v>
      </c>
      <c r="D7" s="855" t="e">
        <f>SUM(D9,D10,D11)</f>
        <v>#REF!</v>
      </c>
      <c r="E7" s="613" t="e">
        <f t="shared" ref="E7:E20" si="0">D7/C7*100</f>
        <v>#REF!</v>
      </c>
      <c r="F7" s="854" t="e">
        <f>SUM(F9,F10,F11)</f>
        <v>#REF!</v>
      </c>
      <c r="G7" s="855" t="e">
        <f>SUM(G9,G10,G11)</f>
        <v>#REF!</v>
      </c>
      <c r="H7" s="613" t="e">
        <f t="shared" ref="H7:H20" si="1">G7/F7*100</f>
        <v>#REF!</v>
      </c>
      <c r="I7" s="861" t="e">
        <f>SUM(I9,I10,I11)</f>
        <v>#REF!</v>
      </c>
      <c r="J7" s="855" t="e">
        <f>SUM(J9,J10,J11)</f>
        <v>#REF!</v>
      </c>
      <c r="K7" s="613" t="e">
        <f t="shared" ref="K7:K20" si="2">J7/I7*100</f>
        <v>#REF!</v>
      </c>
      <c r="L7" s="854" t="e">
        <f>SUM(L9,L10,L11)</f>
        <v>#REF!</v>
      </c>
      <c r="M7" s="855" t="e">
        <f>SUM(M9,M10,M11)</f>
        <v>#REF!</v>
      </c>
      <c r="N7" s="613" t="e">
        <f t="shared" ref="N7:N20" si="3">M7/L7*100</f>
        <v>#REF!</v>
      </c>
      <c r="O7" s="861" t="e">
        <f>SUM(O9,O10,O11)</f>
        <v>#REF!</v>
      </c>
      <c r="P7" s="855" t="e">
        <f>SUM(P9,P10,P11)</f>
        <v>#REF!</v>
      </c>
      <c r="Q7" s="613" t="e">
        <f t="shared" ref="Q7:Q20" si="4">P7/O7*100</f>
        <v>#REF!</v>
      </c>
      <c r="R7" s="854" t="e">
        <f>SUM(R9,R10,R11)</f>
        <v>#REF!</v>
      </c>
      <c r="S7" s="855" t="e">
        <f>SUM(S9,S10,S11)</f>
        <v>#REF!</v>
      </c>
      <c r="T7" s="613" t="e">
        <f t="shared" ref="T7:T20" si="5">S7/R7*100</f>
        <v>#REF!</v>
      </c>
      <c r="U7" s="861" t="e">
        <f t="shared" ref="U7:V12" si="6">SUM(C7,F7,I7,L7,O7,R7)</f>
        <v>#REF!</v>
      </c>
      <c r="V7" s="855" t="e">
        <f t="shared" si="6"/>
        <v>#REF!</v>
      </c>
      <c r="W7" s="613" t="e">
        <f t="shared" ref="W7:W20" si="7">V7/U7*100</f>
        <v>#REF!</v>
      </c>
    </row>
    <row r="8" spans="1:25" ht="13.15" customHeight="1" x14ac:dyDescent="0.2">
      <c r="A8" s="70" t="s">
        <v>29</v>
      </c>
      <c r="B8" s="196" t="s">
        <v>12</v>
      </c>
      <c r="C8" s="854" t="e">
        <f>C7-C11</f>
        <v>#REF!</v>
      </c>
      <c r="D8" s="855" t="e">
        <f>D7-D11</f>
        <v>#REF!</v>
      </c>
      <c r="E8" s="613" t="e">
        <f t="shared" si="0"/>
        <v>#REF!</v>
      </c>
      <c r="F8" s="854" t="e">
        <f>F7-F11</f>
        <v>#REF!</v>
      </c>
      <c r="G8" s="855" t="e">
        <f>G7-G11</f>
        <v>#REF!</v>
      </c>
      <c r="H8" s="613" t="e">
        <f t="shared" si="1"/>
        <v>#REF!</v>
      </c>
      <c r="I8" s="861" t="e">
        <f>I7-I11</f>
        <v>#REF!</v>
      </c>
      <c r="J8" s="855" t="e">
        <f>J7-J11</f>
        <v>#REF!</v>
      </c>
      <c r="K8" s="613" t="e">
        <f t="shared" si="2"/>
        <v>#REF!</v>
      </c>
      <c r="L8" s="854" t="e">
        <f>L7-L11</f>
        <v>#REF!</v>
      </c>
      <c r="M8" s="855" t="e">
        <f>M7-M11</f>
        <v>#REF!</v>
      </c>
      <c r="N8" s="613" t="e">
        <f t="shared" si="3"/>
        <v>#REF!</v>
      </c>
      <c r="O8" s="861" t="e">
        <f>O7-O11</f>
        <v>#REF!</v>
      </c>
      <c r="P8" s="855" t="e">
        <f>P7-P11</f>
        <v>#REF!</v>
      </c>
      <c r="Q8" s="613" t="e">
        <f t="shared" si="4"/>
        <v>#REF!</v>
      </c>
      <c r="R8" s="854" t="e">
        <f>R7-R11</f>
        <v>#REF!</v>
      </c>
      <c r="S8" s="855" t="e">
        <f>S7-S11</f>
        <v>#REF!</v>
      </c>
      <c r="T8" s="613" t="e">
        <f t="shared" si="5"/>
        <v>#REF!</v>
      </c>
      <c r="U8" s="861" t="e">
        <f t="shared" si="6"/>
        <v>#REF!</v>
      </c>
      <c r="V8" s="855" t="e">
        <f t="shared" si="6"/>
        <v>#REF!</v>
      </c>
      <c r="W8" s="613" t="e">
        <f t="shared" si="7"/>
        <v>#REF!</v>
      </c>
    </row>
    <row r="9" spans="1:25" ht="13.15" customHeight="1" x14ac:dyDescent="0.2">
      <c r="A9" s="156" t="s">
        <v>31</v>
      </c>
      <c r="B9" s="196" t="s">
        <v>12</v>
      </c>
      <c r="C9" s="895" t="e">
        <f>SUM('5 міс.'!C9,#REF!)-#REF!</f>
        <v>#REF!</v>
      </c>
      <c r="D9" s="907" t="e">
        <f>SUM('5 міс.'!D9,#REF!)-#REF!</f>
        <v>#REF!</v>
      </c>
      <c r="E9" s="917" t="e">
        <f t="shared" si="0"/>
        <v>#REF!</v>
      </c>
      <c r="F9" s="856" t="e">
        <f>SUM('5 міс.'!F9,#REF!)-#REF!</f>
        <v>#REF!</v>
      </c>
      <c r="G9" s="859" t="e">
        <f>SUM('5 міс.'!G9,#REF!)-#REF!</f>
        <v>#REF!</v>
      </c>
      <c r="H9" s="614" t="e">
        <f t="shared" si="1"/>
        <v>#REF!</v>
      </c>
      <c r="I9" s="859" t="e">
        <f>SUM('5 міс.'!I9,#REF!)-#REF!</f>
        <v>#REF!</v>
      </c>
      <c r="J9" s="859" t="e">
        <f>SUM('5 міс.'!J9,#REF!)-#REF!</f>
        <v>#REF!</v>
      </c>
      <c r="K9" s="614" t="e">
        <f t="shared" si="2"/>
        <v>#REF!</v>
      </c>
      <c r="L9" s="856" t="e">
        <f>SUM('5 міс.'!L9,#REF!)-#REF!</f>
        <v>#REF!</v>
      </c>
      <c r="M9" s="859" t="e">
        <f>SUM('5 міс.'!M9,#REF!)-#REF!</f>
        <v>#REF!</v>
      </c>
      <c r="N9" s="614" t="e">
        <f t="shared" si="3"/>
        <v>#REF!</v>
      </c>
      <c r="O9" s="859" t="e">
        <f>SUM('5 міс.'!O9,#REF!)-#REF!</f>
        <v>#REF!</v>
      </c>
      <c r="P9" s="859" t="e">
        <f>SUM('5 міс.'!P9,#REF!)-#REF!</f>
        <v>#REF!</v>
      </c>
      <c r="Q9" s="614" t="e">
        <f t="shared" si="4"/>
        <v>#REF!</v>
      </c>
      <c r="R9" s="856" t="e">
        <f>SUM('5 міс.'!R9,#REF!)-#REF!</f>
        <v>#REF!</v>
      </c>
      <c r="S9" s="859" t="e">
        <f>SUM('5 міс.'!S9,#REF!)-#REF!</f>
        <v>#REF!</v>
      </c>
      <c r="T9" s="614" t="e">
        <f t="shared" si="5"/>
        <v>#REF!</v>
      </c>
      <c r="U9" s="862" t="e">
        <f t="shared" si="6"/>
        <v>#REF!</v>
      </c>
      <c r="V9" s="863" t="e">
        <f t="shared" si="6"/>
        <v>#REF!</v>
      </c>
      <c r="W9" s="614" t="e">
        <f t="shared" si="7"/>
        <v>#REF!</v>
      </c>
    </row>
    <row r="10" spans="1:25" ht="13.15" customHeight="1" x14ac:dyDescent="0.2">
      <c r="A10" s="156" t="s">
        <v>32</v>
      </c>
      <c r="B10" s="196" t="s">
        <v>12</v>
      </c>
      <c r="C10" s="895" t="e">
        <f>SUM('5 міс.'!C10,#REF!)-#REF!</f>
        <v>#REF!</v>
      </c>
      <c r="D10" s="907" t="e">
        <f>SUM('5 міс.'!D10,#REF!)-#REF!</f>
        <v>#REF!</v>
      </c>
      <c r="E10" s="917" t="e">
        <f t="shared" si="0"/>
        <v>#REF!</v>
      </c>
      <c r="F10" s="856" t="e">
        <f>SUM('5 міс.'!F10,#REF!)-#REF!</f>
        <v>#REF!</v>
      </c>
      <c r="G10" s="859" t="e">
        <f>SUM('5 міс.'!G10,#REF!)-#REF!</f>
        <v>#REF!</v>
      </c>
      <c r="H10" s="614" t="e">
        <f t="shared" si="1"/>
        <v>#REF!</v>
      </c>
      <c r="I10" s="859" t="e">
        <f>SUM('5 міс.'!I10,#REF!)-#REF!</f>
        <v>#REF!</v>
      </c>
      <c r="J10" s="859" t="e">
        <f>SUM('5 міс.'!J10,#REF!)-#REF!</f>
        <v>#REF!</v>
      </c>
      <c r="K10" s="614" t="e">
        <f t="shared" si="2"/>
        <v>#REF!</v>
      </c>
      <c r="L10" s="856" t="e">
        <f>SUM('5 міс.'!L10,#REF!)-#REF!</f>
        <v>#REF!</v>
      </c>
      <c r="M10" s="859" t="e">
        <f>SUM('5 міс.'!M10,#REF!)-#REF!</f>
        <v>#REF!</v>
      </c>
      <c r="N10" s="614" t="e">
        <f t="shared" si="3"/>
        <v>#REF!</v>
      </c>
      <c r="O10" s="859" t="e">
        <f>SUM('5 міс.'!O10,#REF!)-#REF!</f>
        <v>#REF!</v>
      </c>
      <c r="P10" s="859" t="e">
        <f>SUM('5 міс.'!P10,#REF!)-#REF!</f>
        <v>#REF!</v>
      </c>
      <c r="Q10" s="614" t="e">
        <f t="shared" si="4"/>
        <v>#REF!</v>
      </c>
      <c r="R10" s="856" t="e">
        <f>SUM('5 міс.'!R10,#REF!)-#REF!</f>
        <v>#REF!</v>
      </c>
      <c r="S10" s="859" t="e">
        <f>SUM('5 міс.'!S10,#REF!)-#REF!</f>
        <v>#REF!</v>
      </c>
      <c r="T10" s="614" t="e">
        <f t="shared" si="5"/>
        <v>#REF!</v>
      </c>
      <c r="U10" s="862" t="e">
        <f t="shared" si="6"/>
        <v>#REF!</v>
      </c>
      <c r="V10" s="863" t="e">
        <f t="shared" si="6"/>
        <v>#REF!</v>
      </c>
      <c r="W10" s="614" t="e">
        <f t="shared" si="7"/>
        <v>#REF!</v>
      </c>
    </row>
    <row r="11" spans="1:25" s="437" customFormat="1" ht="13.15" customHeight="1" x14ac:dyDescent="0.2">
      <c r="A11" s="235" t="s">
        <v>30</v>
      </c>
      <c r="B11" s="933" t="s">
        <v>12</v>
      </c>
      <c r="C11" s="927" t="e">
        <f>SUM('5 міс.'!C11,#REF!)-#REF!</f>
        <v>#REF!</v>
      </c>
      <c r="D11" s="928" t="e">
        <f>SUM('5 міс.'!D11,#REF!)-#REF!</f>
        <v>#REF!</v>
      </c>
      <c r="E11" s="934" t="e">
        <f t="shared" si="0"/>
        <v>#REF!</v>
      </c>
      <c r="F11" s="930" t="e">
        <f>SUM('5 міс.'!F11,#REF!)-#REF!</f>
        <v>#REF!</v>
      </c>
      <c r="G11" s="931" t="e">
        <f>SUM('5 міс.'!G11,#REF!)-#REF!</f>
        <v>#REF!</v>
      </c>
      <c r="H11" s="647" t="e">
        <f t="shared" si="1"/>
        <v>#REF!</v>
      </c>
      <c r="I11" s="931" t="e">
        <f>SUM('5 міс.'!I11,#REF!)-#REF!</f>
        <v>#REF!</v>
      </c>
      <c r="J11" s="931" t="e">
        <f>SUM('5 міс.'!J11,#REF!)-#REF!</f>
        <v>#REF!</v>
      </c>
      <c r="K11" s="647" t="e">
        <f t="shared" si="2"/>
        <v>#REF!</v>
      </c>
      <c r="L11" s="930" t="e">
        <f>SUM('5 міс.'!L11,#REF!)-#REF!</f>
        <v>#REF!</v>
      </c>
      <c r="M11" s="931" t="e">
        <f>SUM('5 міс.'!M11,#REF!)-#REF!</f>
        <v>#REF!</v>
      </c>
      <c r="N11" s="647" t="e">
        <f t="shared" si="3"/>
        <v>#REF!</v>
      </c>
      <c r="O11" s="931" t="e">
        <f>SUM('5 міс.'!O11,#REF!)-#REF!</f>
        <v>#REF!</v>
      </c>
      <c r="P11" s="931" t="e">
        <f>SUM('5 міс.'!P11,#REF!)-#REF!</f>
        <v>#REF!</v>
      </c>
      <c r="Q11" s="647" t="e">
        <f t="shared" si="4"/>
        <v>#REF!</v>
      </c>
      <c r="R11" s="930" t="e">
        <f>SUM('5 міс.'!R11,#REF!)-#REF!</f>
        <v>#REF!</v>
      </c>
      <c r="S11" s="931" t="e">
        <f>SUM('5 міс.'!S11,#REF!)-#REF!</f>
        <v>#REF!</v>
      </c>
      <c r="T11" s="647" t="e">
        <f t="shared" si="5"/>
        <v>#REF!</v>
      </c>
      <c r="U11" s="935" t="e">
        <f t="shared" si="6"/>
        <v>#REF!</v>
      </c>
      <c r="V11" s="936" t="e">
        <f t="shared" si="6"/>
        <v>#REF!</v>
      </c>
      <c r="W11" s="647" t="e">
        <f t="shared" si="7"/>
        <v>#REF!</v>
      </c>
    </row>
    <row r="12" spans="1:25" ht="24.6" customHeight="1" x14ac:dyDescent="0.2">
      <c r="A12" s="246" t="s">
        <v>16</v>
      </c>
      <c r="B12" s="240" t="s">
        <v>26</v>
      </c>
      <c r="C12" s="914" t="e">
        <f>SUM(C14,C15,C16)</f>
        <v>#REF!</v>
      </c>
      <c r="D12" s="858" t="e">
        <f>SUM(D14,D15,D16)</f>
        <v>#REF!</v>
      </c>
      <c r="E12" s="919" t="e">
        <f t="shared" si="0"/>
        <v>#REF!</v>
      </c>
      <c r="F12" s="857" t="e">
        <f>SUM(F14,F15,F16)</f>
        <v>#REF!</v>
      </c>
      <c r="G12" s="858" t="e">
        <f>SUM(G14,G15,G16)</f>
        <v>#REF!</v>
      </c>
      <c r="H12" s="680" t="e">
        <f t="shared" si="1"/>
        <v>#REF!</v>
      </c>
      <c r="I12" s="860" t="e">
        <f>SUM(I14,I15,I16)</f>
        <v>#REF!</v>
      </c>
      <c r="J12" s="858" t="e">
        <f>SUM(J14,J15,J16)</f>
        <v>#REF!</v>
      </c>
      <c r="K12" s="680" t="e">
        <f t="shared" si="2"/>
        <v>#REF!</v>
      </c>
      <c r="L12" s="857" t="e">
        <f>SUM(L14,L15,L16)</f>
        <v>#REF!</v>
      </c>
      <c r="M12" s="858" t="e">
        <f>SUM(M14,M15,M16)</f>
        <v>#REF!</v>
      </c>
      <c r="N12" s="680" t="e">
        <f t="shared" si="3"/>
        <v>#REF!</v>
      </c>
      <c r="O12" s="860" t="e">
        <f>SUM(O14,O15,O16)</f>
        <v>#REF!</v>
      </c>
      <c r="P12" s="858" t="e">
        <f>SUM(P14,P15,P16)</f>
        <v>#REF!</v>
      </c>
      <c r="Q12" s="680" t="e">
        <f t="shared" si="4"/>
        <v>#REF!</v>
      </c>
      <c r="R12" s="857" t="e">
        <f>SUM(R14,R15,R16)</f>
        <v>#REF!</v>
      </c>
      <c r="S12" s="858" t="e">
        <f>SUM(S14,S15,S16)</f>
        <v>#REF!</v>
      </c>
      <c r="T12" s="680" t="e">
        <f t="shared" si="5"/>
        <v>#REF!</v>
      </c>
      <c r="U12" s="860" t="e">
        <f t="shared" si="6"/>
        <v>#REF!</v>
      </c>
      <c r="V12" s="858" t="e">
        <f t="shared" si="6"/>
        <v>#REF!</v>
      </c>
      <c r="W12" s="680" t="e">
        <f t="shared" si="7"/>
        <v>#REF!</v>
      </c>
    </row>
    <row r="13" spans="1:25" ht="13.15" customHeight="1" x14ac:dyDescent="0.2">
      <c r="A13" s="70" t="s">
        <v>29</v>
      </c>
      <c r="B13" s="240"/>
      <c r="C13" s="914" t="e">
        <f>C14+C15</f>
        <v>#REF!</v>
      </c>
      <c r="D13" s="858" t="e">
        <f>D14+D15</f>
        <v>#REF!</v>
      </c>
      <c r="E13" s="919" t="e">
        <f t="shared" si="0"/>
        <v>#REF!</v>
      </c>
      <c r="F13" s="857" t="e">
        <f>F14+F15</f>
        <v>#REF!</v>
      </c>
      <c r="G13" s="860" t="e">
        <f>G14+G15</f>
        <v>#REF!</v>
      </c>
      <c r="H13" s="680" t="e">
        <f t="shared" si="1"/>
        <v>#REF!</v>
      </c>
      <c r="I13" s="908" t="e">
        <f>I14+I15</f>
        <v>#REF!</v>
      </c>
      <c r="J13" s="858" t="e">
        <f>J14+J15</f>
        <v>#REF!</v>
      </c>
      <c r="K13" s="919" t="e">
        <f t="shared" si="2"/>
        <v>#REF!</v>
      </c>
      <c r="L13" s="857" t="e">
        <f>L14+L15</f>
        <v>#REF!</v>
      </c>
      <c r="M13" s="858" t="e">
        <f>M14+M15</f>
        <v>#REF!</v>
      </c>
      <c r="N13" s="680" t="e">
        <f t="shared" si="3"/>
        <v>#REF!</v>
      </c>
      <c r="O13" s="860" t="e">
        <f>O14+O15</f>
        <v>#REF!</v>
      </c>
      <c r="P13" s="857" t="e">
        <f>P14+P15</f>
        <v>#REF!</v>
      </c>
      <c r="Q13" s="680" t="e">
        <f t="shared" si="4"/>
        <v>#REF!</v>
      </c>
      <c r="R13" s="857" t="e">
        <f>R14+R15</f>
        <v>#REF!</v>
      </c>
      <c r="S13" s="860" t="e">
        <f>S14+S15</f>
        <v>#REF!</v>
      </c>
      <c r="T13" s="680" t="e">
        <f t="shared" si="5"/>
        <v>#REF!</v>
      </c>
      <c r="U13" s="860" t="e">
        <f>U14+U15</f>
        <v>#REF!</v>
      </c>
      <c r="V13" s="858" t="e">
        <f>V14+V15</f>
        <v>#REF!</v>
      </c>
      <c r="W13" s="680" t="e">
        <f t="shared" si="7"/>
        <v>#REF!</v>
      </c>
    </row>
    <row r="14" spans="1:25" ht="13.15" customHeight="1" x14ac:dyDescent="0.2">
      <c r="A14" s="247" t="s">
        <v>13</v>
      </c>
      <c r="B14" s="241" t="s">
        <v>12</v>
      </c>
      <c r="C14" s="895" t="e">
        <f>SUM('5 міс.'!C14,#REF!)-#REF!</f>
        <v>#REF!</v>
      </c>
      <c r="D14" s="907" t="e">
        <f>SUM('5 міс.'!D14,#REF!)-#REF!</f>
        <v>#REF!</v>
      </c>
      <c r="E14" s="920" t="e">
        <f t="shared" si="0"/>
        <v>#REF!</v>
      </c>
      <c r="F14" s="856" t="e">
        <f>SUM('5 міс.'!F14,#REF!)-#REF!</f>
        <v>#REF!</v>
      </c>
      <c r="G14" s="859" t="e">
        <f>SUM('5 міс.'!G14,#REF!)-#REF!</f>
        <v>#REF!</v>
      </c>
      <c r="H14" s="616" t="e">
        <f t="shared" si="1"/>
        <v>#REF!</v>
      </c>
      <c r="I14" s="909" t="e">
        <f>SUM('5 міс.'!I14,#REF!)-#REF!</f>
        <v>#REF!</v>
      </c>
      <c r="J14" s="907" t="e">
        <f>SUM('5 міс.'!J14,#REF!)-#REF!</f>
        <v>#REF!</v>
      </c>
      <c r="K14" s="920" t="e">
        <f t="shared" si="2"/>
        <v>#REF!</v>
      </c>
      <c r="L14" s="856" t="e">
        <f>SUM('5 міс.'!L14,#REF!)-#REF!</f>
        <v>#REF!</v>
      </c>
      <c r="M14" s="859" t="e">
        <f>SUM('5 міс.'!M14,#REF!)-#REF!</f>
        <v>#REF!</v>
      </c>
      <c r="N14" s="616" t="e">
        <f t="shared" si="3"/>
        <v>#REF!</v>
      </c>
      <c r="O14" s="859" t="e">
        <f>SUM('5 міс.'!O14,#REF!)-#REF!</f>
        <v>#REF!</v>
      </c>
      <c r="P14" s="859" t="e">
        <f>SUM('5 міс.'!P14,#REF!)-#REF!</f>
        <v>#REF!</v>
      </c>
      <c r="Q14" s="616" t="e">
        <f t="shared" si="4"/>
        <v>#REF!</v>
      </c>
      <c r="R14" s="856" t="e">
        <f>SUM('5 міс.'!R14,#REF!)-#REF!</f>
        <v>#REF!</v>
      </c>
      <c r="S14" s="859" t="e">
        <f>SUM('5 міс.'!S14,#REF!)-#REF!</f>
        <v>#REF!</v>
      </c>
      <c r="T14" s="616" t="e">
        <f t="shared" si="5"/>
        <v>#REF!</v>
      </c>
      <c r="U14" s="859" t="e">
        <f>SUM('5 міс.'!U14,#REF!)-#REF!</f>
        <v>#REF!</v>
      </c>
      <c r="V14" s="859" t="e">
        <f>SUM('5 міс.'!V14,#REF!)-#REF!</f>
        <v>#REF!</v>
      </c>
      <c r="W14" s="616" t="e">
        <f t="shared" si="7"/>
        <v>#REF!</v>
      </c>
    </row>
    <row r="15" spans="1:25" ht="13.15" customHeight="1" x14ac:dyDescent="0.2">
      <c r="A15" s="247" t="s">
        <v>14</v>
      </c>
      <c r="B15" s="241" t="s">
        <v>12</v>
      </c>
      <c r="C15" s="895" t="e">
        <f>SUM('5 міс.'!C15,#REF!)-#REF!</f>
        <v>#REF!</v>
      </c>
      <c r="D15" s="907" t="e">
        <f>SUM('5 міс.'!D15,#REF!)-#REF!</f>
        <v>#REF!</v>
      </c>
      <c r="E15" s="920" t="e">
        <f t="shared" si="0"/>
        <v>#REF!</v>
      </c>
      <c r="F15" s="856" t="e">
        <f>SUM('5 міс.'!F15,#REF!)-#REF!</f>
        <v>#REF!</v>
      </c>
      <c r="G15" s="859" t="e">
        <f>SUM('5 міс.'!G15,#REF!)-#REF!</f>
        <v>#REF!</v>
      </c>
      <c r="H15" s="616" t="e">
        <f t="shared" si="1"/>
        <v>#REF!</v>
      </c>
      <c r="I15" s="909" t="e">
        <f>SUM('5 міс.'!I15,#REF!)-#REF!</f>
        <v>#REF!</v>
      </c>
      <c r="J15" s="907" t="e">
        <f>SUM('5 міс.'!J15,#REF!)-#REF!</f>
        <v>#REF!</v>
      </c>
      <c r="K15" s="920" t="e">
        <f t="shared" si="2"/>
        <v>#REF!</v>
      </c>
      <c r="L15" s="856" t="e">
        <f>SUM('5 міс.'!L15,#REF!)-#REF!</f>
        <v>#REF!</v>
      </c>
      <c r="M15" s="859" t="e">
        <f>SUM('5 міс.'!M15,#REF!)-#REF!</f>
        <v>#REF!</v>
      </c>
      <c r="N15" s="616" t="e">
        <f t="shared" si="3"/>
        <v>#REF!</v>
      </c>
      <c r="O15" s="859" t="e">
        <f>SUM('5 міс.'!O15,#REF!)-#REF!</f>
        <v>#REF!</v>
      </c>
      <c r="P15" s="859" t="e">
        <f>SUM('5 міс.'!P15,#REF!)-#REF!</f>
        <v>#REF!</v>
      </c>
      <c r="Q15" s="616" t="e">
        <f t="shared" si="4"/>
        <v>#REF!</v>
      </c>
      <c r="R15" s="856" t="e">
        <f>SUM('5 міс.'!R15,#REF!)-#REF!</f>
        <v>#REF!</v>
      </c>
      <c r="S15" s="859" t="e">
        <f>SUM('5 міс.'!S15,#REF!)-#REF!</f>
        <v>#REF!</v>
      </c>
      <c r="T15" s="616" t="e">
        <f t="shared" si="5"/>
        <v>#REF!</v>
      </c>
      <c r="U15" s="859" t="e">
        <f>SUM('5 міс.'!U15,#REF!)-#REF!</f>
        <v>#REF!</v>
      </c>
      <c r="V15" s="859" t="e">
        <f>SUM('5 міс.'!V15,#REF!)-#REF!</f>
        <v>#REF!</v>
      </c>
      <c r="W15" s="616" t="e">
        <f t="shared" si="7"/>
        <v>#REF!</v>
      </c>
      <c r="X15" s="54"/>
      <c r="Y15" s="54"/>
    </row>
    <row r="16" spans="1:25" s="437" customFormat="1" ht="13.15" customHeight="1" x14ac:dyDescent="0.2">
      <c r="A16" s="916" t="s">
        <v>30</v>
      </c>
      <c r="B16" s="764" t="s">
        <v>12</v>
      </c>
      <c r="C16" s="927" t="e">
        <f>SUM('5 міс.'!C16,#REF!)-#REF!</f>
        <v>#REF!</v>
      </c>
      <c r="D16" s="928" t="e">
        <f>SUM('5 міс.'!D16,#REF!)-#REF!</f>
        <v>#REF!</v>
      </c>
      <c r="E16" s="929" t="e">
        <f t="shared" si="0"/>
        <v>#REF!</v>
      </c>
      <c r="F16" s="930" t="e">
        <f>SUM('5 міс.'!F16,#REF!)-#REF!</f>
        <v>#REF!</v>
      </c>
      <c r="G16" s="931" t="e">
        <f>SUM('5 міс.'!G16,#REF!)-#REF!</f>
        <v>#REF!</v>
      </c>
      <c r="H16" s="646" t="e">
        <f t="shared" si="1"/>
        <v>#REF!</v>
      </c>
      <c r="I16" s="932" t="e">
        <f>SUM('5 міс.'!I16,#REF!)-#REF!</f>
        <v>#REF!</v>
      </c>
      <c r="J16" s="928" t="e">
        <f>SUM('5 міс.'!J16,#REF!)-#REF!</f>
        <v>#REF!</v>
      </c>
      <c r="K16" s="929" t="e">
        <f t="shared" si="2"/>
        <v>#REF!</v>
      </c>
      <c r="L16" s="930" t="e">
        <f>SUM('5 міс.'!L16,#REF!)-#REF!</f>
        <v>#REF!</v>
      </c>
      <c r="M16" s="931" t="e">
        <f>SUM('5 міс.'!M16,#REF!)-#REF!</f>
        <v>#REF!</v>
      </c>
      <c r="N16" s="646" t="e">
        <f t="shared" si="3"/>
        <v>#REF!</v>
      </c>
      <c r="O16" s="931" t="e">
        <f>SUM('5 міс.'!O16,#REF!)-#REF!</f>
        <v>#REF!</v>
      </c>
      <c r="P16" s="931" t="e">
        <f>SUM('5 міс.'!P16,#REF!)-#REF!</f>
        <v>#REF!</v>
      </c>
      <c r="Q16" s="646" t="e">
        <f t="shared" si="4"/>
        <v>#REF!</v>
      </c>
      <c r="R16" s="930" t="e">
        <f>SUM('5 міс.'!R16,#REF!)-#REF!</f>
        <v>#REF!</v>
      </c>
      <c r="S16" s="931" t="e">
        <f>SUM('5 міс.'!S16,#REF!)-#REF!</f>
        <v>#REF!</v>
      </c>
      <c r="T16" s="646" t="e">
        <f t="shared" si="5"/>
        <v>#REF!</v>
      </c>
      <c r="U16" s="931" t="e">
        <f>SUM('5 міс.'!U16,#REF!)-#REF!</f>
        <v>#REF!</v>
      </c>
      <c r="V16" s="931" t="e">
        <f>SUM('5 міс.'!V16,#REF!)-#REF!</f>
        <v>#REF!</v>
      </c>
      <c r="W16" s="646" t="e">
        <f t="shared" si="7"/>
        <v>#REF!</v>
      </c>
    </row>
    <row r="17" spans="1:26" ht="24.6" customHeight="1" x14ac:dyDescent="0.2">
      <c r="A17" s="71" t="s">
        <v>17</v>
      </c>
      <c r="B17" s="193" t="s">
        <v>26</v>
      </c>
      <c r="C17" s="915" t="e">
        <f>SUM(C19,C20,C21)</f>
        <v>#REF!</v>
      </c>
      <c r="D17" s="855" t="e">
        <f>SUM(D19,D20,D21)</f>
        <v>#REF!</v>
      </c>
      <c r="E17" s="918" t="e">
        <f t="shared" si="0"/>
        <v>#REF!</v>
      </c>
      <c r="F17" s="854" t="e">
        <f>SUM(F19,F20,F21)</f>
        <v>#REF!</v>
      </c>
      <c r="G17" s="861" t="e">
        <f>SUM(G19,G20,G21)</f>
        <v>#REF!</v>
      </c>
      <c r="H17" s="613" t="e">
        <f t="shared" si="1"/>
        <v>#REF!</v>
      </c>
      <c r="I17" s="910" t="e">
        <f>SUM(I19,I20,I21)</f>
        <v>#REF!</v>
      </c>
      <c r="J17" s="855" t="e">
        <f>SUM(J19,J20,J21)</f>
        <v>#REF!</v>
      </c>
      <c r="K17" s="918" t="e">
        <f t="shared" si="2"/>
        <v>#REF!</v>
      </c>
      <c r="L17" s="854" t="e">
        <f>SUM(L19,L20,L21)</f>
        <v>#REF!</v>
      </c>
      <c r="M17" s="861" t="e">
        <f>SUM(M19,M20,M21)</f>
        <v>#REF!</v>
      </c>
      <c r="N17" s="613" t="e">
        <f t="shared" si="3"/>
        <v>#REF!</v>
      </c>
      <c r="O17" s="910" t="e">
        <f>SUM(O19,O20,O21)</f>
        <v>#REF!</v>
      </c>
      <c r="P17" s="855" t="e">
        <f>SUM(P19,P20,P21)</f>
        <v>#REF!</v>
      </c>
      <c r="Q17" s="918" t="e">
        <f t="shared" si="4"/>
        <v>#REF!</v>
      </c>
      <c r="R17" s="854" t="e">
        <f>SUM(R19,R20,R21)</f>
        <v>#REF!</v>
      </c>
      <c r="S17" s="861" t="e">
        <f>SUM(S19,S20,S21)</f>
        <v>#REF!</v>
      </c>
      <c r="T17" s="613" t="e">
        <f t="shared" si="5"/>
        <v>#REF!</v>
      </c>
      <c r="U17" s="861" t="e">
        <f>SUM(U19,U20,U21)</f>
        <v>#REF!</v>
      </c>
      <c r="V17" s="855" t="e">
        <f>SUM(D17,G17,J17,M17,P17,S17)</f>
        <v>#REF!</v>
      </c>
      <c r="W17" s="613" t="e">
        <f t="shared" si="7"/>
        <v>#REF!</v>
      </c>
    </row>
    <row r="18" spans="1:26" s="437" customFormat="1" ht="13.15" customHeight="1" x14ac:dyDescent="0.2">
      <c r="A18" s="235" t="s">
        <v>29</v>
      </c>
      <c r="B18" s="226"/>
      <c r="C18" s="927" t="e">
        <f>SUM('5 міс.'!C18,#REF!)-#REF!</f>
        <v>#REF!</v>
      </c>
      <c r="D18" s="928" t="e">
        <f>SUM('5 міс.'!D18,#REF!)-#REF!</f>
        <v>#REF!</v>
      </c>
      <c r="E18" s="929" t="e">
        <f>D18/C18*100</f>
        <v>#REF!</v>
      </c>
      <c r="F18" s="927" t="e">
        <f>SUM('5 міс.'!F18,#REF!)-#REF!</f>
        <v>#REF!</v>
      </c>
      <c r="G18" s="928" t="e">
        <f>SUM('5 міс.'!G18,#REF!)-#REF!</f>
        <v>#REF!</v>
      </c>
      <c r="H18" s="929" t="e">
        <f>G18/F18*100</f>
        <v>#REF!</v>
      </c>
      <c r="I18" s="932" t="e">
        <f>SUM('5 міс.'!I18,#REF!)-#REF!</f>
        <v>#REF!</v>
      </c>
      <c r="J18" s="928" t="e">
        <f>SUM('5 міс.'!J18,#REF!)-#REF!</f>
        <v>#REF!</v>
      </c>
      <c r="K18" s="929" t="e">
        <f>J18/I18*100</f>
        <v>#REF!</v>
      </c>
      <c r="L18" s="927" t="e">
        <f>SUM('5 міс.'!L18,#REF!)-#REF!</f>
        <v>#REF!</v>
      </c>
      <c r="M18" s="928" t="e">
        <f>SUM('5 міс.'!M18,#REF!)-#REF!</f>
        <v>#REF!</v>
      </c>
      <c r="N18" s="929" t="e">
        <f>M18/L18*100</f>
        <v>#REF!</v>
      </c>
      <c r="O18" s="932" t="e">
        <f>SUM('5 міс.'!O18,#REF!)-#REF!</f>
        <v>#REF!</v>
      </c>
      <c r="P18" s="928" t="e">
        <f>SUM('5 міс.'!P18,#REF!)-#REF!</f>
        <v>#REF!</v>
      </c>
      <c r="Q18" s="929" t="e">
        <f>P18/O18*100</f>
        <v>#REF!</v>
      </c>
      <c r="R18" s="927" t="e">
        <f>SUM('5 міс.'!R18,#REF!)-#REF!</f>
        <v>#REF!</v>
      </c>
      <c r="S18" s="928" t="e">
        <f>SUM('5 міс.'!S18,#REF!)-#REF!</f>
        <v>#REF!</v>
      </c>
      <c r="T18" s="929" t="e">
        <f>S18/R18*100</f>
        <v>#REF!</v>
      </c>
      <c r="U18" s="935" t="e">
        <f>SUM(C18,F18,I18,L18,O18,R18)</f>
        <v>#REF!</v>
      </c>
      <c r="V18" s="936" t="e">
        <f>SUM(D18,G18,J18,M18,P18,S18)</f>
        <v>#REF!</v>
      </c>
      <c r="W18" s="646" t="e">
        <f>V18/U18*100</f>
        <v>#REF!</v>
      </c>
    </row>
    <row r="19" spans="1:26" ht="13.15" customHeight="1" x14ac:dyDescent="0.2">
      <c r="A19" s="157" t="s">
        <v>13</v>
      </c>
      <c r="B19" s="198" t="s">
        <v>12</v>
      </c>
      <c r="C19" s="895" t="e">
        <f>SUM('5 міс.'!C19,#REF!)-#REF!</f>
        <v>#REF!</v>
      </c>
      <c r="D19" s="907" t="e">
        <f>SUM('5 міс.'!D19,#REF!)-#REF!</f>
        <v>#REF!</v>
      </c>
      <c r="E19" s="920" t="e">
        <f t="shared" si="0"/>
        <v>#REF!</v>
      </c>
      <c r="F19" s="895" t="e">
        <f>SUM('5 міс.'!F19,#REF!)-#REF!</f>
        <v>#REF!</v>
      </c>
      <c r="G19" s="907" t="e">
        <f>SUM('5 міс.'!G19,#REF!)-#REF!</f>
        <v>#REF!</v>
      </c>
      <c r="H19" s="920" t="e">
        <f t="shared" si="1"/>
        <v>#REF!</v>
      </c>
      <c r="I19" s="909" t="e">
        <f>SUM('5 міс.'!I19,#REF!)-#REF!</f>
        <v>#REF!</v>
      </c>
      <c r="J19" s="907" t="e">
        <f>SUM('5 міс.'!J19,#REF!)-#REF!</f>
        <v>#REF!</v>
      </c>
      <c r="K19" s="920" t="e">
        <f t="shared" si="2"/>
        <v>#REF!</v>
      </c>
      <c r="L19" s="895" t="e">
        <f>SUM('5 міс.'!L19,#REF!)-#REF!</f>
        <v>#REF!</v>
      </c>
      <c r="M19" s="907" t="e">
        <f>SUM('5 міс.'!M19,#REF!)-#REF!</f>
        <v>#REF!</v>
      </c>
      <c r="N19" s="920" t="e">
        <f t="shared" si="3"/>
        <v>#REF!</v>
      </c>
      <c r="O19" s="909" t="e">
        <f>SUM('5 міс.'!O19,#REF!)-#REF!</f>
        <v>#REF!</v>
      </c>
      <c r="P19" s="907" t="e">
        <f>SUM('5 міс.'!P19,#REF!)-#REF!</f>
        <v>#REF!</v>
      </c>
      <c r="Q19" s="920" t="e">
        <f t="shared" si="4"/>
        <v>#REF!</v>
      </c>
      <c r="R19" s="895" t="e">
        <f>SUM('5 міс.'!R19,#REF!)-#REF!</f>
        <v>#REF!</v>
      </c>
      <c r="S19" s="907" t="e">
        <f>SUM('5 міс.'!S19,#REF!)-#REF!</f>
        <v>#REF!</v>
      </c>
      <c r="T19" s="920" t="e">
        <f t="shared" si="5"/>
        <v>#REF!</v>
      </c>
      <c r="U19" s="862" t="e">
        <f>SUM(C19,F19,I19,L19,O19,R19)</f>
        <v>#REF!</v>
      </c>
      <c r="V19" s="863" t="e">
        <f>SUM(D19,G19,J19,M19,P19,S19)</f>
        <v>#REF!</v>
      </c>
      <c r="W19" s="616" t="e">
        <f t="shared" si="7"/>
        <v>#REF!</v>
      </c>
      <c r="X19" s="54"/>
      <c r="Y19" s="54"/>
    </row>
    <row r="20" spans="1:26" ht="13.15" customHeight="1" x14ac:dyDescent="0.2">
      <c r="A20" s="157" t="s">
        <v>14</v>
      </c>
      <c r="B20" s="198" t="s">
        <v>12</v>
      </c>
      <c r="C20" s="895" t="e">
        <f>SUM('5 міс.'!C20,#REF!)-#REF!</f>
        <v>#REF!</v>
      </c>
      <c r="D20" s="907" t="e">
        <f>SUM('5 міс.'!D20,#REF!)-#REF!</f>
        <v>#REF!</v>
      </c>
      <c r="E20" s="920" t="e">
        <f t="shared" si="0"/>
        <v>#REF!</v>
      </c>
      <c r="F20" s="895" t="e">
        <f>SUM('5 міс.'!F20,#REF!)-#REF!</f>
        <v>#REF!</v>
      </c>
      <c r="G20" s="907" t="e">
        <f>SUM('5 міс.'!G20,#REF!)-#REF!</f>
        <v>#REF!</v>
      </c>
      <c r="H20" s="920" t="e">
        <f t="shared" si="1"/>
        <v>#REF!</v>
      </c>
      <c r="I20" s="909" t="e">
        <f>SUM('5 міс.'!I20,#REF!)-#REF!</f>
        <v>#REF!</v>
      </c>
      <c r="J20" s="907" t="e">
        <f>SUM('5 міс.'!J20,#REF!)-#REF!</f>
        <v>#REF!</v>
      </c>
      <c r="K20" s="920" t="e">
        <f t="shared" si="2"/>
        <v>#REF!</v>
      </c>
      <c r="L20" s="895" t="e">
        <f>SUM('5 міс.'!L20,#REF!)-#REF!</f>
        <v>#REF!</v>
      </c>
      <c r="M20" s="907" t="e">
        <f>SUM('5 міс.'!M20,#REF!)-#REF!</f>
        <v>#REF!</v>
      </c>
      <c r="N20" s="920" t="e">
        <f t="shared" si="3"/>
        <v>#REF!</v>
      </c>
      <c r="O20" s="909" t="e">
        <f>SUM('5 міс.'!O20,#REF!)-#REF!</f>
        <v>#REF!</v>
      </c>
      <c r="P20" s="907" t="e">
        <f>SUM('5 міс.'!P20,#REF!)-#REF!</f>
        <v>#REF!</v>
      </c>
      <c r="Q20" s="920" t="e">
        <f t="shared" si="4"/>
        <v>#REF!</v>
      </c>
      <c r="R20" s="895" t="e">
        <f>SUM('5 міс.'!R20,#REF!)-#REF!</f>
        <v>#REF!</v>
      </c>
      <c r="S20" s="907" t="e">
        <f>SUM('5 міс.'!S20,#REF!)-#REF!</f>
        <v>#REF!</v>
      </c>
      <c r="T20" s="920" t="e">
        <f t="shared" si="5"/>
        <v>#REF!</v>
      </c>
      <c r="U20" s="862" t="e">
        <f>SUM(C20,F20,I20,L20,O20,R20)</f>
        <v>#REF!</v>
      </c>
      <c r="V20" s="863" t="e">
        <f>SUM(D20,G20,J20,M20,P20,S20)</f>
        <v>#REF!</v>
      </c>
      <c r="W20" s="616" t="e">
        <f t="shared" si="7"/>
        <v>#REF!</v>
      </c>
    </row>
    <row r="21" spans="1:26" s="437" customFormat="1" ht="13.15" customHeight="1" x14ac:dyDescent="0.2">
      <c r="A21" s="514" t="s">
        <v>30</v>
      </c>
      <c r="B21" s="515" t="s">
        <v>12</v>
      </c>
      <c r="C21" s="927" t="e">
        <f>SUM('5 міс.'!C21,#REF!)-#REF!</f>
        <v>#REF!</v>
      </c>
      <c r="D21" s="928" t="e">
        <f>SUM('5 міс.'!D21,#REF!)-#REF!</f>
        <v>#REF!</v>
      </c>
      <c r="E21" s="683" t="e">
        <f>D21/C21*100</f>
        <v>#REF!</v>
      </c>
      <c r="F21" s="927" t="e">
        <f>SUM('5 міс.'!F21,#REF!)-#REF!</f>
        <v>#REF!</v>
      </c>
      <c r="G21" s="928" t="e">
        <f>SUM('5 міс.'!G21,#REF!)-#REF!</f>
        <v>#REF!</v>
      </c>
      <c r="H21" s="683" t="e">
        <f>G21/F21*100</f>
        <v>#REF!</v>
      </c>
      <c r="I21" s="927" t="e">
        <f>SUM('5 міс.'!I21,#REF!)-#REF!</f>
        <v>#REF!</v>
      </c>
      <c r="J21" s="928" t="e">
        <f>SUM('5 міс.'!J21,#REF!)-#REF!</f>
        <v>#REF!</v>
      </c>
      <c r="K21" s="683" t="e">
        <f>J21/I21*100</f>
        <v>#REF!</v>
      </c>
      <c r="L21" s="927" t="e">
        <f>SUM('5 міс.'!L21,#REF!)-#REF!</f>
        <v>#REF!</v>
      </c>
      <c r="M21" s="928" t="e">
        <f>SUM('5 міс.'!M21,#REF!)-#REF!</f>
        <v>#REF!</v>
      </c>
      <c r="N21" s="683" t="e">
        <f>M21/L21*100</f>
        <v>#REF!</v>
      </c>
      <c r="O21" s="927" t="e">
        <f>SUM('5 міс.'!O21,#REF!)-#REF!</f>
        <v>#REF!</v>
      </c>
      <c r="P21" s="928" t="e">
        <f>SUM('5 міс.'!P21,#REF!)-#REF!</f>
        <v>#REF!</v>
      </c>
      <c r="Q21" s="683" t="e">
        <f>P21/O21*100</f>
        <v>#REF!</v>
      </c>
      <c r="R21" s="927" t="e">
        <f>SUM('5 міс.'!R21,#REF!)-#REF!</f>
        <v>#REF!</v>
      </c>
      <c r="S21" s="928" t="e">
        <f>SUM('5 міс.'!S21,#REF!)-#REF!</f>
        <v>#REF!</v>
      </c>
      <c r="T21" s="683" t="e">
        <f>S21/R21*100</f>
        <v>#REF!</v>
      </c>
      <c r="U21" s="927" t="e">
        <f>SUM(C21,F21,I21,L21,O21,R21)</f>
        <v>#REF!</v>
      </c>
      <c r="V21" s="928" t="e">
        <f>SUM(D21,G21,J21,M21,P21,S21)</f>
        <v>#REF!</v>
      </c>
      <c r="W21" s="683" t="e">
        <f>V21/U21*100</f>
        <v>#REF!</v>
      </c>
    </row>
    <row r="22" spans="1:26" ht="24.6" customHeight="1" x14ac:dyDescent="0.2">
      <c r="A22" s="71" t="s">
        <v>18</v>
      </c>
      <c r="B22" s="193" t="s">
        <v>27</v>
      </c>
      <c r="C22" s="896" t="e">
        <f t="shared" ref="C22:D26" si="8">C7/C12*1000</f>
        <v>#REF!</v>
      </c>
      <c r="D22" s="864" t="e">
        <f t="shared" si="8"/>
        <v>#REF!</v>
      </c>
      <c r="E22" s="921" t="e">
        <f t="shared" ref="E22:E44" si="9">D22-C22</f>
        <v>#REF!</v>
      </c>
      <c r="F22" s="896" t="e">
        <f t="shared" ref="F22:G26" si="10">F7/F12*1000</f>
        <v>#REF!</v>
      </c>
      <c r="G22" s="864" t="e">
        <f t="shared" si="10"/>
        <v>#REF!</v>
      </c>
      <c r="H22" s="921" t="e">
        <f t="shared" ref="H22:H44" si="11">G22-F22</f>
        <v>#REF!</v>
      </c>
      <c r="I22" s="911" t="e">
        <f t="shared" ref="I22:J26" si="12">I7/I12*1000</f>
        <v>#REF!</v>
      </c>
      <c r="J22" s="864" t="e">
        <f t="shared" si="12"/>
        <v>#REF!</v>
      </c>
      <c r="K22" s="921" t="e">
        <f t="shared" ref="K22:K44" si="13">J22-I22</f>
        <v>#REF!</v>
      </c>
      <c r="L22" s="896" t="e">
        <f t="shared" ref="L22:M26" si="14">L7/L12*1000</f>
        <v>#REF!</v>
      </c>
      <c r="M22" s="864" t="e">
        <f t="shared" si="14"/>
        <v>#REF!</v>
      </c>
      <c r="N22" s="921" t="e">
        <f t="shared" ref="N22:N44" si="15">M22-L22</f>
        <v>#REF!</v>
      </c>
      <c r="O22" s="911" t="e">
        <f t="shared" ref="O22:P26" si="16">O7/O12*1000</f>
        <v>#REF!</v>
      </c>
      <c r="P22" s="864" t="e">
        <f t="shared" si="16"/>
        <v>#REF!</v>
      </c>
      <c r="Q22" s="921" t="e">
        <f>P22-O22</f>
        <v>#REF!</v>
      </c>
      <c r="R22" s="896" t="e">
        <f t="shared" ref="R22:S26" si="17">R7/R12*1000</f>
        <v>#REF!</v>
      </c>
      <c r="S22" s="864" t="e">
        <f t="shared" si="17"/>
        <v>#REF!</v>
      </c>
      <c r="T22" s="921" t="e">
        <f t="shared" ref="T22:T44" si="18">S22-R22</f>
        <v>#REF!</v>
      </c>
      <c r="U22" s="911" t="e">
        <f t="shared" ref="U22:V26" si="19">U7/U12*1000</f>
        <v>#REF!</v>
      </c>
      <c r="V22" s="864" t="e">
        <f t="shared" si="19"/>
        <v>#REF!</v>
      </c>
      <c r="W22" s="921" t="e">
        <f t="shared" ref="W22:W44" si="20">V22-U22</f>
        <v>#REF!</v>
      </c>
    </row>
    <row r="23" spans="1:26" ht="13.15" customHeight="1" x14ac:dyDescent="0.2">
      <c r="A23" s="70" t="s">
        <v>29</v>
      </c>
      <c r="B23" s="198" t="s">
        <v>12</v>
      </c>
      <c r="C23" s="896" t="e">
        <f t="shared" si="8"/>
        <v>#REF!</v>
      </c>
      <c r="D23" s="864" t="e">
        <f t="shared" si="8"/>
        <v>#REF!</v>
      </c>
      <c r="E23" s="921" t="e">
        <f>D23-C23</f>
        <v>#REF!</v>
      </c>
      <c r="F23" s="896" t="e">
        <f t="shared" si="10"/>
        <v>#REF!</v>
      </c>
      <c r="G23" s="864" t="e">
        <f t="shared" si="10"/>
        <v>#REF!</v>
      </c>
      <c r="H23" s="921" t="e">
        <f>G23-F23</f>
        <v>#REF!</v>
      </c>
      <c r="I23" s="911" t="e">
        <f t="shared" si="12"/>
        <v>#REF!</v>
      </c>
      <c r="J23" s="864" t="e">
        <f t="shared" si="12"/>
        <v>#REF!</v>
      </c>
      <c r="K23" s="921" t="e">
        <f>J23-I23</f>
        <v>#REF!</v>
      </c>
      <c r="L23" s="896" t="e">
        <f t="shared" si="14"/>
        <v>#REF!</v>
      </c>
      <c r="M23" s="864" t="e">
        <f t="shared" si="14"/>
        <v>#REF!</v>
      </c>
      <c r="N23" s="921" t="e">
        <f>M23-L23</f>
        <v>#REF!</v>
      </c>
      <c r="O23" s="911" t="e">
        <f t="shared" si="16"/>
        <v>#REF!</v>
      </c>
      <c r="P23" s="864" t="e">
        <f t="shared" si="16"/>
        <v>#REF!</v>
      </c>
      <c r="Q23" s="921" t="e">
        <f>P23-O23</f>
        <v>#REF!</v>
      </c>
      <c r="R23" s="896" t="e">
        <f t="shared" si="17"/>
        <v>#REF!</v>
      </c>
      <c r="S23" s="864" t="e">
        <f t="shared" si="17"/>
        <v>#REF!</v>
      </c>
      <c r="T23" s="921" t="e">
        <f>S23-R23</f>
        <v>#REF!</v>
      </c>
      <c r="U23" s="911" t="e">
        <f t="shared" si="19"/>
        <v>#REF!</v>
      </c>
      <c r="V23" s="864" t="e">
        <f t="shared" si="19"/>
        <v>#REF!</v>
      </c>
      <c r="W23" s="921" t="e">
        <f>V23-U23</f>
        <v>#REF!</v>
      </c>
    </row>
    <row r="24" spans="1:26" ht="13.15" customHeight="1" x14ac:dyDescent="0.2">
      <c r="A24" s="157" t="s">
        <v>13</v>
      </c>
      <c r="B24" s="198" t="s">
        <v>12</v>
      </c>
      <c r="C24" s="897" t="e">
        <f t="shared" si="8"/>
        <v>#REF!</v>
      </c>
      <c r="D24" s="866" t="e">
        <f t="shared" si="8"/>
        <v>#REF!</v>
      </c>
      <c r="E24" s="922" t="e">
        <f t="shared" si="9"/>
        <v>#REF!</v>
      </c>
      <c r="F24" s="897" t="e">
        <f t="shared" si="10"/>
        <v>#REF!</v>
      </c>
      <c r="G24" s="866" t="e">
        <f t="shared" si="10"/>
        <v>#REF!</v>
      </c>
      <c r="H24" s="922" t="e">
        <f t="shared" si="11"/>
        <v>#REF!</v>
      </c>
      <c r="I24" s="885" t="e">
        <f t="shared" si="12"/>
        <v>#REF!</v>
      </c>
      <c r="J24" s="866" t="e">
        <f t="shared" si="12"/>
        <v>#REF!</v>
      </c>
      <c r="K24" s="922" t="e">
        <f t="shared" si="13"/>
        <v>#REF!</v>
      </c>
      <c r="L24" s="897" t="e">
        <f t="shared" si="14"/>
        <v>#REF!</v>
      </c>
      <c r="M24" s="866" t="e">
        <f t="shared" si="14"/>
        <v>#REF!</v>
      </c>
      <c r="N24" s="922" t="e">
        <f t="shared" si="15"/>
        <v>#REF!</v>
      </c>
      <c r="O24" s="867" t="e">
        <f t="shared" si="16"/>
        <v>#REF!</v>
      </c>
      <c r="P24" s="866" t="e">
        <f t="shared" si="16"/>
        <v>#REF!</v>
      </c>
      <c r="Q24" s="608" t="e">
        <f t="shared" ref="Q24:Q44" si="21">P24-O24</f>
        <v>#REF!</v>
      </c>
      <c r="R24" s="897" t="e">
        <f t="shared" si="17"/>
        <v>#REF!</v>
      </c>
      <c r="S24" s="866" t="e">
        <f t="shared" si="17"/>
        <v>#REF!</v>
      </c>
      <c r="T24" s="922" t="e">
        <f t="shared" si="18"/>
        <v>#REF!</v>
      </c>
      <c r="U24" s="867" t="e">
        <f t="shared" si="19"/>
        <v>#REF!</v>
      </c>
      <c r="V24" s="866" t="e">
        <f t="shared" si="19"/>
        <v>#REF!</v>
      </c>
      <c r="W24" s="608" t="e">
        <f t="shared" si="20"/>
        <v>#REF!</v>
      </c>
    </row>
    <row r="25" spans="1:26" ht="13.15" customHeight="1" x14ac:dyDescent="0.2">
      <c r="A25" s="157" t="s">
        <v>14</v>
      </c>
      <c r="B25" s="198" t="s">
        <v>12</v>
      </c>
      <c r="C25" s="897" t="e">
        <f t="shared" si="8"/>
        <v>#REF!</v>
      </c>
      <c r="D25" s="866" t="e">
        <f t="shared" si="8"/>
        <v>#REF!</v>
      </c>
      <c r="E25" s="922" t="e">
        <f t="shared" si="9"/>
        <v>#REF!</v>
      </c>
      <c r="F25" s="897" t="e">
        <f t="shared" si="10"/>
        <v>#REF!</v>
      </c>
      <c r="G25" s="866" t="e">
        <f t="shared" si="10"/>
        <v>#REF!</v>
      </c>
      <c r="H25" s="922" t="e">
        <f t="shared" si="11"/>
        <v>#REF!</v>
      </c>
      <c r="I25" s="885" t="e">
        <f t="shared" si="12"/>
        <v>#REF!</v>
      </c>
      <c r="J25" s="866" t="e">
        <f t="shared" si="12"/>
        <v>#REF!</v>
      </c>
      <c r="K25" s="922" t="e">
        <f t="shared" si="13"/>
        <v>#REF!</v>
      </c>
      <c r="L25" s="897" t="e">
        <f t="shared" si="14"/>
        <v>#REF!</v>
      </c>
      <c r="M25" s="866" t="e">
        <f t="shared" si="14"/>
        <v>#REF!</v>
      </c>
      <c r="N25" s="922" t="e">
        <f t="shared" si="15"/>
        <v>#REF!</v>
      </c>
      <c r="O25" s="867" t="e">
        <f t="shared" si="16"/>
        <v>#REF!</v>
      </c>
      <c r="P25" s="866" t="e">
        <f t="shared" si="16"/>
        <v>#REF!</v>
      </c>
      <c r="Q25" s="608" t="e">
        <f t="shared" si="21"/>
        <v>#REF!</v>
      </c>
      <c r="R25" s="897" t="e">
        <f t="shared" si="17"/>
        <v>#REF!</v>
      </c>
      <c r="S25" s="866" t="e">
        <f t="shared" si="17"/>
        <v>#REF!</v>
      </c>
      <c r="T25" s="922" t="e">
        <f t="shared" si="18"/>
        <v>#REF!</v>
      </c>
      <c r="U25" s="867" t="e">
        <f t="shared" si="19"/>
        <v>#REF!</v>
      </c>
      <c r="V25" s="866" t="e">
        <f t="shared" si="19"/>
        <v>#REF!</v>
      </c>
      <c r="W25" s="608" t="e">
        <f t="shared" si="20"/>
        <v>#REF!</v>
      </c>
      <c r="Z25" t="s">
        <v>34</v>
      </c>
    </row>
    <row r="26" spans="1:26" s="437" customFormat="1" ht="13.15" customHeight="1" x14ac:dyDescent="0.2">
      <c r="A26" s="514" t="s">
        <v>30</v>
      </c>
      <c r="B26" s="515" t="s">
        <v>12</v>
      </c>
      <c r="C26" s="937" t="e">
        <f t="shared" si="8"/>
        <v>#REF!</v>
      </c>
      <c r="D26" s="938" t="e">
        <f t="shared" si="8"/>
        <v>#REF!</v>
      </c>
      <c r="E26" s="939" t="e">
        <f t="shared" si="9"/>
        <v>#REF!</v>
      </c>
      <c r="F26" s="937" t="e">
        <f t="shared" si="10"/>
        <v>#REF!</v>
      </c>
      <c r="G26" s="938" t="e">
        <f t="shared" si="10"/>
        <v>#REF!</v>
      </c>
      <c r="H26" s="939" t="e">
        <f t="shared" si="11"/>
        <v>#REF!</v>
      </c>
      <c r="I26" s="940" t="e">
        <f t="shared" si="12"/>
        <v>#REF!</v>
      </c>
      <c r="J26" s="938" t="e">
        <f t="shared" si="12"/>
        <v>#REF!</v>
      </c>
      <c r="K26" s="939" t="e">
        <f t="shared" si="13"/>
        <v>#REF!</v>
      </c>
      <c r="L26" s="937" t="e">
        <f t="shared" si="14"/>
        <v>#REF!</v>
      </c>
      <c r="M26" s="938" t="e">
        <f t="shared" si="14"/>
        <v>#REF!</v>
      </c>
      <c r="N26" s="939" t="e">
        <f t="shared" si="15"/>
        <v>#REF!</v>
      </c>
      <c r="O26" s="941" t="e">
        <f t="shared" si="16"/>
        <v>#REF!</v>
      </c>
      <c r="P26" s="938" t="e">
        <f t="shared" si="16"/>
        <v>#REF!</v>
      </c>
      <c r="Q26" s="806" t="e">
        <f t="shared" si="21"/>
        <v>#REF!</v>
      </c>
      <c r="R26" s="937" t="e">
        <f t="shared" si="17"/>
        <v>#REF!</v>
      </c>
      <c r="S26" s="938" t="e">
        <f t="shared" si="17"/>
        <v>#REF!</v>
      </c>
      <c r="T26" s="939" t="e">
        <f t="shared" si="18"/>
        <v>#REF!</v>
      </c>
      <c r="U26" s="941" t="e">
        <f t="shared" si="19"/>
        <v>#REF!</v>
      </c>
      <c r="V26" s="938" t="e">
        <f t="shared" si="19"/>
        <v>#REF!</v>
      </c>
      <c r="W26" s="806" t="e">
        <f t="shared" si="20"/>
        <v>#REF!</v>
      </c>
    </row>
    <row r="27" spans="1:26" s="23" customFormat="1" ht="24.6" customHeight="1" x14ac:dyDescent="0.2">
      <c r="A27" s="73" t="s">
        <v>19</v>
      </c>
      <c r="B27" s="193" t="s">
        <v>28</v>
      </c>
      <c r="C27" s="898" t="e">
        <f>C7/C30*1000</f>
        <v>#REF!</v>
      </c>
      <c r="D27" s="868" t="e">
        <f>D7/D30*1000</f>
        <v>#REF!</v>
      </c>
      <c r="E27" s="923" t="e">
        <f t="shared" si="9"/>
        <v>#REF!</v>
      </c>
      <c r="F27" s="898" t="e">
        <f>F7/F30*1000</f>
        <v>#REF!</v>
      </c>
      <c r="G27" s="868" t="e">
        <f>G7/G30*1000</f>
        <v>#REF!</v>
      </c>
      <c r="H27" s="923" t="e">
        <f t="shared" si="11"/>
        <v>#REF!</v>
      </c>
      <c r="I27" s="912" t="e">
        <f>I7/I30*1000</f>
        <v>#REF!</v>
      </c>
      <c r="J27" s="868" t="e">
        <f>J7/J30*1000</f>
        <v>#REF!</v>
      </c>
      <c r="K27" s="923" t="e">
        <f t="shared" si="13"/>
        <v>#REF!</v>
      </c>
      <c r="L27" s="898" t="e">
        <f>L7/L30*1000</f>
        <v>#REF!</v>
      </c>
      <c r="M27" s="868" t="e">
        <f>M7/M30*1000</f>
        <v>#REF!</v>
      </c>
      <c r="N27" s="923" t="e">
        <f t="shared" si="15"/>
        <v>#REF!</v>
      </c>
      <c r="O27" s="869" t="e">
        <f>O7/O30*1000</f>
        <v>#REF!</v>
      </c>
      <c r="P27" s="868" t="e">
        <f>P7/P30*1000</f>
        <v>#REF!</v>
      </c>
      <c r="Q27" s="801" t="e">
        <f t="shared" si="21"/>
        <v>#REF!</v>
      </c>
      <c r="R27" s="898" t="e">
        <f>R7/R30*1000</f>
        <v>#REF!</v>
      </c>
      <c r="S27" s="868" t="e">
        <f>S7/S30*1000</f>
        <v>#REF!</v>
      </c>
      <c r="T27" s="923" t="e">
        <f t="shared" si="18"/>
        <v>#REF!</v>
      </c>
      <c r="U27" s="869" t="e">
        <f>U7/U30*1000</f>
        <v>#REF!</v>
      </c>
      <c r="V27" s="868" t="e">
        <f>V7/V30*1000</f>
        <v>#REF!</v>
      </c>
      <c r="W27" s="801" t="e">
        <f t="shared" si="20"/>
        <v>#REF!</v>
      </c>
    </row>
    <row r="28" spans="1:26" s="23" customFormat="1" ht="13.15" customHeight="1" x14ac:dyDescent="0.2">
      <c r="A28" s="72" t="s">
        <v>22</v>
      </c>
      <c r="B28" s="198" t="s">
        <v>12</v>
      </c>
      <c r="C28" s="899" t="e">
        <f>C8/C31*1000</f>
        <v>#REF!</v>
      </c>
      <c r="D28" s="870" t="e">
        <f>D8/D31*1000</f>
        <v>#REF!</v>
      </c>
      <c r="E28" s="924" t="e">
        <f t="shared" si="9"/>
        <v>#REF!</v>
      </c>
      <c r="F28" s="899" t="e">
        <f>F8/F31*1000</f>
        <v>#REF!</v>
      </c>
      <c r="G28" s="870" t="e">
        <f>G8/G31*1000</f>
        <v>#REF!</v>
      </c>
      <c r="H28" s="924" t="e">
        <f t="shared" si="11"/>
        <v>#REF!</v>
      </c>
      <c r="I28" s="913" t="e">
        <f>I8/I31*1000</f>
        <v>#REF!</v>
      </c>
      <c r="J28" s="870" t="e">
        <f>J8/J31*1000</f>
        <v>#REF!</v>
      </c>
      <c r="K28" s="924" t="e">
        <f t="shared" si="13"/>
        <v>#REF!</v>
      </c>
      <c r="L28" s="899" t="e">
        <f>L8/L31*1000</f>
        <v>#REF!</v>
      </c>
      <c r="M28" s="870" t="e">
        <f>M8/M31*1000</f>
        <v>#REF!</v>
      </c>
      <c r="N28" s="924" t="e">
        <f t="shared" si="15"/>
        <v>#REF!</v>
      </c>
      <c r="O28" s="871" t="e">
        <f>O8/O31*1000</f>
        <v>#REF!</v>
      </c>
      <c r="P28" s="870" t="e">
        <f>P8/P31*1000</f>
        <v>#REF!</v>
      </c>
      <c r="Q28" s="802" t="e">
        <f t="shared" si="21"/>
        <v>#REF!</v>
      </c>
      <c r="R28" s="899" t="e">
        <f>R8/R31*1000</f>
        <v>#REF!</v>
      </c>
      <c r="S28" s="870" t="e">
        <f>S8/S31*1000</f>
        <v>#REF!</v>
      </c>
      <c r="T28" s="924" t="e">
        <f t="shared" si="18"/>
        <v>#REF!</v>
      </c>
      <c r="U28" s="871" t="e">
        <f>U8/U31*1000</f>
        <v>#REF!</v>
      </c>
      <c r="V28" s="870" t="e">
        <f>V8/V31*1000</f>
        <v>#REF!</v>
      </c>
      <c r="W28" s="802" t="e">
        <f t="shared" si="20"/>
        <v>#REF!</v>
      </c>
    </row>
    <row r="29" spans="1:26" s="23" customFormat="1" ht="13.15" customHeight="1" x14ac:dyDescent="0.2">
      <c r="A29" s="72" t="s">
        <v>15</v>
      </c>
      <c r="B29" s="198" t="s">
        <v>12</v>
      </c>
      <c r="C29" s="899" t="e">
        <f>C11/C32*1000</f>
        <v>#REF!</v>
      </c>
      <c r="D29" s="870" t="e">
        <f>D11/D32*1000</f>
        <v>#REF!</v>
      </c>
      <c r="E29" s="924" t="e">
        <f t="shared" si="9"/>
        <v>#REF!</v>
      </c>
      <c r="F29" s="899" t="e">
        <f>F11/F32*1000</f>
        <v>#REF!</v>
      </c>
      <c r="G29" s="870" t="e">
        <f>G11/G32*1000</f>
        <v>#REF!</v>
      </c>
      <c r="H29" s="924" t="e">
        <f t="shared" si="11"/>
        <v>#REF!</v>
      </c>
      <c r="I29" s="913" t="e">
        <f>I11/I32*1000</f>
        <v>#REF!</v>
      </c>
      <c r="J29" s="870" t="e">
        <f>J11/J32*1000</f>
        <v>#REF!</v>
      </c>
      <c r="K29" s="924" t="e">
        <f t="shared" si="13"/>
        <v>#REF!</v>
      </c>
      <c r="L29" s="899" t="e">
        <f>L11/L32*1000</f>
        <v>#REF!</v>
      </c>
      <c r="M29" s="870" t="e">
        <f>M11/M32*1000</f>
        <v>#REF!</v>
      </c>
      <c r="N29" s="924" t="e">
        <f t="shared" si="15"/>
        <v>#REF!</v>
      </c>
      <c r="O29" s="871" t="e">
        <f>O11/O32*1000</f>
        <v>#REF!</v>
      </c>
      <c r="P29" s="870" t="e">
        <f>P11/P32*1000</f>
        <v>#REF!</v>
      </c>
      <c r="Q29" s="802" t="e">
        <f t="shared" si="21"/>
        <v>#REF!</v>
      </c>
      <c r="R29" s="899" t="e">
        <f>R11/R32*1000</f>
        <v>#REF!</v>
      </c>
      <c r="S29" s="870" t="e">
        <f>S11/S32*1000</f>
        <v>#REF!</v>
      </c>
      <c r="T29" s="924" t="e">
        <f t="shared" si="18"/>
        <v>#REF!</v>
      </c>
      <c r="U29" s="871" t="e">
        <f>U11/U32*1000</f>
        <v>#REF!</v>
      </c>
      <c r="V29" s="870" t="e">
        <f>V11/V32*1000</f>
        <v>#REF!</v>
      </c>
      <c r="W29" s="802" t="e">
        <f t="shared" si="20"/>
        <v>#REF!</v>
      </c>
    </row>
    <row r="30" spans="1:26" ht="24.6" customHeight="1" x14ac:dyDescent="0.2">
      <c r="A30" s="73" t="s">
        <v>20</v>
      </c>
      <c r="B30" s="193" t="s">
        <v>23</v>
      </c>
      <c r="C30" s="955" t="e">
        <f>SUM('5 міс.'!C30,#REF!)-#REF!</f>
        <v>#REF!</v>
      </c>
      <c r="D30" s="601" t="e">
        <f>SUM('5 міс.'!D30,#REF!)-#REF!</f>
        <v>#REF!</v>
      </c>
      <c r="E30" s="921" t="e">
        <f t="shared" si="9"/>
        <v>#REF!</v>
      </c>
      <c r="F30" s="955" t="e">
        <f>SUM('5 міс.'!F30,#REF!)-#REF!</f>
        <v>#REF!</v>
      </c>
      <c r="G30" s="601" t="e">
        <f>SUM('5 міс.'!G30,#REF!)-#REF!</f>
        <v>#REF!</v>
      </c>
      <c r="H30" s="921" t="e">
        <f t="shared" si="11"/>
        <v>#REF!</v>
      </c>
      <c r="I30" s="958" t="e">
        <f>SUM('5 міс.'!I30,#REF!)-#REF!</f>
        <v>#REF!</v>
      </c>
      <c r="J30" s="601" t="e">
        <f>SUM('5 міс.'!J30,#REF!)-#REF!</f>
        <v>#REF!</v>
      </c>
      <c r="K30" s="921" t="e">
        <f t="shared" si="13"/>
        <v>#REF!</v>
      </c>
      <c r="L30" s="955" t="e">
        <f>SUM('5 міс.'!L30,#REF!)-#REF!</f>
        <v>#REF!</v>
      </c>
      <c r="M30" s="601" t="e">
        <f>SUM('5 міс.'!M30,#REF!)-#REF!</f>
        <v>#REF!</v>
      </c>
      <c r="N30" s="921" t="e">
        <f t="shared" si="15"/>
        <v>#REF!</v>
      </c>
      <c r="O30" s="958" t="e">
        <f>SUM('5 міс.'!O30,#REF!)-#REF!</f>
        <v>#REF!</v>
      </c>
      <c r="P30" s="601" t="e">
        <f>SUM('5 міс.'!P30,#REF!)-#REF!</f>
        <v>#REF!</v>
      </c>
      <c r="Q30" s="609" t="e">
        <f t="shared" si="21"/>
        <v>#REF!</v>
      </c>
      <c r="R30" s="955" t="e">
        <f>SUM('5 міс.'!R30,#REF!)-#REF!</f>
        <v>#REF!</v>
      </c>
      <c r="S30" s="601" t="e">
        <f>SUM('5 міс.'!S30,#REF!)-#REF!</f>
        <v>#REF!</v>
      </c>
      <c r="T30" s="921" t="e">
        <f t="shared" si="18"/>
        <v>#REF!</v>
      </c>
      <c r="U30" s="961" t="e">
        <f>SUM(C30,F30,I30,L30,O30,R30)</f>
        <v>#REF!</v>
      </c>
      <c r="V30" s="607" t="e">
        <f>SUM(D30,G30,J30,M30,P30,S30)</f>
        <v>#REF!</v>
      </c>
      <c r="W30" s="609" t="e">
        <f t="shared" si="20"/>
        <v>#REF!</v>
      </c>
    </row>
    <row r="31" spans="1:26" ht="13.15" customHeight="1" x14ac:dyDescent="0.2">
      <c r="A31" s="72" t="s">
        <v>22</v>
      </c>
      <c r="B31" s="198" t="s">
        <v>12</v>
      </c>
      <c r="C31" s="956" t="e">
        <f>C30-C32</f>
        <v>#REF!</v>
      </c>
      <c r="D31" s="603" t="e">
        <f>D30-D32</f>
        <v>#REF!</v>
      </c>
      <c r="E31" s="922" t="e">
        <f t="shared" si="9"/>
        <v>#REF!</v>
      </c>
      <c r="F31" s="956" t="e">
        <f>F30-F32</f>
        <v>#REF!</v>
      </c>
      <c r="G31" s="603" t="e">
        <f>G30-G32</f>
        <v>#REF!</v>
      </c>
      <c r="H31" s="922" t="e">
        <f t="shared" si="11"/>
        <v>#REF!</v>
      </c>
      <c r="I31" s="959" t="e">
        <f>I30-I32</f>
        <v>#REF!</v>
      </c>
      <c r="J31" s="603" t="e">
        <f>J30-J32</f>
        <v>#REF!</v>
      </c>
      <c r="K31" s="922" t="e">
        <f t="shared" si="13"/>
        <v>#REF!</v>
      </c>
      <c r="L31" s="956" t="e">
        <f>L30-L32</f>
        <v>#REF!</v>
      </c>
      <c r="M31" s="603" t="e">
        <f>M30-M32</f>
        <v>#REF!</v>
      </c>
      <c r="N31" s="922" t="e">
        <f t="shared" si="15"/>
        <v>#REF!</v>
      </c>
      <c r="O31" s="959" t="e">
        <f>O30-O32</f>
        <v>#REF!</v>
      </c>
      <c r="P31" s="603" t="e">
        <f>P30-P32</f>
        <v>#REF!</v>
      </c>
      <c r="Q31" s="608" t="e">
        <f t="shared" si="21"/>
        <v>#REF!</v>
      </c>
      <c r="R31" s="956" t="e">
        <f>R30-R32</f>
        <v>#REF!</v>
      </c>
      <c r="S31" s="603" t="e">
        <f>S30-S32</f>
        <v>#REF!</v>
      </c>
      <c r="T31" s="922" t="e">
        <f t="shared" si="18"/>
        <v>#REF!</v>
      </c>
      <c r="U31" s="962" t="e">
        <f>U30-U32</f>
        <v>#REF!</v>
      </c>
      <c r="V31" s="603" t="e">
        <f>V30-V32</f>
        <v>#REF!</v>
      </c>
      <c r="W31" s="608" t="e">
        <f t="shared" si="20"/>
        <v>#REF!</v>
      </c>
    </row>
    <row r="32" spans="1:26" ht="13.15" customHeight="1" x14ac:dyDescent="0.2">
      <c r="A32" s="72" t="s">
        <v>15</v>
      </c>
      <c r="B32" s="198" t="s">
        <v>12</v>
      </c>
      <c r="C32" s="957" t="e">
        <f>SUM('5 міс.'!C32,#REF!)-#REF!</f>
        <v>#REF!</v>
      </c>
      <c r="D32" s="605" t="e">
        <f>SUM('5 міс.'!D32,#REF!)-#REF!</f>
        <v>#REF!</v>
      </c>
      <c r="E32" s="922" t="e">
        <f t="shared" si="9"/>
        <v>#REF!</v>
      </c>
      <c r="F32" s="957" t="e">
        <f>SUM('5 міс.'!F32,#REF!)-#REF!</f>
        <v>#REF!</v>
      </c>
      <c r="G32" s="605" t="e">
        <f>SUM('5 міс.'!G32,#REF!)-#REF!</f>
        <v>#REF!</v>
      </c>
      <c r="H32" s="922" t="e">
        <f t="shared" si="11"/>
        <v>#REF!</v>
      </c>
      <c r="I32" s="960" t="e">
        <f>SUM('5 міс.'!I32,#REF!)-#REF!</f>
        <v>#REF!</v>
      </c>
      <c r="J32" s="605" t="e">
        <f>SUM('5 міс.'!J32,#REF!)-#REF!</f>
        <v>#REF!</v>
      </c>
      <c r="K32" s="922" t="e">
        <f t="shared" si="13"/>
        <v>#REF!</v>
      </c>
      <c r="L32" s="957" t="e">
        <f>SUM('5 міс.'!L32,#REF!)-#REF!</f>
        <v>#REF!</v>
      </c>
      <c r="M32" s="605" t="e">
        <f>SUM('5 міс.'!M32,#REF!)-#REF!</f>
        <v>#REF!</v>
      </c>
      <c r="N32" s="922" t="e">
        <f t="shared" si="15"/>
        <v>#REF!</v>
      </c>
      <c r="O32" s="960" t="e">
        <f>SUM('5 міс.'!O32,#REF!)-#REF!</f>
        <v>#REF!</v>
      </c>
      <c r="P32" s="605" t="e">
        <f>SUM('5 міс.'!P32,#REF!)-#REF!</f>
        <v>#REF!</v>
      </c>
      <c r="Q32" s="608" t="e">
        <f t="shared" si="21"/>
        <v>#REF!</v>
      </c>
      <c r="R32" s="957" t="e">
        <f>SUM('5 міс.'!R32,#REF!)-#REF!</f>
        <v>#REF!</v>
      </c>
      <c r="S32" s="605" t="e">
        <f>SUM('5 міс.'!S32,#REF!)-#REF!</f>
        <v>#REF!</v>
      </c>
      <c r="T32" s="922" t="e">
        <f t="shared" si="18"/>
        <v>#REF!</v>
      </c>
      <c r="U32" s="962" t="e">
        <f>SUM(C32,F32,I32,L32,O32,R32)</f>
        <v>#REF!</v>
      </c>
      <c r="V32" s="603" t="e">
        <f>SUM(D32,G32,J32,M32,P32,S32)</f>
        <v>#REF!</v>
      </c>
      <c r="W32" s="608" t="e">
        <f t="shared" si="20"/>
        <v>#REF!</v>
      </c>
    </row>
    <row r="33" spans="1:23" ht="24.6" customHeight="1" x14ac:dyDescent="0.2">
      <c r="A33" s="73" t="s">
        <v>88</v>
      </c>
      <c r="B33" s="192"/>
      <c r="C33" s="900" t="e">
        <f>SUM(C34,C35)</f>
        <v>#REF!</v>
      </c>
      <c r="D33" s="872" t="e">
        <f>SUM(D34,D35)</f>
        <v>#REF!</v>
      </c>
      <c r="E33" s="921" t="e">
        <f t="shared" si="9"/>
        <v>#REF!</v>
      </c>
      <c r="F33" s="900" t="e">
        <f>SUM(F34,F35)</f>
        <v>#REF!</v>
      </c>
      <c r="G33" s="872" t="e">
        <f>SUM(G34,G35)</f>
        <v>#REF!</v>
      </c>
      <c r="H33" s="921" t="e">
        <f t="shared" si="11"/>
        <v>#REF!</v>
      </c>
      <c r="I33" s="884" t="e">
        <f>SUM(I34,I35)</f>
        <v>#REF!</v>
      </c>
      <c r="J33" s="872" t="e">
        <f>SUM(J34,J35)</f>
        <v>#REF!</v>
      </c>
      <c r="K33" s="921" t="e">
        <f t="shared" si="13"/>
        <v>#REF!</v>
      </c>
      <c r="L33" s="900" t="e">
        <f>SUM(L34,L35)</f>
        <v>#REF!</v>
      </c>
      <c r="M33" s="872" t="e">
        <f>SUM(M34,M35)</f>
        <v>#REF!</v>
      </c>
      <c r="N33" s="921" t="e">
        <f t="shared" si="15"/>
        <v>#REF!</v>
      </c>
      <c r="O33" s="884" t="e">
        <f>SUM(O34,O35)</f>
        <v>#REF!</v>
      </c>
      <c r="P33" s="872" t="e">
        <f>SUM(P34,P35)</f>
        <v>#REF!</v>
      </c>
      <c r="Q33" s="609" t="e">
        <f t="shared" si="21"/>
        <v>#REF!</v>
      </c>
      <c r="R33" s="900" t="e">
        <f>SUM(R34,R35)</f>
        <v>#REF!</v>
      </c>
      <c r="S33" s="872" t="e">
        <f>SUM(S34,S35)</f>
        <v>#REF!</v>
      </c>
      <c r="T33" s="921" t="e">
        <f t="shared" si="18"/>
        <v>#REF!</v>
      </c>
      <c r="U33" s="865" t="e">
        <f>SUM(U34,U35)</f>
        <v>#REF!</v>
      </c>
      <c r="V33" s="864" t="e">
        <f>SUM(V34,V35)</f>
        <v>#REF!</v>
      </c>
      <c r="W33" s="609" t="e">
        <f t="shared" si="20"/>
        <v>#REF!</v>
      </c>
    </row>
    <row r="34" spans="1:23" ht="13.15" customHeight="1" x14ac:dyDescent="0.2">
      <c r="A34" s="72" t="s">
        <v>22</v>
      </c>
      <c r="B34" s="198"/>
      <c r="C34" s="901" t="e">
        <f>SUM('5 міс.'!C34,#REF!)-#REF!</f>
        <v>#REF!</v>
      </c>
      <c r="D34" s="892" t="e">
        <f>SUM('5 міс.'!D34,#REF!)-#REF!</f>
        <v>#REF!</v>
      </c>
      <c r="E34" s="922" t="e">
        <f t="shared" si="9"/>
        <v>#REF!</v>
      </c>
      <c r="F34" s="901" t="e">
        <f>SUM('5 міс.'!F34,#REF!)-#REF!</f>
        <v>#REF!</v>
      </c>
      <c r="G34" s="892" t="e">
        <f>SUM('5 міс.'!G34,#REF!)-#REF!</f>
        <v>#REF!</v>
      </c>
      <c r="H34" s="922" t="e">
        <f t="shared" si="11"/>
        <v>#REF!</v>
      </c>
      <c r="I34" s="886" t="e">
        <f>SUM('5 міс.'!I34,#REF!)-#REF!</f>
        <v>#REF!</v>
      </c>
      <c r="J34" s="892" t="e">
        <f>SUM('5 міс.'!J34,#REF!)-#REF!</f>
        <v>#REF!</v>
      </c>
      <c r="K34" s="922" t="e">
        <f t="shared" si="13"/>
        <v>#REF!</v>
      </c>
      <c r="L34" s="901" t="e">
        <f>SUM('5 міс.'!L34,#REF!)-#REF!</f>
        <v>#REF!</v>
      </c>
      <c r="M34" s="892" t="e">
        <f>SUM('5 міс.'!M34,#REF!)-#REF!</f>
        <v>#REF!</v>
      </c>
      <c r="N34" s="922" t="e">
        <f t="shared" si="15"/>
        <v>#REF!</v>
      </c>
      <c r="O34" s="886" t="e">
        <f>SUM('5 міс.'!O34,#REF!)-#REF!</f>
        <v>#REF!</v>
      </c>
      <c r="P34" s="892" t="e">
        <f>SUM('5 міс.'!P34,#REF!)-#REF!</f>
        <v>#REF!</v>
      </c>
      <c r="Q34" s="608" t="e">
        <f t="shared" si="21"/>
        <v>#REF!</v>
      </c>
      <c r="R34" s="901" t="e">
        <f>SUM('5 міс.'!R34,#REF!)-#REF!</f>
        <v>#REF!</v>
      </c>
      <c r="S34" s="892" t="e">
        <f>SUM('5 міс.'!S34,#REF!)-#REF!</f>
        <v>#REF!</v>
      </c>
      <c r="T34" s="922" t="e">
        <f t="shared" si="18"/>
        <v>#REF!</v>
      </c>
      <c r="U34" s="867" t="e">
        <f t="shared" ref="U34:V40" si="22">SUM(C34,F34,I34,L34,O34,R34)</f>
        <v>#REF!</v>
      </c>
      <c r="V34" s="866" t="e">
        <f t="shared" si="22"/>
        <v>#REF!</v>
      </c>
      <c r="W34" s="608" t="e">
        <f t="shared" si="20"/>
        <v>#REF!</v>
      </c>
    </row>
    <row r="35" spans="1:23" s="23" customFormat="1" ht="13.15" customHeight="1" x14ac:dyDescent="0.2">
      <c r="A35" s="72" t="s">
        <v>15</v>
      </c>
      <c r="B35" s="198"/>
      <c r="C35" s="901" t="e">
        <f>SUM('5 міс.'!C35,#REF!)-#REF!</f>
        <v>#REF!</v>
      </c>
      <c r="D35" s="892" t="e">
        <f>SUM('5 міс.'!D35,#REF!)-#REF!</f>
        <v>#REF!</v>
      </c>
      <c r="E35" s="922" t="e">
        <f t="shared" si="9"/>
        <v>#REF!</v>
      </c>
      <c r="F35" s="901" t="e">
        <f>SUM('5 міс.'!F35,#REF!)-#REF!</f>
        <v>#REF!</v>
      </c>
      <c r="G35" s="892" t="e">
        <f>SUM('5 міс.'!G35,#REF!)-#REF!</f>
        <v>#REF!</v>
      </c>
      <c r="H35" s="922" t="e">
        <f t="shared" si="11"/>
        <v>#REF!</v>
      </c>
      <c r="I35" s="886" t="e">
        <f>SUM('5 міс.'!I35,#REF!)-#REF!</f>
        <v>#REF!</v>
      </c>
      <c r="J35" s="892" t="e">
        <f>SUM('5 міс.'!J35,#REF!)-#REF!</f>
        <v>#REF!</v>
      </c>
      <c r="K35" s="922" t="e">
        <f t="shared" si="13"/>
        <v>#REF!</v>
      </c>
      <c r="L35" s="901" t="e">
        <f>SUM('5 міс.'!L35,#REF!)-#REF!</f>
        <v>#REF!</v>
      </c>
      <c r="M35" s="892" t="e">
        <f>SUM('5 міс.'!M35,#REF!)-#REF!</f>
        <v>#REF!</v>
      </c>
      <c r="N35" s="922" t="e">
        <f t="shared" si="15"/>
        <v>#REF!</v>
      </c>
      <c r="O35" s="886" t="e">
        <f>SUM('5 міс.'!O35,#REF!)-#REF!</f>
        <v>#REF!</v>
      </c>
      <c r="P35" s="892" t="e">
        <f>SUM('5 міс.'!P35,#REF!)-#REF!</f>
        <v>#REF!</v>
      </c>
      <c r="Q35" s="608" t="e">
        <f t="shared" si="21"/>
        <v>#REF!</v>
      </c>
      <c r="R35" s="901" t="e">
        <f>SUM('5 міс.'!R35,#REF!)-#REF!</f>
        <v>#REF!</v>
      </c>
      <c r="S35" s="892" t="e">
        <f>SUM('5 міс.'!S35,#REF!)-#REF!</f>
        <v>#REF!</v>
      </c>
      <c r="T35" s="922" t="e">
        <f t="shared" si="18"/>
        <v>#REF!</v>
      </c>
      <c r="U35" s="867" t="e">
        <f t="shared" si="22"/>
        <v>#REF!</v>
      </c>
      <c r="V35" s="866" t="e">
        <f t="shared" si="22"/>
        <v>#REF!</v>
      </c>
      <c r="W35" s="608" t="e">
        <f t="shared" si="20"/>
        <v>#REF!</v>
      </c>
    </row>
    <row r="36" spans="1:23" s="23" customFormat="1" ht="24.6" customHeight="1" x14ac:dyDescent="0.2">
      <c r="A36" s="71" t="s">
        <v>35</v>
      </c>
      <c r="B36" s="193" t="s">
        <v>51</v>
      </c>
      <c r="C36" s="902" t="e">
        <f>SUM(#REF!,#REF!,#REF!,#REF!,#REF!,#REF!)/6</f>
        <v>#REF!</v>
      </c>
      <c r="D36" s="873" t="e">
        <f>SUM(#REF!,#REF!,#REF!,#REF!,#REF!,#REF!)/6</f>
        <v>#REF!</v>
      </c>
      <c r="E36" s="925" t="e">
        <f t="shared" si="9"/>
        <v>#REF!</v>
      </c>
      <c r="F36" s="902" t="e">
        <f>SUM(#REF!,#REF!,#REF!,#REF!,#REF!,#REF!)/6</f>
        <v>#REF!</v>
      </c>
      <c r="G36" s="873" t="e">
        <f>SUM(#REF!,#REF!,#REF!,#REF!,#REF!,#REF!)/6</f>
        <v>#REF!</v>
      </c>
      <c r="H36" s="925" t="e">
        <f t="shared" si="11"/>
        <v>#REF!</v>
      </c>
      <c r="I36" s="887" t="e">
        <f>SUM(#REF!,#REF!,#REF!,#REF!,#REF!,#REF!)/6</f>
        <v>#REF!</v>
      </c>
      <c r="J36" s="873" t="e">
        <f>SUM(#REF!,#REF!,#REF!,#REF!,#REF!,#REF!)/6</f>
        <v>#REF!</v>
      </c>
      <c r="K36" s="925" t="e">
        <f t="shared" si="13"/>
        <v>#REF!</v>
      </c>
      <c r="L36" s="902" t="e">
        <f>SUM(#REF!,#REF!,#REF!,#REF!,#REF!,#REF!)/6</f>
        <v>#REF!</v>
      </c>
      <c r="M36" s="873" t="e">
        <f>SUM(#REF!,#REF!,#REF!,#REF!,#REF!,#REF!)/6</f>
        <v>#REF!</v>
      </c>
      <c r="N36" s="925" t="e">
        <f t="shared" si="15"/>
        <v>#REF!</v>
      </c>
      <c r="O36" s="887" t="e">
        <f>SUM(#REF!,#REF!,#REF!,#REF!,#REF!,#REF!)/6</f>
        <v>#REF!</v>
      </c>
      <c r="P36" s="873" t="e">
        <f>SUM(#REF!,#REF!,#REF!,#REF!,#REF!,#REF!)/6</f>
        <v>#REF!</v>
      </c>
      <c r="Q36" s="849" t="e">
        <f t="shared" si="21"/>
        <v>#REF!</v>
      </c>
      <c r="R36" s="902" t="e">
        <f>SUM(#REF!,#REF!,#REF!,#REF!,#REF!,#REF!)/6</f>
        <v>#REF!</v>
      </c>
      <c r="S36" s="873" t="e">
        <f>SUM(#REF!,#REF!,#REF!,#REF!,#REF!,#REF!)/6</f>
        <v>#REF!</v>
      </c>
      <c r="T36" s="925" t="e">
        <f t="shared" si="18"/>
        <v>#REF!</v>
      </c>
      <c r="U36" s="874" t="e">
        <f t="shared" si="22"/>
        <v>#REF!</v>
      </c>
      <c r="V36" s="875" t="e">
        <f t="shared" si="22"/>
        <v>#REF!</v>
      </c>
      <c r="W36" s="849" t="e">
        <f t="shared" si="20"/>
        <v>#REF!</v>
      </c>
    </row>
    <row r="37" spans="1:23" s="23" customFormat="1" ht="13.15" customHeight="1" x14ac:dyDescent="0.2">
      <c r="A37" s="160" t="s">
        <v>24</v>
      </c>
      <c r="B37" s="198" t="s">
        <v>12</v>
      </c>
      <c r="C37" s="903" t="e">
        <f>SUM(#REF!,#REF!,#REF!,#REF!,#REF!,#REF!)/6</f>
        <v>#REF!</v>
      </c>
      <c r="D37" s="876" t="e">
        <f>SUM(#REF!,#REF!,#REF!,#REF!,#REF!,#REF!)/6</f>
        <v>#REF!</v>
      </c>
      <c r="E37" s="926" t="e">
        <f t="shared" si="9"/>
        <v>#REF!</v>
      </c>
      <c r="F37" s="903" t="e">
        <f>SUM(#REF!,#REF!,#REF!,#REF!,#REF!,#REF!)/6</f>
        <v>#REF!</v>
      </c>
      <c r="G37" s="876" t="e">
        <f>SUM(#REF!,#REF!,#REF!,#REF!,#REF!,#REF!)/6</f>
        <v>#REF!</v>
      </c>
      <c r="H37" s="926" t="e">
        <f t="shared" si="11"/>
        <v>#REF!</v>
      </c>
      <c r="I37" s="888" t="e">
        <f>SUM(#REF!,#REF!,#REF!,#REF!,#REF!,#REF!)/6</f>
        <v>#REF!</v>
      </c>
      <c r="J37" s="876" t="e">
        <f>SUM(#REF!,#REF!,#REF!,#REF!,#REF!,#REF!)/6</f>
        <v>#REF!</v>
      </c>
      <c r="K37" s="926" t="e">
        <f t="shared" si="13"/>
        <v>#REF!</v>
      </c>
      <c r="L37" s="903" t="e">
        <f>SUM(#REF!,#REF!,#REF!,#REF!,#REF!,#REF!)/6</f>
        <v>#REF!</v>
      </c>
      <c r="M37" s="876" t="e">
        <f>SUM(#REF!,#REF!,#REF!,#REF!,#REF!,#REF!)/6</f>
        <v>#REF!</v>
      </c>
      <c r="N37" s="926" t="e">
        <f t="shared" si="15"/>
        <v>#REF!</v>
      </c>
      <c r="O37" s="888" t="e">
        <f>SUM(#REF!,#REF!,#REF!,#REF!,#REF!,#REF!)/6</f>
        <v>#REF!</v>
      </c>
      <c r="P37" s="876" t="e">
        <f>SUM(#REF!,#REF!,#REF!,#REF!,#REF!,#REF!)/6</f>
        <v>#REF!</v>
      </c>
      <c r="Q37" s="850" t="e">
        <f t="shared" si="21"/>
        <v>#REF!</v>
      </c>
      <c r="R37" s="903" t="e">
        <f>SUM(#REF!,#REF!,#REF!,#REF!,#REF!,#REF!)/6</f>
        <v>#REF!</v>
      </c>
      <c r="S37" s="876" t="e">
        <f>SUM(#REF!,#REF!,#REF!,#REF!,#REF!,#REF!)/6</f>
        <v>#REF!</v>
      </c>
      <c r="T37" s="926" t="e">
        <f t="shared" si="18"/>
        <v>#REF!</v>
      </c>
      <c r="U37" s="877" t="e">
        <f t="shared" si="22"/>
        <v>#REF!</v>
      </c>
      <c r="V37" s="878" t="e">
        <f t="shared" si="22"/>
        <v>#REF!</v>
      </c>
      <c r="W37" s="850" t="e">
        <f t="shared" si="20"/>
        <v>#REF!</v>
      </c>
    </row>
    <row r="38" spans="1:23" s="23" customFormat="1" ht="13.15" customHeight="1" x14ac:dyDescent="0.2">
      <c r="A38" s="160" t="s">
        <v>25</v>
      </c>
      <c r="B38" s="198" t="s">
        <v>12</v>
      </c>
      <c r="C38" s="904" t="e">
        <f>C36-C37</f>
        <v>#REF!</v>
      </c>
      <c r="D38" s="878" t="e">
        <f>D36-D37</f>
        <v>#REF!</v>
      </c>
      <c r="E38" s="926" t="e">
        <f t="shared" si="9"/>
        <v>#REF!</v>
      </c>
      <c r="F38" s="904" t="e">
        <f>F36-F37</f>
        <v>#REF!</v>
      </c>
      <c r="G38" s="878" t="e">
        <f>G36-G37</f>
        <v>#REF!</v>
      </c>
      <c r="H38" s="926" t="e">
        <f t="shared" si="11"/>
        <v>#REF!</v>
      </c>
      <c r="I38" s="889" t="e">
        <f>I36-I37</f>
        <v>#REF!</v>
      </c>
      <c r="J38" s="878" t="e">
        <f>J36-J37</f>
        <v>#REF!</v>
      </c>
      <c r="K38" s="926" t="e">
        <f t="shared" si="13"/>
        <v>#REF!</v>
      </c>
      <c r="L38" s="904" t="e">
        <f>L36-L37</f>
        <v>#REF!</v>
      </c>
      <c r="M38" s="878" t="e">
        <f>M36-M37</f>
        <v>#REF!</v>
      </c>
      <c r="N38" s="926" t="e">
        <f t="shared" si="15"/>
        <v>#REF!</v>
      </c>
      <c r="O38" s="889" t="e">
        <f>O36-O37</f>
        <v>#REF!</v>
      </c>
      <c r="P38" s="878" t="e">
        <f>P36-P37</f>
        <v>#REF!</v>
      </c>
      <c r="Q38" s="850" t="e">
        <f t="shared" si="21"/>
        <v>#REF!</v>
      </c>
      <c r="R38" s="904" t="e">
        <f>R36-R37</f>
        <v>#REF!</v>
      </c>
      <c r="S38" s="878" t="e">
        <f>S36-S37</f>
        <v>#REF!</v>
      </c>
      <c r="T38" s="926" t="e">
        <f t="shared" si="18"/>
        <v>#REF!</v>
      </c>
      <c r="U38" s="877" t="e">
        <f t="shared" si="22"/>
        <v>#REF!</v>
      </c>
      <c r="V38" s="878" t="e">
        <f t="shared" si="22"/>
        <v>#REF!</v>
      </c>
      <c r="W38" s="850" t="e">
        <f t="shared" si="20"/>
        <v>#REF!</v>
      </c>
    </row>
    <row r="39" spans="1:23" s="23" customFormat="1" ht="24.6" customHeight="1" x14ac:dyDescent="0.2">
      <c r="A39" s="71" t="s">
        <v>54</v>
      </c>
      <c r="B39" s="193" t="s">
        <v>55</v>
      </c>
      <c r="C39" s="905" t="e">
        <f>'5 міс.'!C39+#REF!-#REF!</f>
        <v>#REF!</v>
      </c>
      <c r="D39" s="893" t="e">
        <f>'5 міс.'!D39+#REF!-#REF!</f>
        <v>#REF!</v>
      </c>
      <c r="E39" s="921" t="e">
        <f t="shared" si="9"/>
        <v>#REF!</v>
      </c>
      <c r="F39" s="905" t="e">
        <f>'5 міс.'!F39+#REF!-#REF!</f>
        <v>#REF!</v>
      </c>
      <c r="G39" s="893" t="e">
        <f>'5 міс.'!G39+#REF!-#REF!</f>
        <v>#REF!</v>
      </c>
      <c r="H39" s="921" t="e">
        <f t="shared" si="11"/>
        <v>#REF!</v>
      </c>
      <c r="I39" s="890" t="e">
        <f>'5 міс.'!I39+#REF!-#REF!</f>
        <v>#REF!</v>
      </c>
      <c r="J39" s="893" t="e">
        <f>'5 міс.'!J39+#REF!-#REF!</f>
        <v>#REF!</v>
      </c>
      <c r="K39" s="921" t="e">
        <f t="shared" si="13"/>
        <v>#REF!</v>
      </c>
      <c r="L39" s="905" t="e">
        <f>'5 міс.'!L39+#REF!-#REF!</f>
        <v>#REF!</v>
      </c>
      <c r="M39" s="893" t="e">
        <f>'5 міс.'!M39+#REF!-#REF!</f>
        <v>#REF!</v>
      </c>
      <c r="N39" s="921" t="e">
        <f t="shared" si="15"/>
        <v>#REF!</v>
      </c>
      <c r="O39" s="890" t="e">
        <f>'5 міс.'!O39+#REF!-#REF!</f>
        <v>#REF!</v>
      </c>
      <c r="P39" s="893" t="e">
        <f>'5 міс.'!P39+#REF!-#REF!</f>
        <v>#REF!</v>
      </c>
      <c r="Q39" s="609" t="e">
        <f t="shared" si="21"/>
        <v>#REF!</v>
      </c>
      <c r="R39" s="905" t="e">
        <f>'5 міс.'!R39+#REF!-#REF!</f>
        <v>#REF!</v>
      </c>
      <c r="S39" s="893" t="e">
        <f>'5 міс.'!S39+#REF!-#REF!</f>
        <v>#REF!</v>
      </c>
      <c r="T39" s="921" t="e">
        <f t="shared" si="18"/>
        <v>#REF!</v>
      </c>
      <c r="U39" s="865" t="e">
        <f t="shared" si="22"/>
        <v>#REF!</v>
      </c>
      <c r="V39" s="864" t="e">
        <f t="shared" si="22"/>
        <v>#REF!</v>
      </c>
      <c r="W39" s="609" t="e">
        <f t="shared" si="20"/>
        <v>#REF!</v>
      </c>
    </row>
    <row r="40" spans="1:23" s="23" customFormat="1" ht="13.15" customHeight="1" x14ac:dyDescent="0.2">
      <c r="A40" s="160" t="s">
        <v>56</v>
      </c>
      <c r="B40" s="198" t="s">
        <v>12</v>
      </c>
      <c r="C40" s="905" t="e">
        <f>'5 міс.'!C40+#REF!-#REF!</f>
        <v>#REF!</v>
      </c>
      <c r="D40" s="893" t="e">
        <f>'5 міс.'!D40+#REF!-#REF!</f>
        <v>#REF!</v>
      </c>
      <c r="E40" s="922" t="e">
        <f t="shared" si="9"/>
        <v>#REF!</v>
      </c>
      <c r="F40" s="905" t="e">
        <f>'5 міс.'!F40+#REF!-#REF!</f>
        <v>#REF!</v>
      </c>
      <c r="G40" s="893" t="e">
        <f>'5 міс.'!G40+#REF!-#REF!</f>
        <v>#REF!</v>
      </c>
      <c r="H40" s="922" t="e">
        <f t="shared" si="11"/>
        <v>#REF!</v>
      </c>
      <c r="I40" s="890" t="e">
        <f>'5 міс.'!I40+#REF!-#REF!</f>
        <v>#REF!</v>
      </c>
      <c r="J40" s="893" t="e">
        <f>'5 міс.'!J40+#REF!-#REF!</f>
        <v>#REF!</v>
      </c>
      <c r="K40" s="922" t="e">
        <f t="shared" si="13"/>
        <v>#REF!</v>
      </c>
      <c r="L40" s="905" t="e">
        <f>'5 міс.'!L40+#REF!-#REF!</f>
        <v>#REF!</v>
      </c>
      <c r="M40" s="893" t="e">
        <f>'5 міс.'!M40+#REF!-#REF!</f>
        <v>#REF!</v>
      </c>
      <c r="N40" s="922" t="e">
        <f t="shared" si="15"/>
        <v>#REF!</v>
      </c>
      <c r="O40" s="890" t="e">
        <f>'5 міс.'!O40+#REF!-#REF!</f>
        <v>#REF!</v>
      </c>
      <c r="P40" s="893" t="e">
        <f>'5 міс.'!P40+#REF!-#REF!</f>
        <v>#REF!</v>
      </c>
      <c r="Q40" s="608" t="e">
        <f t="shared" si="21"/>
        <v>#REF!</v>
      </c>
      <c r="R40" s="905" t="e">
        <f>'5 міс.'!R40+#REF!-#REF!</f>
        <v>#REF!</v>
      </c>
      <c r="S40" s="893" t="e">
        <f>'5 міс.'!S40+#REF!-#REF!</f>
        <v>#REF!</v>
      </c>
      <c r="T40" s="922" t="e">
        <f t="shared" si="18"/>
        <v>#REF!</v>
      </c>
      <c r="U40" s="867" t="e">
        <f t="shared" si="22"/>
        <v>#REF!</v>
      </c>
      <c r="V40" s="866" t="e">
        <f t="shared" si="22"/>
        <v>#REF!</v>
      </c>
      <c r="W40" s="608" t="e">
        <f t="shared" si="20"/>
        <v>#REF!</v>
      </c>
    </row>
    <row r="41" spans="1:23" ht="13.15" customHeight="1" x14ac:dyDescent="0.2">
      <c r="A41" s="319" t="s">
        <v>58</v>
      </c>
      <c r="B41" s="320" t="s">
        <v>12</v>
      </c>
      <c r="C41" s="905" t="e">
        <f>C39+C40</f>
        <v>#REF!</v>
      </c>
      <c r="D41" s="893" t="e">
        <f>D39+D40</f>
        <v>#REF!</v>
      </c>
      <c r="E41" s="922" t="e">
        <f t="shared" si="9"/>
        <v>#REF!</v>
      </c>
      <c r="F41" s="905" t="e">
        <f>'5 міс.'!F41+#REF!-#REF!</f>
        <v>#REF!</v>
      </c>
      <c r="G41" s="893" t="e">
        <f>'5 міс.'!G41+#REF!-#REF!</f>
        <v>#REF!</v>
      </c>
      <c r="H41" s="922" t="e">
        <f t="shared" si="11"/>
        <v>#REF!</v>
      </c>
      <c r="I41" s="890" t="e">
        <f>'5 міс.'!I41+#REF!-#REF!</f>
        <v>#REF!</v>
      </c>
      <c r="J41" s="893" t="e">
        <f>'5 міс.'!J41+#REF!-#REF!</f>
        <v>#REF!</v>
      </c>
      <c r="K41" s="922" t="e">
        <f t="shared" si="13"/>
        <v>#REF!</v>
      </c>
      <c r="L41" s="905" t="e">
        <f>'5 міс.'!L41+#REF!-#REF!</f>
        <v>#REF!</v>
      </c>
      <c r="M41" s="893" t="e">
        <f>'5 міс.'!M41+#REF!-#REF!</f>
        <v>#REF!</v>
      </c>
      <c r="N41" s="922" t="e">
        <f t="shared" si="15"/>
        <v>#REF!</v>
      </c>
      <c r="O41" s="890" t="e">
        <f>'5 міс.'!O41+#REF!-#REF!</f>
        <v>#REF!</v>
      </c>
      <c r="P41" s="893" t="e">
        <f>'5 міс.'!P41+#REF!-#REF!</f>
        <v>#REF!</v>
      </c>
      <c r="Q41" s="608" t="e">
        <f t="shared" si="21"/>
        <v>#REF!</v>
      </c>
      <c r="R41" s="905" t="e">
        <f>'5 міс.'!R41+#REF!-#REF!</f>
        <v>#REF!</v>
      </c>
      <c r="S41" s="893" t="e">
        <f>'5 міс.'!S41+#REF!-#REF!</f>
        <v>#REF!</v>
      </c>
      <c r="T41" s="922" t="e">
        <f t="shared" si="18"/>
        <v>#REF!</v>
      </c>
      <c r="U41" s="867" t="e">
        <f>U40+U39</f>
        <v>#REF!</v>
      </c>
      <c r="V41" s="866" t="e">
        <f>SUM(D41,G41,J41,M41,P41,S41)</f>
        <v>#REF!</v>
      </c>
      <c r="W41" s="608" t="e">
        <f t="shared" si="20"/>
        <v>#REF!</v>
      </c>
    </row>
    <row r="42" spans="1:23" ht="24.6" customHeight="1" x14ac:dyDescent="0.2">
      <c r="A42" s="71" t="s">
        <v>54</v>
      </c>
      <c r="B42" s="240" t="s">
        <v>57</v>
      </c>
      <c r="C42" s="906" t="e">
        <f>'5 міс.'!C42+#REF!-#REF!</f>
        <v>#REF!</v>
      </c>
      <c r="D42" s="894" t="e">
        <f>'5 міс.'!D42+#REF!-#REF!</f>
        <v>#REF!</v>
      </c>
      <c r="E42" s="921" t="e">
        <f t="shared" si="9"/>
        <v>#REF!</v>
      </c>
      <c r="F42" s="906" t="e">
        <f>'5 міс.'!F42+#REF!-#REF!</f>
        <v>#REF!</v>
      </c>
      <c r="G42" s="894" t="e">
        <f>'5 міс.'!G42+#REF!-#REF!</f>
        <v>#REF!</v>
      </c>
      <c r="H42" s="921" t="e">
        <f t="shared" si="11"/>
        <v>#REF!</v>
      </c>
      <c r="I42" s="891" t="e">
        <f>'5 міс.'!I42+#REF!-#REF!</f>
        <v>#REF!</v>
      </c>
      <c r="J42" s="894" t="e">
        <f>'5 міс.'!J42+#REF!-#REF!</f>
        <v>#REF!</v>
      </c>
      <c r="K42" s="921" t="e">
        <f t="shared" si="13"/>
        <v>#REF!</v>
      </c>
      <c r="L42" s="906" t="e">
        <f>'5 міс.'!L42+#REF!-#REF!</f>
        <v>#REF!</v>
      </c>
      <c r="M42" s="894" t="e">
        <f>'5 міс.'!M42+#REF!-#REF!</f>
        <v>#REF!</v>
      </c>
      <c r="N42" s="921" t="e">
        <f t="shared" si="15"/>
        <v>#REF!</v>
      </c>
      <c r="O42" s="891" t="e">
        <f>'5 міс.'!O42+#REF!-#REF!</f>
        <v>#REF!</v>
      </c>
      <c r="P42" s="894" t="e">
        <f>'5 міс.'!P42+#REF!-#REF!</f>
        <v>#REF!</v>
      </c>
      <c r="Q42" s="609" t="e">
        <f t="shared" si="21"/>
        <v>#REF!</v>
      </c>
      <c r="R42" s="906" t="e">
        <f>'5 міс.'!R42+#REF!-#REF!</f>
        <v>#REF!</v>
      </c>
      <c r="S42" s="894" t="e">
        <f>'5 міс.'!S42+#REF!-#REF!</f>
        <v>#REF!</v>
      </c>
      <c r="T42" s="921" t="e">
        <f t="shared" si="18"/>
        <v>#REF!</v>
      </c>
      <c r="U42" s="865" t="e">
        <f>SUM(C42,F42,I42,L42,O42,R42)</f>
        <v>#REF!</v>
      </c>
      <c r="V42" s="864" t="e">
        <f>SUM(D42,G42,J42,M42,P42,S42)</f>
        <v>#REF!</v>
      </c>
      <c r="W42" s="609" t="e">
        <f t="shared" si="20"/>
        <v>#REF!</v>
      </c>
    </row>
    <row r="43" spans="1:23" ht="13.15" customHeight="1" x14ac:dyDescent="0.2">
      <c r="A43" s="321" t="s">
        <v>56</v>
      </c>
      <c r="B43" s="320" t="s">
        <v>12</v>
      </c>
      <c r="C43" s="906" t="e">
        <f>'5 міс.'!C43+#REF!-#REF!</f>
        <v>#REF!</v>
      </c>
      <c r="D43" s="894" t="e">
        <f>'5 міс.'!D43+#REF!-#REF!</f>
        <v>#REF!</v>
      </c>
      <c r="E43" s="922" t="e">
        <f t="shared" si="9"/>
        <v>#REF!</v>
      </c>
      <c r="F43" s="906" t="e">
        <f>'5 міс.'!F43+#REF!-#REF!</f>
        <v>#REF!</v>
      </c>
      <c r="G43" s="894" t="e">
        <f>'5 міс.'!G43+#REF!-#REF!</f>
        <v>#REF!</v>
      </c>
      <c r="H43" s="922" t="e">
        <f t="shared" si="11"/>
        <v>#REF!</v>
      </c>
      <c r="I43" s="891" t="e">
        <f>'5 міс.'!I43+#REF!-#REF!</f>
        <v>#REF!</v>
      </c>
      <c r="J43" s="894" t="e">
        <f>'5 міс.'!J43+#REF!-#REF!</f>
        <v>#REF!</v>
      </c>
      <c r="K43" s="922" t="e">
        <f t="shared" si="13"/>
        <v>#REF!</v>
      </c>
      <c r="L43" s="906" t="e">
        <f>'5 міс.'!L43+#REF!-#REF!</f>
        <v>#REF!</v>
      </c>
      <c r="M43" s="894" t="e">
        <f>'5 міс.'!M43+#REF!-#REF!</f>
        <v>#REF!</v>
      </c>
      <c r="N43" s="922" t="e">
        <f t="shared" si="15"/>
        <v>#REF!</v>
      </c>
      <c r="O43" s="891" t="e">
        <f>'5 міс.'!O43+#REF!-#REF!</f>
        <v>#REF!</v>
      </c>
      <c r="P43" s="894" t="e">
        <f>'5 міс.'!P43+#REF!-#REF!</f>
        <v>#REF!</v>
      </c>
      <c r="Q43" s="608" t="e">
        <f t="shared" si="21"/>
        <v>#REF!</v>
      </c>
      <c r="R43" s="906" t="e">
        <f>'5 міс.'!R43+#REF!-#REF!</f>
        <v>#REF!</v>
      </c>
      <c r="S43" s="894" t="e">
        <f>'5 міс.'!S43+#REF!-#REF!</f>
        <v>#REF!</v>
      </c>
      <c r="T43" s="922" t="e">
        <f t="shared" si="18"/>
        <v>#REF!</v>
      </c>
      <c r="U43" s="867" t="e">
        <f>SUM(C43,F43,I43,L43,O43,R43)</f>
        <v>#REF!</v>
      </c>
      <c r="V43" s="866" t="e">
        <f>SUM(D43,G43,J43,M43,P43,S43)</f>
        <v>#REF!</v>
      </c>
      <c r="W43" s="608" t="e">
        <f t="shared" si="20"/>
        <v>#REF!</v>
      </c>
    </row>
    <row r="44" spans="1:23" ht="13.15" customHeight="1" thickBot="1" x14ac:dyDescent="0.25">
      <c r="A44" s="322" t="s">
        <v>58</v>
      </c>
      <c r="B44" s="323" t="s">
        <v>12</v>
      </c>
      <c r="C44" s="879" t="e">
        <f>C42+C43</f>
        <v>#REF!</v>
      </c>
      <c r="D44" s="880" t="e">
        <f>D42+D43</f>
        <v>#REF!</v>
      </c>
      <c r="E44" s="631" t="e">
        <f t="shared" si="9"/>
        <v>#REF!</v>
      </c>
      <c r="F44" s="879" t="e">
        <f>F42+F43</f>
        <v>#REF!</v>
      </c>
      <c r="G44" s="880" t="e">
        <f>G42+G43</f>
        <v>#REF!</v>
      </c>
      <c r="H44" s="631" t="e">
        <f t="shared" si="11"/>
        <v>#REF!</v>
      </c>
      <c r="I44" s="881" t="e">
        <f>I42+I43</f>
        <v>#REF!</v>
      </c>
      <c r="J44" s="880" t="e">
        <f>J42+J43</f>
        <v>#REF!</v>
      </c>
      <c r="K44" s="631" t="e">
        <f t="shared" si="13"/>
        <v>#REF!</v>
      </c>
      <c r="L44" s="879" t="e">
        <f>L42+L43</f>
        <v>#REF!</v>
      </c>
      <c r="M44" s="880" t="e">
        <f>M42+M43</f>
        <v>#REF!</v>
      </c>
      <c r="N44" s="631" t="e">
        <f t="shared" si="15"/>
        <v>#REF!</v>
      </c>
      <c r="O44" s="881" t="e">
        <f>O42+O43</f>
        <v>#REF!</v>
      </c>
      <c r="P44" s="880" t="e">
        <f>P42+P43</f>
        <v>#REF!</v>
      </c>
      <c r="Q44" s="631" t="e">
        <f t="shared" si="21"/>
        <v>#REF!</v>
      </c>
      <c r="R44" s="879" t="e">
        <f>R42+R43</f>
        <v>#REF!</v>
      </c>
      <c r="S44" s="880" t="e">
        <f>S42+S43</f>
        <v>#REF!</v>
      </c>
      <c r="T44" s="631" t="e">
        <f t="shared" si="18"/>
        <v>#REF!</v>
      </c>
      <c r="U44" s="882" t="e">
        <f>U43+U42</f>
        <v>#REF!</v>
      </c>
      <c r="V44" s="883" t="e">
        <f>SUM(D44,G44,J44,M44,P44,S44)</f>
        <v>#REF!</v>
      </c>
      <c r="W44" s="631" t="e">
        <f t="shared" si="20"/>
        <v>#REF!</v>
      </c>
    </row>
  </sheetData>
  <mergeCells count="19">
    <mergeCell ref="A1:W1"/>
    <mergeCell ref="A2:W2"/>
    <mergeCell ref="U5:W5"/>
    <mergeCell ref="U4:W4"/>
    <mergeCell ref="A3:C3"/>
    <mergeCell ref="C4:E4"/>
    <mergeCell ref="F4:H4"/>
    <mergeCell ref="I4:K4"/>
    <mergeCell ref="A4:A5"/>
    <mergeCell ref="B4:B5"/>
    <mergeCell ref="C5:E5"/>
    <mergeCell ref="L4:N4"/>
    <mergeCell ref="F5:H5"/>
    <mergeCell ref="I5:K5"/>
    <mergeCell ref="L5:N5"/>
    <mergeCell ref="R4:T4"/>
    <mergeCell ref="O5:Q5"/>
    <mergeCell ref="R5:T5"/>
    <mergeCell ref="O4:Q4"/>
  </mergeCells>
  <phoneticPr fontId="0" type="noConversion"/>
  <printOptions horizontalCentered="1" verticalCentered="1"/>
  <pageMargins left="0.35433070866141736" right="0" top="0" bottom="0" header="0.51181102362204722" footer="0.51181102362204722"/>
  <pageSetup paperSize="9" scale="67" orientation="landscape" horizontalDpi="4294967292" verticalDpi="4294967292" r:id="rId1"/>
  <headerFooter alignWithMargins="0">
    <oddHeader>&amp;L&amp;8&amp;F</oddHeader>
    <oddFooter>&amp;L&amp;8&amp;D
Вик.Каліщук 5-02-32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9" tint="0.39997558519241921"/>
    <pageSetUpPr fitToPage="1"/>
  </sheetPr>
  <dimension ref="A1:Z61"/>
  <sheetViews>
    <sheetView view="pageBreakPreview" zoomScaleNormal="75" zoomScaleSheetLayoutView="100" workbookViewId="0">
      <pane xSplit="1" ySplit="6" topLeftCell="N7" activePane="bottomRight" state="frozen"/>
      <selection activeCell="U36" sqref="U36"/>
      <selection pane="topRight" activeCell="U36" sqref="U36"/>
      <selection pane="bottomLeft" activeCell="U36" sqref="U36"/>
      <selection pane="bottomRight" activeCell="U36" sqref="U36"/>
    </sheetView>
  </sheetViews>
  <sheetFormatPr defaultRowHeight="12.75" x14ac:dyDescent="0.2"/>
  <cols>
    <col min="1" max="1" width="24.85546875" customWidth="1"/>
    <col min="2" max="2" width="12.7109375" customWidth="1"/>
    <col min="3" max="4" width="8.7109375" customWidth="1"/>
    <col min="5" max="5" width="7.5703125" style="508" customWidth="1"/>
    <col min="6" max="7" width="8.7109375" customWidth="1"/>
    <col min="8" max="8" width="7.5703125" style="508" customWidth="1"/>
    <col min="9" max="10" width="8.7109375" customWidth="1"/>
    <col min="11" max="11" width="7.5703125" style="508" customWidth="1"/>
    <col min="12" max="13" width="8.7109375" customWidth="1"/>
    <col min="14" max="14" width="7.5703125" style="508" customWidth="1"/>
    <col min="15" max="16" width="8.7109375" customWidth="1"/>
    <col min="17" max="17" width="7.5703125" style="508" customWidth="1"/>
    <col min="18" max="19" width="8.7109375" customWidth="1"/>
    <col min="20" max="20" width="7.5703125" style="508" customWidth="1"/>
    <col min="21" max="22" width="9.7109375" customWidth="1"/>
    <col min="23" max="23" width="7.5703125" style="508" customWidth="1"/>
  </cols>
  <sheetData>
    <row r="1" spans="1:25" ht="18" x14ac:dyDescent="0.25">
      <c r="A1" s="1153" t="s">
        <v>53</v>
      </c>
      <c r="B1" s="1153"/>
      <c r="C1" s="1153"/>
      <c r="D1" s="1153"/>
      <c r="E1" s="1153"/>
      <c r="F1" s="1153"/>
      <c r="G1" s="1153"/>
      <c r="H1" s="1153"/>
      <c r="I1" s="1153"/>
      <c r="J1" s="1153"/>
      <c r="K1" s="1153"/>
      <c r="L1" s="1153"/>
      <c r="M1" s="1153"/>
      <c r="N1" s="1153"/>
      <c r="O1" s="1153"/>
      <c r="P1" s="1153"/>
      <c r="Q1" s="1153"/>
      <c r="R1" s="1153"/>
      <c r="S1" s="1153"/>
      <c r="T1" s="1153"/>
      <c r="U1" s="1153"/>
      <c r="V1" s="1153"/>
      <c r="W1" s="1153"/>
    </row>
    <row r="2" spans="1:25" ht="18.75" thickBot="1" x14ac:dyDescent="0.3">
      <c r="A2" s="1153" t="s">
        <v>138</v>
      </c>
      <c r="B2" s="1153"/>
      <c r="C2" s="1153"/>
      <c r="D2" s="1153"/>
      <c r="E2" s="1153"/>
      <c r="F2" s="1153"/>
      <c r="G2" s="1153"/>
      <c r="H2" s="1153"/>
      <c r="I2" s="1153"/>
      <c r="J2" s="1153"/>
      <c r="K2" s="1153"/>
      <c r="L2" s="1153"/>
      <c r="M2" s="1153"/>
      <c r="N2" s="1153"/>
      <c r="O2" s="1153"/>
      <c r="P2" s="1153"/>
      <c r="Q2" s="1153"/>
      <c r="R2" s="1153"/>
      <c r="S2" s="1153"/>
      <c r="T2" s="1153"/>
      <c r="U2" s="1153"/>
      <c r="V2" s="1153"/>
      <c r="W2" s="1153"/>
    </row>
    <row r="3" spans="1:25" ht="13.5" hidden="1" thickBot="1" x14ac:dyDescent="0.25">
      <c r="A3" s="1161"/>
      <c r="B3" s="1161"/>
      <c r="C3" s="1161"/>
      <c r="D3" s="325" t="e">
        <f>D19/V19*100</f>
        <v>#REF!</v>
      </c>
      <c r="E3" s="532"/>
      <c r="F3" s="325"/>
      <c r="G3" s="489" t="e">
        <f>G19/V19*100</f>
        <v>#REF!</v>
      </c>
      <c r="H3" s="532"/>
      <c r="I3" s="325"/>
      <c r="J3" s="325" t="e">
        <f>J19/V19*100</f>
        <v>#REF!</v>
      </c>
      <c r="K3" s="532"/>
      <c r="L3" s="110"/>
      <c r="M3" s="110" t="e">
        <f>M19/V19*100</f>
        <v>#REF!</v>
      </c>
      <c r="N3" s="798"/>
      <c r="O3" s="110"/>
      <c r="P3" s="110" t="e">
        <f>P19/V19*100</f>
        <v>#REF!</v>
      </c>
      <c r="Q3" s="81"/>
      <c r="R3" s="110"/>
      <c r="S3" s="110" t="e">
        <f>S19/V19*100</f>
        <v>#REF!</v>
      </c>
      <c r="T3" s="798"/>
      <c r="U3" s="110"/>
      <c r="V3" s="492" t="e">
        <f>D3+G3+J3+M3+P3+S3</f>
        <v>#REF!</v>
      </c>
      <c r="W3" s="798"/>
    </row>
    <row r="4" spans="1:25" x14ac:dyDescent="0.2">
      <c r="A4" s="1154" t="s">
        <v>7</v>
      </c>
      <c r="B4" s="1156" t="s">
        <v>8</v>
      </c>
      <c r="C4" s="1154" t="s">
        <v>0</v>
      </c>
      <c r="D4" s="1155"/>
      <c r="E4" s="1156"/>
      <c r="F4" s="1157" t="s">
        <v>1</v>
      </c>
      <c r="G4" s="1155"/>
      <c r="H4" s="1158"/>
      <c r="I4" s="1154" t="s">
        <v>2</v>
      </c>
      <c r="J4" s="1155"/>
      <c r="K4" s="1156"/>
      <c r="L4" s="1157" t="s">
        <v>3</v>
      </c>
      <c r="M4" s="1155"/>
      <c r="N4" s="1158"/>
      <c r="O4" s="1154" t="s">
        <v>4</v>
      </c>
      <c r="P4" s="1155"/>
      <c r="Q4" s="1156"/>
      <c r="R4" s="1157" t="s">
        <v>5</v>
      </c>
      <c r="S4" s="1155"/>
      <c r="T4" s="1158"/>
      <c r="U4" s="1154" t="s">
        <v>6</v>
      </c>
      <c r="V4" s="1155"/>
      <c r="W4" s="1156"/>
    </row>
    <row r="5" spans="1:25" ht="13.5" thickBot="1" x14ac:dyDescent="0.25">
      <c r="A5" s="1183"/>
      <c r="B5" s="1184"/>
      <c r="C5" s="1185" t="s">
        <v>41</v>
      </c>
      <c r="D5" s="1186"/>
      <c r="E5" s="1187"/>
      <c r="F5" s="1188" t="s">
        <v>41</v>
      </c>
      <c r="G5" s="1186"/>
      <c r="H5" s="1189"/>
      <c r="I5" s="1185" t="s">
        <v>41</v>
      </c>
      <c r="J5" s="1186"/>
      <c r="K5" s="1187"/>
      <c r="L5" s="1188" t="s">
        <v>41</v>
      </c>
      <c r="M5" s="1186"/>
      <c r="N5" s="1189"/>
      <c r="O5" s="1185" t="s">
        <v>41</v>
      </c>
      <c r="P5" s="1186"/>
      <c r="Q5" s="1187"/>
      <c r="R5" s="1188" t="s">
        <v>41</v>
      </c>
      <c r="S5" s="1186"/>
      <c r="T5" s="1189"/>
      <c r="U5" s="1185" t="s">
        <v>41</v>
      </c>
      <c r="V5" s="1186"/>
      <c r="W5" s="1187"/>
    </row>
    <row r="6" spans="1:25" s="78" customFormat="1" ht="13.5" thickBot="1" x14ac:dyDescent="0.25">
      <c r="A6" s="943"/>
      <c r="B6" s="846" t="s">
        <v>9</v>
      </c>
      <c r="C6" s="473">
        <v>2013</v>
      </c>
      <c r="D6" s="473">
        <v>2014</v>
      </c>
      <c r="E6" s="474" t="s">
        <v>132</v>
      </c>
      <c r="F6" s="473">
        <v>2013</v>
      </c>
      <c r="G6" s="473">
        <v>2014</v>
      </c>
      <c r="H6" s="474" t="s">
        <v>132</v>
      </c>
      <c r="I6" s="473">
        <v>2013</v>
      </c>
      <c r="J6" s="473">
        <v>2014</v>
      </c>
      <c r="K6" s="474" t="s">
        <v>132</v>
      </c>
      <c r="L6" s="473">
        <v>2013</v>
      </c>
      <c r="M6" s="473">
        <v>2014</v>
      </c>
      <c r="N6" s="474" t="s">
        <v>132</v>
      </c>
      <c r="O6" s="473">
        <v>2013</v>
      </c>
      <c r="P6" s="473">
        <v>2014</v>
      </c>
      <c r="Q6" s="474" t="s">
        <v>132</v>
      </c>
      <c r="R6" s="473">
        <v>2013</v>
      </c>
      <c r="S6" s="473">
        <v>2014</v>
      </c>
      <c r="T6" s="474" t="s">
        <v>132</v>
      </c>
      <c r="U6" s="473">
        <v>2013</v>
      </c>
      <c r="V6" s="473">
        <v>2014</v>
      </c>
      <c r="W6" s="474" t="s">
        <v>132</v>
      </c>
    </row>
    <row r="7" spans="1:25" ht="24.6" customHeight="1" x14ac:dyDescent="0.2">
      <c r="A7" s="557" t="s">
        <v>10</v>
      </c>
      <c r="B7" s="947" t="s">
        <v>11</v>
      </c>
      <c r="C7" s="678" t="e">
        <f>SUM(C9,C10,C11)</f>
        <v>#REF!</v>
      </c>
      <c r="D7" s="681" t="e">
        <f>SUM(D9,D10,D11)</f>
        <v>#REF!</v>
      </c>
      <c r="E7" s="679" t="e">
        <f t="shared" ref="E7:E20" si="0">D7/C7*100</f>
        <v>#REF!</v>
      </c>
      <c r="F7" s="678" t="e">
        <f>SUM(F9,F10,F11)</f>
        <v>#REF!</v>
      </c>
      <c r="G7" s="681" t="e">
        <f>SUM(G9,G10,G11)</f>
        <v>#REF!</v>
      </c>
      <c r="H7" s="679" t="e">
        <f t="shared" ref="H7:H21" si="1">G7/F7*100</f>
        <v>#REF!</v>
      </c>
      <c r="I7" s="678" t="e">
        <f>SUM(I9,I10,I11)</f>
        <v>#REF!</v>
      </c>
      <c r="J7" s="681" t="e">
        <f>SUM(J9,J10,J11)</f>
        <v>#REF!</v>
      </c>
      <c r="K7" s="679" t="e">
        <f t="shared" ref="K7:K21" si="2">J7/I7*100</f>
        <v>#REF!</v>
      </c>
      <c r="L7" s="678" t="e">
        <f>SUM(L9,L10,L11)</f>
        <v>#REF!</v>
      </c>
      <c r="M7" s="681" t="e">
        <f>SUM(M9,M10,M11)</f>
        <v>#REF!</v>
      </c>
      <c r="N7" s="679" t="e">
        <f t="shared" ref="N7:N21" si="3">M7/L7*100</f>
        <v>#REF!</v>
      </c>
      <c r="O7" s="678" t="e">
        <f>SUM(O9,O10,O11)</f>
        <v>#REF!</v>
      </c>
      <c r="P7" s="681" t="e">
        <f>SUM(P9,P10,P11)</f>
        <v>#REF!</v>
      </c>
      <c r="Q7" s="679" t="e">
        <f t="shared" ref="Q7:Q21" si="4">P7/O7*100</f>
        <v>#REF!</v>
      </c>
      <c r="R7" s="678" t="e">
        <f>SUM(R9,R10,R11)</f>
        <v>#REF!</v>
      </c>
      <c r="S7" s="681" t="e">
        <f>SUM(S9,S10,S11)</f>
        <v>#REF!</v>
      </c>
      <c r="T7" s="679" t="e">
        <f t="shared" ref="T7:T21" si="5">S7/R7*100</f>
        <v>#REF!</v>
      </c>
      <c r="U7" s="678" t="e">
        <f>SUM(C7,F7,I7,L7,O7,R7)</f>
        <v>#REF!</v>
      </c>
      <c r="V7" s="681" t="e">
        <f>SUM(D7,G7,J7,M7,P7,S7)</f>
        <v>#REF!</v>
      </c>
      <c r="W7" s="679" t="e">
        <f t="shared" ref="W7:W21" si="6">V7/U7*100</f>
        <v>#REF!</v>
      </c>
    </row>
    <row r="8" spans="1:25" s="122" customFormat="1" ht="13.15" customHeight="1" x14ac:dyDescent="0.2">
      <c r="A8" s="654" t="s">
        <v>29</v>
      </c>
      <c r="B8" s="944" t="s">
        <v>12</v>
      </c>
      <c r="C8" s="588" t="e">
        <f>C7-C11</f>
        <v>#REF!</v>
      </c>
      <c r="D8" s="589" t="e">
        <f>D7-D11</f>
        <v>#REF!</v>
      </c>
      <c r="E8" s="680" t="e">
        <f t="shared" si="0"/>
        <v>#REF!</v>
      </c>
      <c r="F8" s="588" t="e">
        <f>F7-F11</f>
        <v>#REF!</v>
      </c>
      <c r="G8" s="589" t="e">
        <f>G7-G11</f>
        <v>#REF!</v>
      </c>
      <c r="H8" s="680" t="e">
        <f t="shared" si="1"/>
        <v>#REF!</v>
      </c>
      <c r="I8" s="588" t="e">
        <f>I7-I11</f>
        <v>#REF!</v>
      </c>
      <c r="J8" s="589" t="e">
        <f>J7-J11</f>
        <v>#REF!</v>
      </c>
      <c r="K8" s="680" t="e">
        <f t="shared" si="2"/>
        <v>#REF!</v>
      </c>
      <c r="L8" s="588" t="e">
        <f>L7-L11</f>
        <v>#REF!</v>
      </c>
      <c r="M8" s="589" t="e">
        <f>M7-M11</f>
        <v>#REF!</v>
      </c>
      <c r="N8" s="680" t="e">
        <f t="shared" si="3"/>
        <v>#REF!</v>
      </c>
      <c r="O8" s="588" t="e">
        <f>O7-O11</f>
        <v>#REF!</v>
      </c>
      <c r="P8" s="589" t="e">
        <f>P7-P11</f>
        <v>#REF!</v>
      </c>
      <c r="Q8" s="680" t="e">
        <f t="shared" si="4"/>
        <v>#REF!</v>
      </c>
      <c r="R8" s="588" t="e">
        <f>R7-R11</f>
        <v>#REF!</v>
      </c>
      <c r="S8" s="589" t="e">
        <f>S7-S11</f>
        <v>#REF!</v>
      </c>
      <c r="T8" s="680" t="e">
        <f t="shared" si="5"/>
        <v>#REF!</v>
      </c>
      <c r="U8" s="588" t="e">
        <f>SUM(C8,F8,I8,L8,O8,R8)</f>
        <v>#REF!</v>
      </c>
      <c r="V8" s="589" t="e">
        <f>SUM(D8,G8,J8,M8,P8,S8)</f>
        <v>#REF!</v>
      </c>
      <c r="W8" s="680" t="e">
        <f t="shared" si="6"/>
        <v>#REF!</v>
      </c>
    </row>
    <row r="9" spans="1:25" ht="13.15" customHeight="1" x14ac:dyDescent="0.2">
      <c r="A9" s="661" t="s">
        <v>31</v>
      </c>
      <c r="B9" s="944" t="s">
        <v>12</v>
      </c>
      <c r="C9" s="586" t="e">
        <f>SUM('5 міс.'!C9,#REF!)</f>
        <v>#REF!</v>
      </c>
      <c r="D9" s="587" t="e">
        <f>SUM('5 міс.'!D9,#REF!)</f>
        <v>#REF!</v>
      </c>
      <c r="E9" s="616" t="e">
        <f t="shared" si="0"/>
        <v>#REF!</v>
      </c>
      <c r="F9" s="586" t="e">
        <f>SUM('5 міс.'!F9,#REF!)</f>
        <v>#REF!</v>
      </c>
      <c r="G9" s="587" t="e">
        <f>SUM('5 міс.'!G9,#REF!)</f>
        <v>#REF!</v>
      </c>
      <c r="H9" s="616" t="e">
        <f t="shared" si="1"/>
        <v>#REF!</v>
      </c>
      <c r="I9" s="586" t="e">
        <f>SUM('5 міс.'!I9,#REF!)</f>
        <v>#REF!</v>
      </c>
      <c r="J9" s="587" t="e">
        <f>SUM('5 міс.'!J9,#REF!)</f>
        <v>#REF!</v>
      </c>
      <c r="K9" s="616" t="e">
        <f t="shared" si="2"/>
        <v>#REF!</v>
      </c>
      <c r="L9" s="586" t="e">
        <f>SUM('5 міс.'!L9,#REF!)</f>
        <v>#REF!</v>
      </c>
      <c r="M9" s="587" t="e">
        <f>SUM('5 міс.'!M9,#REF!)</f>
        <v>#REF!</v>
      </c>
      <c r="N9" s="616" t="e">
        <f t="shared" si="3"/>
        <v>#REF!</v>
      </c>
      <c r="O9" s="586" t="e">
        <f>SUM('5 міс.'!O9,#REF!)</f>
        <v>#REF!</v>
      </c>
      <c r="P9" s="587" t="e">
        <f>SUM('5 міс.'!P9,#REF!)</f>
        <v>#REF!</v>
      </c>
      <c r="Q9" s="616" t="e">
        <f t="shared" si="4"/>
        <v>#REF!</v>
      </c>
      <c r="R9" s="586" t="e">
        <f>SUM('5 міс.'!R9,#REF!)</f>
        <v>#REF!</v>
      </c>
      <c r="S9" s="587" t="e">
        <f>SUM('5 міс.'!S9,#REF!)</f>
        <v>#REF!</v>
      </c>
      <c r="T9" s="616" t="e">
        <f t="shared" si="5"/>
        <v>#REF!</v>
      </c>
      <c r="U9" s="586" t="e">
        <f t="shared" ref="U9:V21" si="7">SUM(C9,F9,I9,L9,O9,R9)</f>
        <v>#REF!</v>
      </c>
      <c r="V9" s="587" t="e">
        <f>SUM(D9,G9,J9,M9,P9,S9)</f>
        <v>#REF!</v>
      </c>
      <c r="W9" s="616" t="e">
        <f t="shared" si="6"/>
        <v>#REF!</v>
      </c>
    </row>
    <row r="10" spans="1:25" ht="13.15" customHeight="1" x14ac:dyDescent="0.2">
      <c r="A10" s="661" t="s">
        <v>32</v>
      </c>
      <c r="B10" s="944" t="s">
        <v>12</v>
      </c>
      <c r="C10" s="586" t="e">
        <f>SUM('5 міс.'!C10,#REF!)</f>
        <v>#REF!</v>
      </c>
      <c r="D10" s="587" t="e">
        <f>SUM('5 міс.'!D10,#REF!)</f>
        <v>#REF!</v>
      </c>
      <c r="E10" s="616" t="e">
        <f t="shared" si="0"/>
        <v>#REF!</v>
      </c>
      <c r="F10" s="586" t="e">
        <f>SUM('5 міс.'!F10,#REF!)</f>
        <v>#REF!</v>
      </c>
      <c r="G10" s="587" t="e">
        <f>SUM('5 міс.'!G10,#REF!)</f>
        <v>#REF!</v>
      </c>
      <c r="H10" s="616" t="e">
        <f>G10/F10*100</f>
        <v>#REF!</v>
      </c>
      <c r="I10" s="586" t="e">
        <f>SUM('5 міс.'!I10,#REF!)</f>
        <v>#REF!</v>
      </c>
      <c r="J10" s="587" t="e">
        <f>SUM('5 міс.'!J10,#REF!)</f>
        <v>#REF!</v>
      </c>
      <c r="K10" s="616" t="e">
        <f t="shared" si="2"/>
        <v>#REF!</v>
      </c>
      <c r="L10" s="586" t="e">
        <f>SUM('5 міс.'!L10,#REF!)</f>
        <v>#REF!</v>
      </c>
      <c r="M10" s="587" t="e">
        <f>SUM('5 міс.'!M10,#REF!)</f>
        <v>#REF!</v>
      </c>
      <c r="N10" s="616" t="e">
        <f t="shared" si="3"/>
        <v>#REF!</v>
      </c>
      <c r="O10" s="586" t="e">
        <f>SUM('5 міс.'!O10,#REF!)</f>
        <v>#REF!</v>
      </c>
      <c r="P10" s="587" t="e">
        <f>SUM('5 міс.'!P10,#REF!)</f>
        <v>#REF!</v>
      </c>
      <c r="Q10" s="616" t="e">
        <f t="shared" si="4"/>
        <v>#REF!</v>
      </c>
      <c r="R10" s="586" t="e">
        <f>SUM('5 міс.'!R10,#REF!)</f>
        <v>#REF!</v>
      </c>
      <c r="S10" s="587" t="e">
        <f>SUM('5 міс.'!S10,#REF!)</f>
        <v>#REF!</v>
      </c>
      <c r="T10" s="616" t="e">
        <f t="shared" si="5"/>
        <v>#REF!</v>
      </c>
      <c r="U10" s="586" t="e">
        <f t="shared" si="7"/>
        <v>#REF!</v>
      </c>
      <c r="V10" s="587" t="e">
        <f>SUM(D10,G10,J10,M10,P10,S10)</f>
        <v>#REF!</v>
      </c>
      <c r="W10" s="616" t="e">
        <f t="shared" si="6"/>
        <v>#REF!</v>
      </c>
    </row>
    <row r="11" spans="1:25" ht="13.15" customHeight="1" x14ac:dyDescent="0.2">
      <c r="A11" s="654" t="s">
        <v>30</v>
      </c>
      <c r="B11" s="944" t="s">
        <v>12</v>
      </c>
      <c r="C11" s="588" t="e">
        <f>SUM('5 міс.'!C11,#REF!)</f>
        <v>#REF!</v>
      </c>
      <c r="D11" s="589" t="e">
        <f>SUM('5 міс.'!D11,#REF!)</f>
        <v>#REF!</v>
      </c>
      <c r="E11" s="680" t="e">
        <f t="shared" si="0"/>
        <v>#REF!</v>
      </c>
      <c r="F11" s="588" t="e">
        <f>SUM('5 міс.'!F11,#REF!)</f>
        <v>#REF!</v>
      </c>
      <c r="G11" s="589" t="e">
        <f>SUM('5 міс.'!G11,#REF!)</f>
        <v>#REF!</v>
      </c>
      <c r="H11" s="680" t="e">
        <f>G11/F11*100</f>
        <v>#REF!</v>
      </c>
      <c r="I11" s="588" t="e">
        <f>SUM('5 міс.'!I11,#REF!)</f>
        <v>#REF!</v>
      </c>
      <c r="J11" s="589" t="e">
        <f>SUM('5 міс.'!J11,#REF!)</f>
        <v>#REF!</v>
      </c>
      <c r="K11" s="680" t="e">
        <f t="shared" si="2"/>
        <v>#REF!</v>
      </c>
      <c r="L11" s="588" t="e">
        <f>SUM('5 міс.'!L11,#REF!)</f>
        <v>#REF!</v>
      </c>
      <c r="M11" s="589" t="e">
        <f>SUM('5 міс.'!M11,#REF!)</f>
        <v>#REF!</v>
      </c>
      <c r="N11" s="680" t="e">
        <f t="shared" si="3"/>
        <v>#REF!</v>
      </c>
      <c r="O11" s="588" t="e">
        <f>SUM('5 міс.'!O11,#REF!)</f>
        <v>#REF!</v>
      </c>
      <c r="P11" s="589" t="e">
        <f>SUM('5 міс.'!P11,#REF!)</f>
        <v>#REF!</v>
      </c>
      <c r="Q11" s="680" t="e">
        <f>P11/O11*100</f>
        <v>#REF!</v>
      </c>
      <c r="R11" s="588" t="e">
        <f>SUM('5 міс.'!R11,#REF!)</f>
        <v>#REF!</v>
      </c>
      <c r="S11" s="589" t="e">
        <f>SUM('5 міс.'!S11,#REF!)</f>
        <v>#REF!</v>
      </c>
      <c r="T11" s="680" t="e">
        <f t="shared" si="5"/>
        <v>#REF!</v>
      </c>
      <c r="U11" s="588" t="e">
        <f t="shared" si="7"/>
        <v>#REF!</v>
      </c>
      <c r="V11" s="589" t="e">
        <f>SUM(D11,G11,J11,M11,P11,S11)</f>
        <v>#REF!</v>
      </c>
      <c r="W11" s="680" t="e">
        <f t="shared" si="6"/>
        <v>#REF!</v>
      </c>
    </row>
    <row r="12" spans="1:25" ht="24.6" customHeight="1" x14ac:dyDescent="0.2">
      <c r="A12" s="569" t="s">
        <v>16</v>
      </c>
      <c r="B12" s="945" t="s">
        <v>26</v>
      </c>
      <c r="C12" s="588" t="e">
        <f>C13+C16</f>
        <v>#REF!</v>
      </c>
      <c r="D12" s="589" t="e">
        <f>D13+D16</f>
        <v>#REF!</v>
      </c>
      <c r="E12" s="680" t="e">
        <f t="shared" si="0"/>
        <v>#REF!</v>
      </c>
      <c r="F12" s="588" t="e">
        <f>SUM(F14,F15,F16)</f>
        <v>#REF!</v>
      </c>
      <c r="G12" s="589" t="e">
        <f>G13+G16</f>
        <v>#REF!</v>
      </c>
      <c r="H12" s="680" t="e">
        <f t="shared" si="1"/>
        <v>#REF!</v>
      </c>
      <c r="I12" s="588" t="e">
        <f>SUM(I14,I15,I16)</f>
        <v>#REF!</v>
      </c>
      <c r="J12" s="589" t="e">
        <f>J13+J16</f>
        <v>#REF!</v>
      </c>
      <c r="K12" s="680" t="e">
        <f t="shared" si="2"/>
        <v>#REF!</v>
      </c>
      <c r="L12" s="588" t="e">
        <f>SUM(L14,L15,L16)</f>
        <v>#REF!</v>
      </c>
      <c r="M12" s="589" t="e">
        <f>M13+M16</f>
        <v>#REF!</v>
      </c>
      <c r="N12" s="680" t="e">
        <f t="shared" si="3"/>
        <v>#REF!</v>
      </c>
      <c r="O12" s="588" t="e">
        <f>SUM(O14,O15,O16)</f>
        <v>#REF!</v>
      </c>
      <c r="P12" s="589" t="e">
        <f>P13+P16</f>
        <v>#REF!</v>
      </c>
      <c r="Q12" s="680" t="e">
        <f t="shared" si="4"/>
        <v>#REF!</v>
      </c>
      <c r="R12" s="588" t="e">
        <f>SUM(R14,R15,R16)</f>
        <v>#REF!</v>
      </c>
      <c r="S12" s="589" t="e">
        <f>S13+S16</f>
        <v>#REF!</v>
      </c>
      <c r="T12" s="680" t="e">
        <f t="shared" si="5"/>
        <v>#REF!</v>
      </c>
      <c r="U12" s="588" t="e">
        <f t="shared" si="7"/>
        <v>#REF!</v>
      </c>
      <c r="V12" s="589" t="e">
        <f t="shared" si="7"/>
        <v>#REF!</v>
      </c>
      <c r="W12" s="680" t="e">
        <f t="shared" si="6"/>
        <v>#REF!</v>
      </c>
    </row>
    <row r="13" spans="1:25" s="531" customFormat="1" ht="13.15" customHeight="1" x14ac:dyDescent="0.2">
      <c r="A13" s="655" t="s">
        <v>29</v>
      </c>
      <c r="B13" s="952"/>
      <c r="C13" s="588" t="e">
        <f>SUM('5 міс.'!C13,#REF!)</f>
        <v>#REF!</v>
      </c>
      <c r="D13" s="589" t="e">
        <f>SUM('5 міс.'!D13,#REF!)</f>
        <v>#REF!</v>
      </c>
      <c r="E13" s="680" t="e">
        <f t="shared" si="0"/>
        <v>#REF!</v>
      </c>
      <c r="F13" s="588" t="e">
        <f>F14+F15</f>
        <v>#REF!</v>
      </c>
      <c r="G13" s="589" t="e">
        <f>SUM('5 міс.'!G13,#REF!)</f>
        <v>#REF!</v>
      </c>
      <c r="H13" s="680" t="e">
        <f t="shared" si="1"/>
        <v>#REF!</v>
      </c>
      <c r="I13" s="588" t="e">
        <f>I14+I15</f>
        <v>#REF!</v>
      </c>
      <c r="J13" s="589" t="e">
        <f>SUM('5 міс.'!J13,#REF!)</f>
        <v>#REF!</v>
      </c>
      <c r="K13" s="680" t="e">
        <f t="shared" si="2"/>
        <v>#REF!</v>
      </c>
      <c r="L13" s="588" t="e">
        <f>L14+L15</f>
        <v>#REF!</v>
      </c>
      <c r="M13" s="589" t="e">
        <f>SUM('5 міс.'!M13,#REF!)</f>
        <v>#REF!</v>
      </c>
      <c r="N13" s="680" t="e">
        <f t="shared" si="3"/>
        <v>#REF!</v>
      </c>
      <c r="O13" s="588" t="e">
        <f>O14+O15</f>
        <v>#REF!</v>
      </c>
      <c r="P13" s="589" t="e">
        <f>SUM('5 міс.'!P13,#REF!)</f>
        <v>#REF!</v>
      </c>
      <c r="Q13" s="680" t="e">
        <f t="shared" si="4"/>
        <v>#REF!</v>
      </c>
      <c r="R13" s="588" t="e">
        <f>R14+R15</f>
        <v>#REF!</v>
      </c>
      <c r="S13" s="589" t="e">
        <f>SUM('5 міс.'!S13,#REF!)</f>
        <v>#REF!</v>
      </c>
      <c r="T13" s="680" t="e">
        <f t="shared" si="5"/>
        <v>#REF!</v>
      </c>
      <c r="U13" s="588" t="e">
        <f>U14+U15</f>
        <v>#REF!</v>
      </c>
      <c r="V13" s="589" t="e">
        <f t="shared" si="7"/>
        <v>#REF!</v>
      </c>
      <c r="W13" s="646" t="e">
        <f t="shared" si="6"/>
        <v>#REF!</v>
      </c>
    </row>
    <row r="14" spans="1:25" ht="13.15" customHeight="1" x14ac:dyDescent="0.2">
      <c r="A14" s="662" t="s">
        <v>13</v>
      </c>
      <c r="B14" s="946" t="s">
        <v>12</v>
      </c>
      <c r="C14" s="586" t="e">
        <f>SUM('5 міс.'!C14,#REF!)</f>
        <v>#REF!</v>
      </c>
      <c r="D14" s="587" t="e">
        <f>SUM('5 міс.'!D14,#REF!)</f>
        <v>#REF!</v>
      </c>
      <c r="E14" s="616" t="e">
        <f t="shared" si="0"/>
        <v>#REF!</v>
      </c>
      <c r="F14" s="586" t="e">
        <f>SUM('5 міс.'!F14,#REF!)</f>
        <v>#REF!</v>
      </c>
      <c r="G14" s="587" t="e">
        <f>SUM('5 міс.'!G14,#REF!)</f>
        <v>#REF!</v>
      </c>
      <c r="H14" s="616" t="e">
        <f t="shared" si="1"/>
        <v>#REF!</v>
      </c>
      <c r="I14" s="586" t="e">
        <f>SUM('5 міс.'!I14,#REF!)</f>
        <v>#REF!</v>
      </c>
      <c r="J14" s="587" t="e">
        <f>SUM('5 міс.'!J14,#REF!)</f>
        <v>#REF!</v>
      </c>
      <c r="K14" s="616" t="e">
        <f t="shared" si="2"/>
        <v>#REF!</v>
      </c>
      <c r="L14" s="586" t="e">
        <f>SUM('5 міс.'!L14,#REF!)</f>
        <v>#REF!</v>
      </c>
      <c r="M14" s="587" t="e">
        <f>SUM('5 міс.'!M14,#REF!)</f>
        <v>#REF!</v>
      </c>
      <c r="N14" s="616" t="e">
        <f t="shared" si="3"/>
        <v>#REF!</v>
      </c>
      <c r="O14" s="586" t="e">
        <f>SUM('5 міс.'!O14,#REF!)</f>
        <v>#REF!</v>
      </c>
      <c r="P14" s="587" t="e">
        <f>SUM('5 міс.'!P14,#REF!)</f>
        <v>#REF!</v>
      </c>
      <c r="Q14" s="616" t="e">
        <f t="shared" si="4"/>
        <v>#REF!</v>
      </c>
      <c r="R14" s="586" t="e">
        <f>SUM('5 міс.'!R14,#REF!)</f>
        <v>#REF!</v>
      </c>
      <c r="S14" s="587" t="e">
        <f>SUM('5 міс.'!S14,#REF!)</f>
        <v>#REF!</v>
      </c>
      <c r="T14" s="616" t="e">
        <f t="shared" si="5"/>
        <v>#REF!</v>
      </c>
      <c r="U14" s="586" t="e">
        <f t="shared" si="7"/>
        <v>#REF!</v>
      </c>
      <c r="V14" s="587" t="e">
        <f>SUM(D14,G14,J14,M14,P14,S14)</f>
        <v>#REF!</v>
      </c>
      <c r="W14" s="616" t="e">
        <f t="shared" si="6"/>
        <v>#REF!</v>
      </c>
    </row>
    <row r="15" spans="1:25" ht="13.15" customHeight="1" x14ac:dyDescent="0.2">
      <c r="A15" s="662" t="s">
        <v>14</v>
      </c>
      <c r="B15" s="946" t="s">
        <v>12</v>
      </c>
      <c r="C15" s="586" t="e">
        <f>SUM('5 міс.'!C15,#REF!)</f>
        <v>#REF!</v>
      </c>
      <c r="D15" s="587" t="e">
        <f>SUM('5 міс.'!D15,#REF!)</f>
        <v>#REF!</v>
      </c>
      <c r="E15" s="616" t="e">
        <f t="shared" si="0"/>
        <v>#REF!</v>
      </c>
      <c r="F15" s="586" t="e">
        <f>SUM('5 міс.'!F15,#REF!)</f>
        <v>#REF!</v>
      </c>
      <c r="G15" s="587" t="e">
        <f>SUM('5 міс.'!G15,#REF!)</f>
        <v>#REF!</v>
      </c>
      <c r="H15" s="616" t="e">
        <f t="shared" si="1"/>
        <v>#REF!</v>
      </c>
      <c r="I15" s="586" t="e">
        <f>SUM('5 міс.'!I15,#REF!)</f>
        <v>#REF!</v>
      </c>
      <c r="J15" s="587" t="e">
        <f>SUM('5 міс.'!J15,#REF!)</f>
        <v>#REF!</v>
      </c>
      <c r="K15" s="616" t="e">
        <f t="shared" si="2"/>
        <v>#REF!</v>
      </c>
      <c r="L15" s="586" t="e">
        <f>SUM('5 міс.'!L15,#REF!)</f>
        <v>#REF!</v>
      </c>
      <c r="M15" s="587" t="e">
        <f>SUM('5 міс.'!M15,#REF!)</f>
        <v>#REF!</v>
      </c>
      <c r="N15" s="616" t="e">
        <f t="shared" si="3"/>
        <v>#REF!</v>
      </c>
      <c r="O15" s="586" t="e">
        <f>SUM('5 міс.'!O15,#REF!)</f>
        <v>#REF!</v>
      </c>
      <c r="P15" s="587" t="e">
        <f>SUM('5 міс.'!P15,#REF!)</f>
        <v>#REF!</v>
      </c>
      <c r="Q15" s="616" t="e">
        <f t="shared" si="4"/>
        <v>#REF!</v>
      </c>
      <c r="R15" s="586" t="e">
        <f>SUM('5 міс.'!R15,#REF!)</f>
        <v>#REF!</v>
      </c>
      <c r="S15" s="587" t="e">
        <f>SUM('5 міс.'!S15,#REF!)</f>
        <v>#REF!</v>
      </c>
      <c r="T15" s="616" t="e">
        <f t="shared" si="5"/>
        <v>#REF!</v>
      </c>
      <c r="U15" s="586" t="e">
        <f t="shared" si="7"/>
        <v>#REF!</v>
      </c>
      <c r="V15" s="587" t="e">
        <f t="shared" si="7"/>
        <v>#REF!</v>
      </c>
      <c r="W15" s="616" t="e">
        <f t="shared" si="6"/>
        <v>#REF!</v>
      </c>
      <c r="X15" s="54"/>
      <c r="Y15" s="54"/>
    </row>
    <row r="16" spans="1:25" s="437" customFormat="1" ht="13.15" customHeight="1" x14ac:dyDescent="0.2">
      <c r="A16" s="656" t="s">
        <v>30</v>
      </c>
      <c r="B16" s="953" t="s">
        <v>12</v>
      </c>
      <c r="C16" s="588" t="e">
        <f>SUM('5 міс.'!C16,#REF!)</f>
        <v>#REF!</v>
      </c>
      <c r="D16" s="589" t="e">
        <f>SUM('5 міс.'!D16,#REF!)</f>
        <v>#REF!</v>
      </c>
      <c r="E16" s="680" t="e">
        <f t="shared" si="0"/>
        <v>#REF!</v>
      </c>
      <c r="F16" s="588" t="e">
        <f>SUM('5 міс.'!F16,#REF!)</f>
        <v>#REF!</v>
      </c>
      <c r="G16" s="589" t="e">
        <f>SUM('5 міс.'!G16,#REF!)</f>
        <v>#REF!</v>
      </c>
      <c r="H16" s="680" t="e">
        <f t="shared" si="1"/>
        <v>#REF!</v>
      </c>
      <c r="I16" s="588" t="e">
        <f>SUM('5 міс.'!I16,#REF!)</f>
        <v>#REF!</v>
      </c>
      <c r="J16" s="589" t="e">
        <f>SUM('5 міс.'!J16,#REF!)</f>
        <v>#REF!</v>
      </c>
      <c r="K16" s="680" t="e">
        <f t="shared" si="2"/>
        <v>#REF!</v>
      </c>
      <c r="L16" s="588" t="e">
        <f>SUM('5 міс.'!L16,#REF!)</f>
        <v>#REF!</v>
      </c>
      <c r="M16" s="589" t="e">
        <f>SUM('5 міс.'!M16,#REF!)</f>
        <v>#REF!</v>
      </c>
      <c r="N16" s="680" t="e">
        <f t="shared" si="3"/>
        <v>#REF!</v>
      </c>
      <c r="O16" s="588" t="e">
        <f>SUM('5 міс.'!O16,#REF!)</f>
        <v>#REF!</v>
      </c>
      <c r="P16" s="589" t="e">
        <f>SUM('5 міс.'!P16,#REF!)</f>
        <v>#REF!</v>
      </c>
      <c r="Q16" s="680" t="e">
        <f t="shared" si="4"/>
        <v>#REF!</v>
      </c>
      <c r="R16" s="588" t="e">
        <f>SUM('5 міс.'!R16,#REF!)</f>
        <v>#REF!</v>
      </c>
      <c r="S16" s="589" t="e">
        <f>SUM('5 міс.'!S16,#REF!)</f>
        <v>#REF!</v>
      </c>
      <c r="T16" s="680" t="e">
        <f t="shared" si="5"/>
        <v>#REF!</v>
      </c>
      <c r="U16" s="588" t="e">
        <f t="shared" si="7"/>
        <v>#REF!</v>
      </c>
      <c r="V16" s="589" t="e">
        <f t="shared" si="7"/>
        <v>#REF!</v>
      </c>
      <c r="W16" s="646" t="e">
        <f t="shared" si="6"/>
        <v>#REF!</v>
      </c>
    </row>
    <row r="17" spans="1:26" hidden="1" x14ac:dyDescent="0.2">
      <c r="A17" s="660"/>
      <c r="B17" s="946"/>
      <c r="C17" s="856" t="e">
        <f>C13/U13*100</f>
        <v>#REF!</v>
      </c>
      <c r="D17" s="907" t="e">
        <f>D13/V13*100</f>
        <v>#REF!</v>
      </c>
      <c r="E17" s="616"/>
      <c r="F17" s="856"/>
      <c r="G17" s="907" t="e">
        <f>G13/V13*100</f>
        <v>#REF!</v>
      </c>
      <c r="H17" s="616"/>
      <c r="I17" s="856"/>
      <c r="J17" s="907"/>
      <c r="K17" s="616"/>
      <c r="L17" s="856"/>
      <c r="M17" s="907"/>
      <c r="N17" s="616"/>
      <c r="O17" s="856"/>
      <c r="P17" s="907"/>
      <c r="Q17" s="616"/>
      <c r="R17" s="856"/>
      <c r="S17" s="907"/>
      <c r="T17" s="616"/>
      <c r="U17" s="856"/>
      <c r="V17" s="907"/>
      <c r="W17" s="616"/>
    </row>
    <row r="18" spans="1:26" ht="24.6" customHeight="1" x14ac:dyDescent="0.2">
      <c r="A18" s="569" t="s">
        <v>17</v>
      </c>
      <c r="B18" s="945" t="s">
        <v>26</v>
      </c>
      <c r="C18" s="588" t="e">
        <f>C19+C22</f>
        <v>#REF!</v>
      </c>
      <c r="D18" s="589" t="e">
        <f>D19+D22</f>
        <v>#REF!</v>
      </c>
      <c r="E18" s="680" t="e">
        <f t="shared" si="0"/>
        <v>#REF!</v>
      </c>
      <c r="F18" s="588" t="e">
        <f>SUM(F20,F21,F22)</f>
        <v>#REF!</v>
      </c>
      <c r="G18" s="589" t="e">
        <f>G19+G22</f>
        <v>#REF!</v>
      </c>
      <c r="H18" s="680" t="e">
        <f t="shared" si="1"/>
        <v>#REF!</v>
      </c>
      <c r="I18" s="588" t="e">
        <f>SUM(I20,I21,I22)</f>
        <v>#REF!</v>
      </c>
      <c r="J18" s="589" t="e">
        <f>J19+J22</f>
        <v>#REF!</v>
      </c>
      <c r="K18" s="680" t="e">
        <f t="shared" si="2"/>
        <v>#REF!</v>
      </c>
      <c r="L18" s="588" t="e">
        <f>SUM(L20,L21,L22)</f>
        <v>#REF!</v>
      </c>
      <c r="M18" s="589" t="e">
        <f>M19+M22</f>
        <v>#REF!</v>
      </c>
      <c r="N18" s="680" t="e">
        <f t="shared" si="3"/>
        <v>#REF!</v>
      </c>
      <c r="O18" s="588" t="e">
        <f>SUM(O20,O21,O22)</f>
        <v>#REF!</v>
      </c>
      <c r="P18" s="589" t="e">
        <f>P19+P22</f>
        <v>#REF!</v>
      </c>
      <c r="Q18" s="680" t="e">
        <f t="shared" si="4"/>
        <v>#REF!</v>
      </c>
      <c r="R18" s="588" t="e">
        <f>SUM(R20,R21,R22)</f>
        <v>#REF!</v>
      </c>
      <c r="S18" s="589" t="e">
        <f>S19+S22</f>
        <v>#REF!</v>
      </c>
      <c r="T18" s="680" t="e">
        <f t="shared" si="5"/>
        <v>#REF!</v>
      </c>
      <c r="U18" s="588" t="e">
        <f>SUM(U20,U21,U22)</f>
        <v>#REF!</v>
      </c>
      <c r="V18" s="589" t="e">
        <f t="shared" si="7"/>
        <v>#REF!</v>
      </c>
      <c r="W18" s="680" t="e">
        <f t="shared" si="6"/>
        <v>#REF!</v>
      </c>
    </row>
    <row r="19" spans="1:26" s="437" customFormat="1" ht="13.15" customHeight="1" x14ac:dyDescent="0.2">
      <c r="A19" s="655" t="s">
        <v>29</v>
      </c>
      <c r="B19" s="952"/>
      <c r="C19" s="588" t="e">
        <f>SUM('5 міс.'!C18,#REF!)</f>
        <v>#REF!</v>
      </c>
      <c r="D19" s="589" t="e">
        <f>SUM('5 міс.'!D18,#REF!)</f>
        <v>#REF!</v>
      </c>
      <c r="E19" s="646" t="e">
        <f t="shared" si="0"/>
        <v>#REF!</v>
      </c>
      <c r="F19" s="588" t="e">
        <f>F20+F21</f>
        <v>#REF!</v>
      </c>
      <c r="G19" s="589" t="e">
        <f>SUM('5 міс.'!G18,#REF!)</f>
        <v>#REF!</v>
      </c>
      <c r="H19" s="646" t="e">
        <f t="shared" si="1"/>
        <v>#REF!</v>
      </c>
      <c r="I19" s="588" t="e">
        <f>I20+I21</f>
        <v>#REF!</v>
      </c>
      <c r="J19" s="589" t="e">
        <f>SUM('5 міс.'!J18,#REF!)</f>
        <v>#REF!</v>
      </c>
      <c r="K19" s="646" t="e">
        <f t="shared" si="2"/>
        <v>#REF!</v>
      </c>
      <c r="L19" s="588" t="e">
        <f>L20+L21</f>
        <v>#REF!</v>
      </c>
      <c r="M19" s="589" t="e">
        <f>SUM('5 міс.'!M18,#REF!)</f>
        <v>#REF!</v>
      </c>
      <c r="N19" s="646" t="e">
        <f t="shared" si="3"/>
        <v>#REF!</v>
      </c>
      <c r="O19" s="588" t="e">
        <f>O20+O21</f>
        <v>#REF!</v>
      </c>
      <c r="P19" s="589" t="e">
        <f>SUM('5 міс.'!P18,#REF!)</f>
        <v>#REF!</v>
      </c>
      <c r="Q19" s="646" t="e">
        <f t="shared" si="4"/>
        <v>#REF!</v>
      </c>
      <c r="R19" s="588" t="e">
        <f>R20+R21</f>
        <v>#REF!</v>
      </c>
      <c r="S19" s="589" t="e">
        <f>SUM('5 міс.'!S18,#REF!)</f>
        <v>#REF!</v>
      </c>
      <c r="T19" s="646" t="e">
        <f t="shared" si="5"/>
        <v>#REF!</v>
      </c>
      <c r="U19" s="588" t="e">
        <f>U20+U21</f>
        <v>#REF!</v>
      </c>
      <c r="V19" s="589" t="e">
        <f t="shared" si="7"/>
        <v>#REF!</v>
      </c>
      <c r="W19" s="646" t="e">
        <f t="shared" si="6"/>
        <v>#REF!</v>
      </c>
    </row>
    <row r="20" spans="1:26" ht="13.15" customHeight="1" x14ac:dyDescent="0.2">
      <c r="A20" s="662" t="s">
        <v>13</v>
      </c>
      <c r="B20" s="946" t="s">
        <v>12</v>
      </c>
      <c r="C20" s="586" t="e">
        <f>SUM('5 міс.'!C19,#REF!)</f>
        <v>#REF!</v>
      </c>
      <c r="D20" s="587" t="e">
        <f>SUM('5 міс.'!D19,#REF!)</f>
        <v>#REF!</v>
      </c>
      <c r="E20" s="616" t="e">
        <f t="shared" si="0"/>
        <v>#REF!</v>
      </c>
      <c r="F20" s="586" t="e">
        <f>SUM('5 міс.'!F19,#REF!)</f>
        <v>#REF!</v>
      </c>
      <c r="G20" s="587" t="e">
        <f>SUM('5 міс.'!G19,#REF!)</f>
        <v>#REF!</v>
      </c>
      <c r="H20" s="616" t="e">
        <f t="shared" si="1"/>
        <v>#REF!</v>
      </c>
      <c r="I20" s="586" t="e">
        <f>SUM('5 міс.'!I19,#REF!)</f>
        <v>#REF!</v>
      </c>
      <c r="J20" s="587" t="e">
        <f>SUM('5 міс.'!J19,#REF!)</f>
        <v>#REF!</v>
      </c>
      <c r="K20" s="616" t="e">
        <f t="shared" si="2"/>
        <v>#REF!</v>
      </c>
      <c r="L20" s="586" t="e">
        <f>SUM('5 міс.'!L19,#REF!)</f>
        <v>#REF!</v>
      </c>
      <c r="M20" s="587" t="e">
        <f>SUM('5 міс.'!M19,#REF!)</f>
        <v>#REF!</v>
      </c>
      <c r="N20" s="616" t="e">
        <f t="shared" si="3"/>
        <v>#REF!</v>
      </c>
      <c r="O20" s="586" t="e">
        <f>SUM('5 міс.'!O19,#REF!)</f>
        <v>#REF!</v>
      </c>
      <c r="P20" s="587" t="e">
        <f>SUM('5 міс.'!P19,#REF!)</f>
        <v>#REF!</v>
      </c>
      <c r="Q20" s="616" t="e">
        <f t="shared" si="4"/>
        <v>#REF!</v>
      </c>
      <c r="R20" s="586" t="e">
        <f>SUM('5 міс.'!R19,#REF!)</f>
        <v>#REF!</v>
      </c>
      <c r="S20" s="587" t="e">
        <f>SUM('5 міс.'!S19,#REF!)</f>
        <v>#REF!</v>
      </c>
      <c r="T20" s="616" t="e">
        <f t="shared" si="5"/>
        <v>#REF!</v>
      </c>
      <c r="U20" s="586" t="e">
        <f t="shared" si="7"/>
        <v>#REF!</v>
      </c>
      <c r="V20" s="587" t="e">
        <f t="shared" si="7"/>
        <v>#REF!</v>
      </c>
      <c r="W20" s="616" t="e">
        <f t="shared" si="6"/>
        <v>#REF!</v>
      </c>
      <c r="X20" s="54"/>
      <c r="Y20" s="54"/>
    </row>
    <row r="21" spans="1:26" ht="13.15" customHeight="1" x14ac:dyDescent="0.2">
      <c r="A21" s="662" t="s">
        <v>14</v>
      </c>
      <c r="B21" s="946" t="s">
        <v>12</v>
      </c>
      <c r="C21" s="586" t="e">
        <f>SUM('5 міс.'!C20,#REF!)</f>
        <v>#REF!</v>
      </c>
      <c r="D21" s="587" t="e">
        <f>SUM('5 міс.'!D20,#REF!)</f>
        <v>#REF!</v>
      </c>
      <c r="E21" s="616" t="e">
        <f>D21/C21*100</f>
        <v>#REF!</v>
      </c>
      <c r="F21" s="586" t="e">
        <f>SUM('5 міс.'!F20,#REF!)</f>
        <v>#REF!</v>
      </c>
      <c r="G21" s="587" t="e">
        <f>SUM('5 міс.'!G20,#REF!)</f>
        <v>#REF!</v>
      </c>
      <c r="H21" s="616" t="e">
        <f t="shared" si="1"/>
        <v>#REF!</v>
      </c>
      <c r="I21" s="586" t="e">
        <f>SUM('5 міс.'!I20,#REF!)</f>
        <v>#REF!</v>
      </c>
      <c r="J21" s="587" t="e">
        <f>SUM('5 міс.'!J20,#REF!)</f>
        <v>#REF!</v>
      </c>
      <c r="K21" s="616" t="e">
        <f t="shared" si="2"/>
        <v>#REF!</v>
      </c>
      <c r="L21" s="586" t="e">
        <f>SUM('5 міс.'!L20,#REF!)</f>
        <v>#REF!</v>
      </c>
      <c r="M21" s="587" t="e">
        <f>SUM('5 міс.'!M20,#REF!)</f>
        <v>#REF!</v>
      </c>
      <c r="N21" s="616" t="e">
        <f t="shared" si="3"/>
        <v>#REF!</v>
      </c>
      <c r="O21" s="586" t="e">
        <f>SUM('5 міс.'!O20,#REF!)</f>
        <v>#REF!</v>
      </c>
      <c r="P21" s="587" t="e">
        <f>SUM('5 міс.'!P20,#REF!)</f>
        <v>#REF!</v>
      </c>
      <c r="Q21" s="616" t="e">
        <f t="shared" si="4"/>
        <v>#REF!</v>
      </c>
      <c r="R21" s="586" t="e">
        <f>SUM('5 міс.'!R20,#REF!)</f>
        <v>#REF!</v>
      </c>
      <c r="S21" s="587" t="e">
        <f>SUM('5 міс.'!S20,#REF!)</f>
        <v>#REF!</v>
      </c>
      <c r="T21" s="616" t="e">
        <f t="shared" si="5"/>
        <v>#REF!</v>
      </c>
      <c r="U21" s="586" t="e">
        <f t="shared" si="7"/>
        <v>#REF!</v>
      </c>
      <c r="V21" s="587" t="e">
        <f t="shared" si="7"/>
        <v>#REF!</v>
      </c>
      <c r="W21" s="616" t="e">
        <f t="shared" si="6"/>
        <v>#REF!</v>
      </c>
    </row>
    <row r="22" spans="1:26" s="437" customFormat="1" ht="13.15" customHeight="1" x14ac:dyDescent="0.2">
      <c r="A22" s="656" t="s">
        <v>30</v>
      </c>
      <c r="B22" s="953" t="s">
        <v>12</v>
      </c>
      <c r="C22" s="588" t="e">
        <f>SUM('5 міс.'!C21,#REF!)</f>
        <v>#REF!</v>
      </c>
      <c r="D22" s="589" t="e">
        <f>SUM('5 міс.'!D21,#REF!)</f>
        <v>#REF!</v>
      </c>
      <c r="E22" s="646" t="e">
        <f>D22/C22*100</f>
        <v>#REF!</v>
      </c>
      <c r="F22" s="588" t="e">
        <f>SUM('5 міс.'!F21,#REF!)</f>
        <v>#REF!</v>
      </c>
      <c r="G22" s="589" t="e">
        <f>SUM('5 міс.'!G21,#REF!)</f>
        <v>#REF!</v>
      </c>
      <c r="H22" s="646" t="e">
        <f>G22/F22*100</f>
        <v>#REF!</v>
      </c>
      <c r="I22" s="588" t="e">
        <f>SUM('5 міс.'!I21,#REF!)</f>
        <v>#REF!</v>
      </c>
      <c r="J22" s="589" t="e">
        <f>SUM('5 міс.'!J21,#REF!)</f>
        <v>#REF!</v>
      </c>
      <c r="K22" s="646" t="e">
        <f>J22/I22*100</f>
        <v>#REF!</v>
      </c>
      <c r="L22" s="588" t="e">
        <f>SUM('5 міс.'!L21,#REF!)</f>
        <v>#REF!</v>
      </c>
      <c r="M22" s="589" t="e">
        <f>SUM('5 міс.'!M21,#REF!)</f>
        <v>#REF!</v>
      </c>
      <c r="N22" s="646" t="e">
        <f>M22/L22*100</f>
        <v>#REF!</v>
      </c>
      <c r="O22" s="588" t="e">
        <f>SUM('5 міс.'!O21,#REF!)</f>
        <v>#REF!</v>
      </c>
      <c r="P22" s="589" t="e">
        <f>SUM('5 міс.'!P21,#REF!)</f>
        <v>#REF!</v>
      </c>
      <c r="Q22" s="646" t="e">
        <f>P22/O22*100</f>
        <v>#REF!</v>
      </c>
      <c r="R22" s="588" t="e">
        <f>SUM('5 міс.'!R21,#REF!)</f>
        <v>#REF!</v>
      </c>
      <c r="S22" s="589" t="e">
        <f>SUM('5 міс.'!S21,#REF!)</f>
        <v>#REF!</v>
      </c>
      <c r="T22" s="646" t="e">
        <f>S22/R22*100</f>
        <v>#REF!</v>
      </c>
      <c r="U22" s="588" t="e">
        <f>SUM(C22,F22,I22,L22,O22,R22)</f>
        <v>#REF!</v>
      </c>
      <c r="V22" s="589" t="e">
        <f>SUM(D22,G22,J22,M22,P22,S22)</f>
        <v>#REF!</v>
      </c>
      <c r="W22" s="646" t="e">
        <f>V22/U22*100</f>
        <v>#REF!</v>
      </c>
    </row>
    <row r="23" spans="1:26" ht="24.6" customHeight="1" x14ac:dyDescent="0.2">
      <c r="A23" s="569" t="s">
        <v>18</v>
      </c>
      <c r="B23" s="945" t="s">
        <v>27</v>
      </c>
      <c r="C23" s="600" t="e">
        <f t="shared" ref="C23:D27" si="8">C7/C12*1000</f>
        <v>#REF!</v>
      </c>
      <c r="D23" s="601" t="e">
        <f t="shared" si="8"/>
        <v>#REF!</v>
      </c>
      <c r="E23" s="723" t="e">
        <f t="shared" ref="E23:E45" si="9">D23-C23</f>
        <v>#REF!</v>
      </c>
      <c r="F23" s="600" t="e">
        <f>F7/F12*1000</f>
        <v>#REF!</v>
      </c>
      <c r="G23" s="601" t="e">
        <f>G7/G12*1000</f>
        <v>#REF!</v>
      </c>
      <c r="H23" s="723" t="e">
        <f t="shared" ref="H23:H45" si="10">G23-F23</f>
        <v>#REF!</v>
      </c>
      <c r="I23" s="600" t="e">
        <f>I7/I12*1000</f>
        <v>#REF!</v>
      </c>
      <c r="J23" s="601" t="e">
        <f>J7/J12*1000</f>
        <v>#REF!</v>
      </c>
      <c r="K23" s="723" t="e">
        <f t="shared" ref="K23:K45" si="11">J23-I23</f>
        <v>#REF!</v>
      </c>
      <c r="L23" s="600" t="e">
        <f>L7/L12*1000</f>
        <v>#REF!</v>
      </c>
      <c r="M23" s="601" t="e">
        <f>M7/M12*1000</f>
        <v>#REF!</v>
      </c>
      <c r="N23" s="723" t="e">
        <f t="shared" ref="N23:N45" si="12">M23-L23</f>
        <v>#REF!</v>
      </c>
      <c r="O23" s="600" t="e">
        <f>O7/O12*1000</f>
        <v>#REF!</v>
      </c>
      <c r="P23" s="601" t="e">
        <f>P7/P12*1000</f>
        <v>#REF!</v>
      </c>
      <c r="Q23" s="723" t="e">
        <f t="shared" ref="Q23:Q45" si="13">P23-O23</f>
        <v>#REF!</v>
      </c>
      <c r="R23" s="600" t="e">
        <f>R7/R12*1000</f>
        <v>#REF!</v>
      </c>
      <c r="S23" s="601" t="e">
        <f>S7/S12*1000</f>
        <v>#REF!</v>
      </c>
      <c r="T23" s="723" t="e">
        <f t="shared" ref="T23:T45" si="14">S23-R23</f>
        <v>#REF!</v>
      </c>
      <c r="U23" s="600" t="e">
        <f>U7/U12*1000</f>
        <v>#REF!</v>
      </c>
      <c r="V23" s="601" t="e">
        <f>V7/V12*1000</f>
        <v>#REF!</v>
      </c>
      <c r="W23" s="723" t="e">
        <f t="shared" ref="W23:W45" si="15">V23-U23</f>
        <v>#REF!</v>
      </c>
    </row>
    <row r="24" spans="1:26" s="437" customFormat="1" ht="13.15" customHeight="1" x14ac:dyDescent="0.2">
      <c r="A24" s="655" t="s">
        <v>29</v>
      </c>
      <c r="B24" s="952"/>
      <c r="C24" s="600" t="e">
        <f t="shared" si="8"/>
        <v>#REF!</v>
      </c>
      <c r="D24" s="601" t="e">
        <f t="shared" si="8"/>
        <v>#REF!</v>
      </c>
      <c r="E24" s="723" t="e">
        <f>D24-C24</f>
        <v>#REF!</v>
      </c>
      <c r="F24" s="600" t="e">
        <f>F8/F13*1000</f>
        <v>#REF!</v>
      </c>
      <c r="G24" s="601" t="e">
        <f>G8/G13*1000</f>
        <v>#REF!</v>
      </c>
      <c r="H24" s="723" t="e">
        <f t="shared" si="10"/>
        <v>#REF!</v>
      </c>
      <c r="I24" s="600" t="e">
        <f>I8/I13*1000</f>
        <v>#REF!</v>
      </c>
      <c r="J24" s="601" t="e">
        <f>J8/J13*1000</f>
        <v>#REF!</v>
      </c>
      <c r="K24" s="723" t="e">
        <f t="shared" si="11"/>
        <v>#REF!</v>
      </c>
      <c r="L24" s="600" t="e">
        <f>L8/L13*1000</f>
        <v>#REF!</v>
      </c>
      <c r="M24" s="601" t="e">
        <f>M8/M13*1000</f>
        <v>#REF!</v>
      </c>
      <c r="N24" s="723" t="e">
        <f t="shared" si="12"/>
        <v>#REF!</v>
      </c>
      <c r="O24" s="600" t="e">
        <f>O8/O13*1000</f>
        <v>#REF!</v>
      </c>
      <c r="P24" s="601" t="e">
        <f>P8/P13*1000</f>
        <v>#REF!</v>
      </c>
      <c r="Q24" s="723" t="e">
        <f t="shared" si="13"/>
        <v>#REF!</v>
      </c>
      <c r="R24" s="600" t="e">
        <f>R8/R13*1000</f>
        <v>#REF!</v>
      </c>
      <c r="S24" s="601" t="e">
        <f>S8/S13*1000</f>
        <v>#REF!</v>
      </c>
      <c r="T24" s="723" t="e">
        <f t="shared" si="14"/>
        <v>#REF!</v>
      </c>
      <c r="U24" s="600" t="e">
        <f>U8/U13*1000</f>
        <v>#REF!</v>
      </c>
      <c r="V24" s="601" t="e">
        <f>V8/V13*1000</f>
        <v>#REF!</v>
      </c>
      <c r="W24" s="723" t="e">
        <f t="shared" si="15"/>
        <v>#REF!</v>
      </c>
    </row>
    <row r="25" spans="1:26" ht="13.15" customHeight="1" x14ac:dyDescent="0.2">
      <c r="A25" s="662" t="s">
        <v>13</v>
      </c>
      <c r="B25" s="946" t="s">
        <v>12</v>
      </c>
      <c r="C25" s="604" t="e">
        <f t="shared" si="8"/>
        <v>#REF!</v>
      </c>
      <c r="D25" s="605" t="e">
        <f t="shared" si="8"/>
        <v>#REF!</v>
      </c>
      <c r="E25" s="724" t="e">
        <f t="shared" si="9"/>
        <v>#REF!</v>
      </c>
      <c r="F25" s="604" t="e">
        <f t="shared" ref="F25:G27" si="16">F9/F14*1000</f>
        <v>#REF!</v>
      </c>
      <c r="G25" s="605" t="e">
        <f t="shared" si="16"/>
        <v>#REF!</v>
      </c>
      <c r="H25" s="724" t="e">
        <f t="shared" si="10"/>
        <v>#REF!</v>
      </c>
      <c r="I25" s="604" t="e">
        <f t="shared" ref="I25:J27" si="17">I9/I14*1000</f>
        <v>#REF!</v>
      </c>
      <c r="J25" s="605" t="e">
        <f t="shared" si="17"/>
        <v>#REF!</v>
      </c>
      <c r="K25" s="724" t="e">
        <f t="shared" si="11"/>
        <v>#REF!</v>
      </c>
      <c r="L25" s="604" t="e">
        <f t="shared" ref="L25:M27" si="18">L9/L14*1000</f>
        <v>#REF!</v>
      </c>
      <c r="M25" s="605" t="e">
        <f t="shared" si="18"/>
        <v>#REF!</v>
      </c>
      <c r="N25" s="724" t="e">
        <f t="shared" si="12"/>
        <v>#REF!</v>
      </c>
      <c r="O25" s="604" t="e">
        <f t="shared" ref="O25:P27" si="19">O9/O14*1000</f>
        <v>#REF!</v>
      </c>
      <c r="P25" s="605" t="e">
        <f t="shared" si="19"/>
        <v>#REF!</v>
      </c>
      <c r="Q25" s="724" t="e">
        <f t="shared" si="13"/>
        <v>#REF!</v>
      </c>
      <c r="R25" s="604" t="e">
        <f t="shared" ref="R25:S27" si="20">R9/R14*1000</f>
        <v>#REF!</v>
      </c>
      <c r="S25" s="605" t="e">
        <f t="shared" si="20"/>
        <v>#REF!</v>
      </c>
      <c r="T25" s="724" t="e">
        <f t="shared" si="14"/>
        <v>#REF!</v>
      </c>
      <c r="U25" s="604" t="e">
        <f t="shared" ref="U25:V27" si="21">U9/U14*1000</f>
        <v>#REF!</v>
      </c>
      <c r="V25" s="605" t="e">
        <f t="shared" si="21"/>
        <v>#REF!</v>
      </c>
      <c r="W25" s="724" t="e">
        <f t="shared" si="15"/>
        <v>#REF!</v>
      </c>
    </row>
    <row r="26" spans="1:26" ht="13.15" customHeight="1" x14ac:dyDescent="0.2">
      <c r="A26" s="662" t="s">
        <v>14</v>
      </c>
      <c r="B26" s="946" t="s">
        <v>12</v>
      </c>
      <c r="C26" s="604" t="e">
        <f t="shared" si="8"/>
        <v>#REF!</v>
      </c>
      <c r="D26" s="605" t="e">
        <f t="shared" si="8"/>
        <v>#REF!</v>
      </c>
      <c r="E26" s="724" t="e">
        <f t="shared" si="9"/>
        <v>#REF!</v>
      </c>
      <c r="F26" s="604" t="e">
        <f t="shared" si="16"/>
        <v>#REF!</v>
      </c>
      <c r="G26" s="605" t="e">
        <f t="shared" si="16"/>
        <v>#REF!</v>
      </c>
      <c r="H26" s="724" t="e">
        <f t="shared" si="10"/>
        <v>#REF!</v>
      </c>
      <c r="I26" s="604" t="e">
        <f t="shared" si="17"/>
        <v>#REF!</v>
      </c>
      <c r="J26" s="605" t="e">
        <f t="shared" si="17"/>
        <v>#REF!</v>
      </c>
      <c r="K26" s="724" t="e">
        <f t="shared" si="11"/>
        <v>#REF!</v>
      </c>
      <c r="L26" s="604" t="e">
        <f t="shared" si="18"/>
        <v>#REF!</v>
      </c>
      <c r="M26" s="605" t="e">
        <f t="shared" si="18"/>
        <v>#REF!</v>
      </c>
      <c r="N26" s="724" t="e">
        <f t="shared" si="12"/>
        <v>#REF!</v>
      </c>
      <c r="O26" s="604" t="e">
        <f t="shared" si="19"/>
        <v>#REF!</v>
      </c>
      <c r="P26" s="605" t="e">
        <f t="shared" si="19"/>
        <v>#REF!</v>
      </c>
      <c r="Q26" s="724" t="e">
        <f t="shared" si="13"/>
        <v>#REF!</v>
      </c>
      <c r="R26" s="604" t="e">
        <f t="shared" si="20"/>
        <v>#REF!</v>
      </c>
      <c r="S26" s="605" t="e">
        <f t="shared" si="20"/>
        <v>#REF!</v>
      </c>
      <c r="T26" s="724" t="e">
        <f t="shared" si="14"/>
        <v>#REF!</v>
      </c>
      <c r="U26" s="604" t="e">
        <f t="shared" si="21"/>
        <v>#REF!</v>
      </c>
      <c r="V26" s="605" t="e">
        <f t="shared" si="21"/>
        <v>#REF!</v>
      </c>
      <c r="W26" s="724" t="e">
        <f t="shared" si="15"/>
        <v>#REF!</v>
      </c>
      <c r="Z26" t="s">
        <v>34</v>
      </c>
    </row>
    <row r="27" spans="1:26" s="437" customFormat="1" ht="13.15" customHeight="1" x14ac:dyDescent="0.2">
      <c r="A27" s="656" t="s">
        <v>30</v>
      </c>
      <c r="B27" s="953" t="s">
        <v>12</v>
      </c>
      <c r="C27" s="600" t="e">
        <f t="shared" si="8"/>
        <v>#REF!</v>
      </c>
      <c r="D27" s="601" t="e">
        <f t="shared" si="8"/>
        <v>#REF!</v>
      </c>
      <c r="E27" s="723" t="e">
        <f t="shared" si="9"/>
        <v>#REF!</v>
      </c>
      <c r="F27" s="600" t="e">
        <f t="shared" si="16"/>
        <v>#REF!</v>
      </c>
      <c r="G27" s="601" t="e">
        <f t="shared" si="16"/>
        <v>#REF!</v>
      </c>
      <c r="H27" s="723" t="e">
        <f t="shared" si="10"/>
        <v>#REF!</v>
      </c>
      <c r="I27" s="600" t="e">
        <f t="shared" si="17"/>
        <v>#REF!</v>
      </c>
      <c r="J27" s="601" t="e">
        <f t="shared" si="17"/>
        <v>#REF!</v>
      </c>
      <c r="K27" s="723" t="e">
        <f t="shared" si="11"/>
        <v>#REF!</v>
      </c>
      <c r="L27" s="600" t="e">
        <f t="shared" si="18"/>
        <v>#REF!</v>
      </c>
      <c r="M27" s="601" t="e">
        <f t="shared" si="18"/>
        <v>#REF!</v>
      </c>
      <c r="N27" s="723" t="e">
        <f t="shared" si="12"/>
        <v>#REF!</v>
      </c>
      <c r="O27" s="600" t="e">
        <f t="shared" si="19"/>
        <v>#REF!</v>
      </c>
      <c r="P27" s="601" t="e">
        <f t="shared" si="19"/>
        <v>#REF!</v>
      </c>
      <c r="Q27" s="723" t="e">
        <f t="shared" si="13"/>
        <v>#REF!</v>
      </c>
      <c r="R27" s="600" t="e">
        <f t="shared" si="20"/>
        <v>#REF!</v>
      </c>
      <c r="S27" s="601" t="e">
        <f t="shared" si="20"/>
        <v>#REF!</v>
      </c>
      <c r="T27" s="723" t="e">
        <f t="shared" si="14"/>
        <v>#REF!</v>
      </c>
      <c r="U27" s="600" t="e">
        <f t="shared" si="21"/>
        <v>#REF!</v>
      </c>
      <c r="V27" s="601" t="e">
        <f t="shared" si="21"/>
        <v>#REF!</v>
      </c>
      <c r="W27" s="723" t="e">
        <f t="shared" si="15"/>
        <v>#REF!</v>
      </c>
    </row>
    <row r="28" spans="1:26" s="23" customFormat="1" ht="24.6" customHeight="1" x14ac:dyDescent="0.2">
      <c r="A28" s="657" t="s">
        <v>19</v>
      </c>
      <c r="B28" s="945" t="s">
        <v>28</v>
      </c>
      <c r="C28" s="168" t="e">
        <f>C7/C31*1000</f>
        <v>#REF!</v>
      </c>
      <c r="D28" s="38" t="e">
        <f>D7/D31*1000</f>
        <v>#REF!</v>
      </c>
      <c r="E28" s="270" t="e">
        <f t="shared" si="9"/>
        <v>#REF!</v>
      </c>
      <c r="F28" s="168" t="e">
        <f>F7/F31*1000</f>
        <v>#REF!</v>
      </c>
      <c r="G28" s="38" t="e">
        <f>G7/G31*1000</f>
        <v>#REF!</v>
      </c>
      <c r="H28" s="270" t="e">
        <f t="shared" si="10"/>
        <v>#REF!</v>
      </c>
      <c r="I28" s="168" t="e">
        <f>I7/I31*1000</f>
        <v>#REF!</v>
      </c>
      <c r="J28" s="38" t="e">
        <f>J7/J31*1000</f>
        <v>#REF!</v>
      </c>
      <c r="K28" s="270" t="e">
        <f t="shared" si="11"/>
        <v>#REF!</v>
      </c>
      <c r="L28" s="168" t="e">
        <f>L7/L31*1000</f>
        <v>#REF!</v>
      </c>
      <c r="M28" s="38" t="e">
        <f>M7/M31*1000</f>
        <v>#REF!</v>
      </c>
      <c r="N28" s="270" t="e">
        <f t="shared" si="12"/>
        <v>#REF!</v>
      </c>
      <c r="O28" s="168" t="e">
        <f>O7/O31*1000</f>
        <v>#REF!</v>
      </c>
      <c r="P28" s="38" t="e">
        <f>P7/P31*1000</f>
        <v>#REF!</v>
      </c>
      <c r="Q28" s="270" t="e">
        <f t="shared" si="13"/>
        <v>#REF!</v>
      </c>
      <c r="R28" s="168" t="e">
        <f>R7/R31*1000</f>
        <v>#REF!</v>
      </c>
      <c r="S28" s="38" t="e">
        <f>S7/S31*1000</f>
        <v>#REF!</v>
      </c>
      <c r="T28" s="270" t="e">
        <f t="shared" si="14"/>
        <v>#REF!</v>
      </c>
      <c r="U28" s="168" t="e">
        <f>U7/U31*1000</f>
        <v>#REF!</v>
      </c>
      <c r="V28" s="38" t="e">
        <f>V7/V31*1000</f>
        <v>#REF!</v>
      </c>
      <c r="W28" s="270" t="e">
        <f t="shared" si="15"/>
        <v>#REF!</v>
      </c>
    </row>
    <row r="29" spans="1:26" s="23" customFormat="1" ht="13.15" customHeight="1" x14ac:dyDescent="0.2">
      <c r="A29" s="660" t="s">
        <v>22</v>
      </c>
      <c r="B29" s="946" t="s">
        <v>12</v>
      </c>
      <c r="C29" s="184" t="e">
        <f>C8/C32*1000</f>
        <v>#REF!</v>
      </c>
      <c r="D29" s="26" t="e">
        <f>D8/D32*1000</f>
        <v>#REF!</v>
      </c>
      <c r="E29" s="271" t="e">
        <f t="shared" si="9"/>
        <v>#REF!</v>
      </c>
      <c r="F29" s="184" t="e">
        <f>F8/F32*1000</f>
        <v>#REF!</v>
      </c>
      <c r="G29" s="26" t="e">
        <f>G8/G32*1000</f>
        <v>#REF!</v>
      </c>
      <c r="H29" s="271" t="e">
        <f t="shared" si="10"/>
        <v>#REF!</v>
      </c>
      <c r="I29" s="184" t="e">
        <f>I8/I32*1000</f>
        <v>#REF!</v>
      </c>
      <c r="J29" s="26" t="e">
        <f>J8/J32*1000</f>
        <v>#REF!</v>
      </c>
      <c r="K29" s="271" t="e">
        <f t="shared" si="11"/>
        <v>#REF!</v>
      </c>
      <c r="L29" s="184" t="e">
        <f>L8/L32*1000</f>
        <v>#REF!</v>
      </c>
      <c r="M29" s="26" t="e">
        <f>M8/M32*1000</f>
        <v>#REF!</v>
      </c>
      <c r="N29" s="271" t="e">
        <f t="shared" si="12"/>
        <v>#REF!</v>
      </c>
      <c r="O29" s="184" t="e">
        <f>O8/O32*1000</f>
        <v>#REF!</v>
      </c>
      <c r="P29" s="26" t="e">
        <f>P8/P32*1000</f>
        <v>#REF!</v>
      </c>
      <c r="Q29" s="271" t="e">
        <f t="shared" si="13"/>
        <v>#REF!</v>
      </c>
      <c r="R29" s="184" t="e">
        <f>R8/R32*1000</f>
        <v>#REF!</v>
      </c>
      <c r="S29" s="26" t="e">
        <f>S8/S32*1000</f>
        <v>#REF!</v>
      </c>
      <c r="T29" s="271" t="e">
        <f t="shared" si="14"/>
        <v>#REF!</v>
      </c>
      <c r="U29" s="184" t="e">
        <f>U8/U32*1000</f>
        <v>#REF!</v>
      </c>
      <c r="V29" s="26" t="e">
        <f>V8/V32*1000</f>
        <v>#REF!</v>
      </c>
      <c r="W29" s="271" t="e">
        <f t="shared" si="15"/>
        <v>#REF!</v>
      </c>
    </row>
    <row r="30" spans="1:26" s="23" customFormat="1" ht="13.15" customHeight="1" x14ac:dyDescent="0.2">
      <c r="A30" s="660" t="s">
        <v>15</v>
      </c>
      <c r="B30" s="946" t="s">
        <v>12</v>
      </c>
      <c r="C30" s="184" t="e">
        <f>C11/C33*1000</f>
        <v>#REF!</v>
      </c>
      <c r="D30" s="26" t="e">
        <f>D11/D33*1000</f>
        <v>#REF!</v>
      </c>
      <c r="E30" s="271" t="e">
        <f t="shared" si="9"/>
        <v>#REF!</v>
      </c>
      <c r="F30" s="184" t="e">
        <f>F11/F33*1000</f>
        <v>#REF!</v>
      </c>
      <c r="G30" s="26" t="e">
        <f>G11/G33*1000</f>
        <v>#REF!</v>
      </c>
      <c r="H30" s="271" t="e">
        <f t="shared" si="10"/>
        <v>#REF!</v>
      </c>
      <c r="I30" s="184" t="e">
        <f>I11/I33*1000</f>
        <v>#REF!</v>
      </c>
      <c r="J30" s="26" t="e">
        <f>J11/J33*1000</f>
        <v>#REF!</v>
      </c>
      <c r="K30" s="271" t="e">
        <f t="shared" si="11"/>
        <v>#REF!</v>
      </c>
      <c r="L30" s="184" t="e">
        <f>L11/L33*1000</f>
        <v>#REF!</v>
      </c>
      <c r="M30" s="26" t="e">
        <f>M11/M33*1000</f>
        <v>#REF!</v>
      </c>
      <c r="N30" s="271" t="e">
        <f t="shared" si="12"/>
        <v>#REF!</v>
      </c>
      <c r="O30" s="184" t="e">
        <f>O11/O33*1000</f>
        <v>#REF!</v>
      </c>
      <c r="P30" s="26" t="e">
        <f>P11/P33*1000</f>
        <v>#REF!</v>
      </c>
      <c r="Q30" s="271" t="e">
        <f t="shared" si="13"/>
        <v>#REF!</v>
      </c>
      <c r="R30" s="184" t="e">
        <f>R11/R33*1000</f>
        <v>#REF!</v>
      </c>
      <c r="S30" s="26" t="e">
        <f>S11/S33*1000</f>
        <v>#REF!</v>
      </c>
      <c r="T30" s="271" t="e">
        <f t="shared" si="14"/>
        <v>#REF!</v>
      </c>
      <c r="U30" s="184" t="e">
        <f>U11/U33*1000</f>
        <v>#REF!</v>
      </c>
      <c r="V30" s="26" t="e">
        <f>V11/V33*1000</f>
        <v>#REF!</v>
      </c>
      <c r="W30" s="271" t="e">
        <f t="shared" si="15"/>
        <v>#REF!</v>
      </c>
    </row>
    <row r="31" spans="1:26" ht="24.6" customHeight="1" x14ac:dyDescent="0.2">
      <c r="A31" s="657" t="s">
        <v>20</v>
      </c>
      <c r="B31" s="945" t="s">
        <v>23</v>
      </c>
      <c r="C31" s="600" t="e">
        <f>SUM('5 міс.'!C30,#REF!)</f>
        <v>#REF!</v>
      </c>
      <c r="D31" s="601" t="e">
        <f>SUM('5 міс.'!D30,#REF!)</f>
        <v>#REF!</v>
      </c>
      <c r="E31" s="723" t="e">
        <f t="shared" si="9"/>
        <v>#REF!</v>
      </c>
      <c r="F31" s="600" t="e">
        <f>SUM('5 міс.'!F30,#REF!)</f>
        <v>#REF!</v>
      </c>
      <c r="G31" s="601" t="e">
        <f>SUM('5 міс.'!G30,#REF!)</f>
        <v>#REF!</v>
      </c>
      <c r="H31" s="723" t="e">
        <f t="shared" si="10"/>
        <v>#REF!</v>
      </c>
      <c r="I31" s="600" t="e">
        <f>SUM('5 міс.'!I30,#REF!)</f>
        <v>#REF!</v>
      </c>
      <c r="J31" s="601" t="e">
        <f>SUM('5 міс.'!J30,#REF!)</f>
        <v>#REF!</v>
      </c>
      <c r="K31" s="723" t="e">
        <f t="shared" si="11"/>
        <v>#REF!</v>
      </c>
      <c r="L31" s="600" t="e">
        <f>SUM('5 міс.'!L30,#REF!)</f>
        <v>#REF!</v>
      </c>
      <c r="M31" s="601" t="e">
        <f>SUM('5 міс.'!M30,#REF!)</f>
        <v>#REF!</v>
      </c>
      <c r="N31" s="723" t="e">
        <f t="shared" si="12"/>
        <v>#REF!</v>
      </c>
      <c r="O31" s="600" t="e">
        <f>SUM('5 міс.'!O30,#REF!)</f>
        <v>#REF!</v>
      </c>
      <c r="P31" s="601" t="e">
        <f>SUM('5 міс.'!P30,#REF!)</f>
        <v>#REF!</v>
      </c>
      <c r="Q31" s="723" t="e">
        <f t="shared" si="13"/>
        <v>#REF!</v>
      </c>
      <c r="R31" s="600" t="e">
        <f>SUM('5 міс.'!R30,#REF!)</f>
        <v>#REF!</v>
      </c>
      <c r="S31" s="601" t="e">
        <f>SUM('5 міс.'!S30,#REF!)</f>
        <v>#REF!</v>
      </c>
      <c r="T31" s="723" t="e">
        <f t="shared" si="14"/>
        <v>#REF!</v>
      </c>
      <c r="U31" s="600" t="e">
        <f>SUM(C31,F31,I31,L31,O31,R31)</f>
        <v>#REF!</v>
      </c>
      <c r="V31" s="601" t="e">
        <f>SUM(D31,G31,J31,M31,P31,S31)</f>
        <v>#REF!</v>
      </c>
      <c r="W31" s="723" t="e">
        <f t="shared" si="15"/>
        <v>#REF!</v>
      </c>
    </row>
    <row r="32" spans="1:26" ht="13.15" customHeight="1" x14ac:dyDescent="0.2">
      <c r="A32" s="660" t="s">
        <v>22</v>
      </c>
      <c r="B32" s="946" t="s">
        <v>12</v>
      </c>
      <c r="C32" s="604" t="e">
        <f>C31-C33</f>
        <v>#REF!</v>
      </c>
      <c r="D32" s="605" t="e">
        <f>D31-D33</f>
        <v>#REF!</v>
      </c>
      <c r="E32" s="724" t="e">
        <f t="shared" si="9"/>
        <v>#REF!</v>
      </c>
      <c r="F32" s="604" t="e">
        <f>F31-F33</f>
        <v>#REF!</v>
      </c>
      <c r="G32" s="605" t="e">
        <f>G31-G33</f>
        <v>#REF!</v>
      </c>
      <c r="H32" s="724" t="e">
        <f t="shared" si="10"/>
        <v>#REF!</v>
      </c>
      <c r="I32" s="604" t="e">
        <f>I31-I33</f>
        <v>#REF!</v>
      </c>
      <c r="J32" s="605" t="e">
        <f>J31-J33</f>
        <v>#REF!</v>
      </c>
      <c r="K32" s="724" t="e">
        <f t="shared" si="11"/>
        <v>#REF!</v>
      </c>
      <c r="L32" s="604" t="e">
        <f>L31-L33</f>
        <v>#REF!</v>
      </c>
      <c r="M32" s="605" t="e">
        <f>M31-M33</f>
        <v>#REF!</v>
      </c>
      <c r="N32" s="724" t="e">
        <f t="shared" si="12"/>
        <v>#REF!</v>
      </c>
      <c r="O32" s="604" t="e">
        <f>O31-O33</f>
        <v>#REF!</v>
      </c>
      <c r="P32" s="605" t="e">
        <f>P31-P33</f>
        <v>#REF!</v>
      </c>
      <c r="Q32" s="724" t="e">
        <f t="shared" si="13"/>
        <v>#REF!</v>
      </c>
      <c r="R32" s="604" t="e">
        <f>R31-R33</f>
        <v>#REF!</v>
      </c>
      <c r="S32" s="605" t="e">
        <f>S31-S33</f>
        <v>#REF!</v>
      </c>
      <c r="T32" s="724" t="e">
        <f t="shared" si="14"/>
        <v>#REF!</v>
      </c>
      <c r="U32" s="604" t="e">
        <f>U31-U33</f>
        <v>#REF!</v>
      </c>
      <c r="V32" s="605" t="e">
        <f>V31-V33</f>
        <v>#REF!</v>
      </c>
      <c r="W32" s="724" t="e">
        <f t="shared" si="15"/>
        <v>#REF!</v>
      </c>
    </row>
    <row r="33" spans="1:23" ht="13.15" customHeight="1" x14ac:dyDescent="0.2">
      <c r="A33" s="660" t="s">
        <v>15</v>
      </c>
      <c r="B33" s="946" t="s">
        <v>12</v>
      </c>
      <c r="C33" s="604" t="e">
        <f>SUM('5 міс.'!C32,#REF!)</f>
        <v>#REF!</v>
      </c>
      <c r="D33" s="605" t="e">
        <f>SUM('5 міс.'!D32,#REF!)</f>
        <v>#REF!</v>
      </c>
      <c r="E33" s="724" t="e">
        <f t="shared" si="9"/>
        <v>#REF!</v>
      </c>
      <c r="F33" s="604" t="e">
        <f>SUM('5 міс.'!F32,#REF!)</f>
        <v>#REF!</v>
      </c>
      <c r="G33" s="605" t="e">
        <f>SUM('5 міс.'!G32,#REF!)</f>
        <v>#REF!</v>
      </c>
      <c r="H33" s="724" t="e">
        <f t="shared" si="10"/>
        <v>#REF!</v>
      </c>
      <c r="I33" s="604" t="e">
        <f>SUM('5 міс.'!I32,#REF!)</f>
        <v>#REF!</v>
      </c>
      <c r="J33" s="605" t="e">
        <f>SUM('5 міс.'!J32,#REF!)</f>
        <v>#REF!</v>
      </c>
      <c r="K33" s="724" t="e">
        <f t="shared" si="11"/>
        <v>#REF!</v>
      </c>
      <c r="L33" s="604" t="e">
        <f>SUM('5 міс.'!L32,#REF!)</f>
        <v>#REF!</v>
      </c>
      <c r="M33" s="605" t="e">
        <f>SUM('5 міс.'!M32,#REF!)</f>
        <v>#REF!</v>
      </c>
      <c r="N33" s="724" t="e">
        <f t="shared" si="12"/>
        <v>#REF!</v>
      </c>
      <c r="O33" s="604" t="e">
        <f>SUM('5 міс.'!O32,#REF!)</f>
        <v>#REF!</v>
      </c>
      <c r="P33" s="605" t="e">
        <f>SUM('5 міс.'!P32,#REF!)</f>
        <v>#REF!</v>
      </c>
      <c r="Q33" s="724" t="e">
        <f t="shared" si="13"/>
        <v>#REF!</v>
      </c>
      <c r="R33" s="604" t="e">
        <f>SUM('5 міс.'!R32,#REF!)</f>
        <v>#REF!</v>
      </c>
      <c r="S33" s="605" t="e">
        <f>SUM('5 міс.'!S32,#REF!)</f>
        <v>#REF!</v>
      </c>
      <c r="T33" s="724" t="e">
        <f t="shared" si="14"/>
        <v>#REF!</v>
      </c>
      <c r="U33" s="604" t="e">
        <f>SUM(C33,F33,I33,L33,O33,R33)</f>
        <v>#REF!</v>
      </c>
      <c r="V33" s="605" t="e">
        <f>SUM(D33,G33,J33,M33,P33,S33)</f>
        <v>#REF!</v>
      </c>
      <c r="W33" s="724" t="e">
        <f t="shared" si="15"/>
        <v>#REF!</v>
      </c>
    </row>
    <row r="34" spans="1:23" s="23" customFormat="1" ht="24.6" customHeight="1" x14ac:dyDescent="0.2">
      <c r="A34" s="657" t="s">
        <v>88</v>
      </c>
      <c r="B34" s="948"/>
      <c r="C34" s="600" t="e">
        <f>SUM(C35,C36)</f>
        <v>#REF!</v>
      </c>
      <c r="D34" s="601" t="e">
        <f>SUM(D35,D36)</f>
        <v>#REF!</v>
      </c>
      <c r="E34" s="723" t="e">
        <f t="shared" si="9"/>
        <v>#REF!</v>
      </c>
      <c r="F34" s="600" t="e">
        <f>SUM(F35,F36)</f>
        <v>#REF!</v>
      </c>
      <c r="G34" s="601" t="e">
        <f>SUM(G35,G36)</f>
        <v>#REF!</v>
      </c>
      <c r="H34" s="723" t="e">
        <f t="shared" si="10"/>
        <v>#REF!</v>
      </c>
      <c r="I34" s="600" t="e">
        <f>SUM(I35,I36)</f>
        <v>#REF!</v>
      </c>
      <c r="J34" s="601" t="e">
        <f>SUM(J35,J36)</f>
        <v>#REF!</v>
      </c>
      <c r="K34" s="723" t="e">
        <f t="shared" si="11"/>
        <v>#REF!</v>
      </c>
      <c r="L34" s="600" t="e">
        <f>SUM(L35,L36)</f>
        <v>#REF!</v>
      </c>
      <c r="M34" s="601" t="e">
        <f>SUM(M35,M36)</f>
        <v>#REF!</v>
      </c>
      <c r="N34" s="723" t="e">
        <f t="shared" si="12"/>
        <v>#REF!</v>
      </c>
      <c r="O34" s="600" t="e">
        <f>SUM(O35,O36)</f>
        <v>#REF!</v>
      </c>
      <c r="P34" s="601" t="e">
        <f>SUM(P35,P36)</f>
        <v>#REF!</v>
      </c>
      <c r="Q34" s="723" t="e">
        <f t="shared" si="13"/>
        <v>#REF!</v>
      </c>
      <c r="R34" s="600" t="e">
        <f>SUM(R35,R36)</f>
        <v>#REF!</v>
      </c>
      <c r="S34" s="601" t="e">
        <f>SUM(S35,S36)</f>
        <v>#REF!</v>
      </c>
      <c r="T34" s="723" t="e">
        <f t="shared" si="14"/>
        <v>#REF!</v>
      </c>
      <c r="U34" s="600" t="e">
        <f>SUM(U35,U36)</f>
        <v>#REF!</v>
      </c>
      <c r="V34" s="601" t="e">
        <f>SUM(V35,V36)</f>
        <v>#REF!</v>
      </c>
      <c r="W34" s="723" t="e">
        <f t="shared" si="15"/>
        <v>#REF!</v>
      </c>
    </row>
    <row r="35" spans="1:23" s="23" customFormat="1" ht="13.15" customHeight="1" x14ac:dyDescent="0.2">
      <c r="A35" s="660" t="s">
        <v>22</v>
      </c>
      <c r="B35" s="946"/>
      <c r="C35" s="604" t="e">
        <f>SUM('5 міс.'!C34,#REF!)</f>
        <v>#REF!</v>
      </c>
      <c r="D35" s="605" t="e">
        <f>SUM('5 міс.'!D34,#REF!)</f>
        <v>#REF!</v>
      </c>
      <c r="E35" s="724" t="e">
        <f t="shared" si="9"/>
        <v>#REF!</v>
      </c>
      <c r="F35" s="604" t="e">
        <f>SUM('5 міс.'!F34,#REF!)</f>
        <v>#REF!</v>
      </c>
      <c r="G35" s="605" t="e">
        <f>SUM('5 міс.'!G34,#REF!)</f>
        <v>#REF!</v>
      </c>
      <c r="H35" s="724" t="e">
        <f t="shared" si="10"/>
        <v>#REF!</v>
      </c>
      <c r="I35" s="604" t="e">
        <f>SUM('5 міс.'!I34,#REF!)</f>
        <v>#REF!</v>
      </c>
      <c r="J35" s="605" t="e">
        <f>SUM('5 міс.'!J34,#REF!)</f>
        <v>#REF!</v>
      </c>
      <c r="K35" s="724" t="e">
        <f t="shared" si="11"/>
        <v>#REF!</v>
      </c>
      <c r="L35" s="604" t="e">
        <f>SUM('5 міс.'!L34,#REF!)</f>
        <v>#REF!</v>
      </c>
      <c r="M35" s="605" t="e">
        <f>SUM('5 міс.'!M34,#REF!)</f>
        <v>#REF!</v>
      </c>
      <c r="N35" s="724" t="e">
        <f t="shared" si="12"/>
        <v>#REF!</v>
      </c>
      <c r="O35" s="604" t="e">
        <f>SUM('5 міс.'!O34,#REF!)</f>
        <v>#REF!</v>
      </c>
      <c r="P35" s="605" t="e">
        <f>SUM('5 міс.'!P34,#REF!)</f>
        <v>#REF!</v>
      </c>
      <c r="Q35" s="724" t="e">
        <f t="shared" si="13"/>
        <v>#REF!</v>
      </c>
      <c r="R35" s="604" t="e">
        <f>SUM('5 міс.'!R34,#REF!)</f>
        <v>#REF!</v>
      </c>
      <c r="S35" s="605" t="e">
        <f>SUM('5 міс.'!S34,#REF!)</f>
        <v>#REF!</v>
      </c>
      <c r="T35" s="724" t="e">
        <f>S35-R35</f>
        <v>#REF!</v>
      </c>
      <c r="U35" s="604" t="e">
        <f t="shared" ref="U35:V37" si="22">SUM(C35,F35,I35,L35,O35,R35)</f>
        <v>#REF!</v>
      </c>
      <c r="V35" s="605" t="e">
        <f t="shared" si="22"/>
        <v>#REF!</v>
      </c>
      <c r="W35" s="724" t="e">
        <f t="shared" si="15"/>
        <v>#REF!</v>
      </c>
    </row>
    <row r="36" spans="1:23" s="23" customFormat="1" ht="13.15" customHeight="1" x14ac:dyDescent="0.2">
      <c r="A36" s="660" t="s">
        <v>15</v>
      </c>
      <c r="B36" s="946"/>
      <c r="C36" s="604" t="e">
        <f>SUM('5 міс.'!C35,#REF!)</f>
        <v>#REF!</v>
      </c>
      <c r="D36" s="605" t="e">
        <f>SUM('5 міс.'!D35,#REF!)</f>
        <v>#REF!</v>
      </c>
      <c r="E36" s="724" t="e">
        <f t="shared" si="9"/>
        <v>#REF!</v>
      </c>
      <c r="F36" s="604" t="e">
        <f>SUM('5 міс.'!F35,#REF!)</f>
        <v>#REF!</v>
      </c>
      <c r="G36" s="605" t="e">
        <f>SUM('5 міс.'!G35,#REF!)</f>
        <v>#REF!</v>
      </c>
      <c r="H36" s="724" t="e">
        <f t="shared" si="10"/>
        <v>#REF!</v>
      </c>
      <c r="I36" s="604" t="e">
        <f>SUM('5 міс.'!I35,#REF!)</f>
        <v>#REF!</v>
      </c>
      <c r="J36" s="605" t="e">
        <f>SUM('5 міс.'!J35,#REF!)</f>
        <v>#REF!</v>
      </c>
      <c r="K36" s="724" t="e">
        <f t="shared" si="11"/>
        <v>#REF!</v>
      </c>
      <c r="L36" s="604" t="e">
        <f>SUM('5 міс.'!L35,#REF!)</f>
        <v>#REF!</v>
      </c>
      <c r="M36" s="605" t="e">
        <f>SUM('5 міс.'!M35,#REF!)</f>
        <v>#REF!</v>
      </c>
      <c r="N36" s="724" t="e">
        <f t="shared" si="12"/>
        <v>#REF!</v>
      </c>
      <c r="O36" s="604" t="e">
        <f>SUM('5 міс.'!O35,#REF!)</f>
        <v>#REF!</v>
      </c>
      <c r="P36" s="605" t="e">
        <f>SUM('5 міс.'!P35,#REF!)</f>
        <v>#REF!</v>
      </c>
      <c r="Q36" s="724" t="e">
        <f t="shared" si="13"/>
        <v>#REF!</v>
      </c>
      <c r="R36" s="604" t="e">
        <f>SUM('5 міс.'!R35,#REF!)</f>
        <v>#REF!</v>
      </c>
      <c r="S36" s="605" t="e">
        <f>SUM('5 міс.'!S35,#REF!)</f>
        <v>#REF!</v>
      </c>
      <c r="T36" s="724" t="e">
        <f>S36-R36</f>
        <v>#REF!</v>
      </c>
      <c r="U36" s="604" t="e">
        <f t="shared" si="22"/>
        <v>#REF!</v>
      </c>
      <c r="V36" s="605" t="e">
        <f t="shared" si="22"/>
        <v>#REF!</v>
      </c>
      <c r="W36" s="724" t="e">
        <f t="shared" si="15"/>
        <v>#REF!</v>
      </c>
    </row>
    <row r="37" spans="1:23" s="78" customFormat="1" ht="24.6" customHeight="1" x14ac:dyDescent="0.2">
      <c r="A37" s="569" t="s">
        <v>35</v>
      </c>
      <c r="B37" s="945" t="s">
        <v>51</v>
      </c>
      <c r="C37" s="851" t="e">
        <f>SUM(#REF!,#REF!,#REF!,#REF!,#REF!,#REF!)/6</f>
        <v>#REF!</v>
      </c>
      <c r="D37" s="847" t="e">
        <f>SUM(#REF!,#REF!,#REF!,#REF!,#REF!,#REF!)/6</f>
        <v>#REF!</v>
      </c>
      <c r="E37" s="949" t="e">
        <f t="shared" si="9"/>
        <v>#REF!</v>
      </c>
      <c r="F37" s="851" t="e">
        <f>SUM(#REF!,#REF!,#REF!,#REF!,#REF!,#REF!)/6</f>
        <v>#REF!</v>
      </c>
      <c r="G37" s="847" t="e">
        <f>SUM(#REF!,#REF!,#REF!,#REF!,#REF!,#REF!)/6</f>
        <v>#REF!</v>
      </c>
      <c r="H37" s="949" t="e">
        <f t="shared" si="10"/>
        <v>#REF!</v>
      </c>
      <c r="I37" s="851" t="e">
        <f>SUM(#REF!,#REF!,#REF!,#REF!,#REF!,#REF!)/6</f>
        <v>#REF!</v>
      </c>
      <c r="J37" s="847" t="e">
        <f>SUM(#REF!,#REF!,#REF!,#REF!,#REF!,#REF!)/6</f>
        <v>#REF!</v>
      </c>
      <c r="K37" s="949" t="e">
        <f t="shared" si="11"/>
        <v>#REF!</v>
      </c>
      <c r="L37" s="851" t="e">
        <f>SUM(#REF!,#REF!,#REF!,#REF!,#REF!,#REF!)/6</f>
        <v>#REF!</v>
      </c>
      <c r="M37" s="847" t="e">
        <f>SUM(#REF!,#REF!,#REF!,#REF!,#REF!,#REF!)/6</f>
        <v>#REF!</v>
      </c>
      <c r="N37" s="949" t="e">
        <f t="shared" si="12"/>
        <v>#REF!</v>
      </c>
      <c r="O37" s="851" t="e">
        <f>SUM(#REF!,#REF!,#REF!,#REF!,#REF!,#REF!)/6</f>
        <v>#REF!</v>
      </c>
      <c r="P37" s="847" t="e">
        <f>SUM(#REF!,#REF!,#REF!,#REF!,#REF!,#REF!)/6</f>
        <v>#REF!</v>
      </c>
      <c r="Q37" s="949" t="e">
        <f t="shared" si="13"/>
        <v>#REF!</v>
      </c>
      <c r="R37" s="851" t="e">
        <f>SUM(#REF!,#REF!,#REF!,#REF!,#REF!,#REF!)/6</f>
        <v>#REF!</v>
      </c>
      <c r="S37" s="847" t="e">
        <f>SUM(#REF!,#REF!,#REF!,#REF!,#REF!,#REF!)/6</f>
        <v>#REF!</v>
      </c>
      <c r="T37" s="949" t="e">
        <f t="shared" si="14"/>
        <v>#REF!</v>
      </c>
      <c r="U37" s="851" t="e">
        <f t="shared" si="22"/>
        <v>#REF!</v>
      </c>
      <c r="V37" s="847" t="e">
        <f t="shared" si="22"/>
        <v>#REF!</v>
      </c>
      <c r="W37" s="949" t="e">
        <f t="shared" si="15"/>
        <v>#REF!</v>
      </c>
    </row>
    <row r="38" spans="1:23" s="78" customFormat="1" ht="13.15" customHeight="1" x14ac:dyDescent="0.2">
      <c r="A38" s="663" t="s">
        <v>24</v>
      </c>
      <c r="B38" s="946" t="s">
        <v>12</v>
      </c>
      <c r="C38" s="642" t="e">
        <f>SUM(#REF!,#REF!,#REF!,#REF!,#REF!,#REF!)/6</f>
        <v>#REF!</v>
      </c>
      <c r="D38" s="643" t="e">
        <f>SUM(#REF!,#REF!,#REF!,#REF!,#REF!,#REF!)/6</f>
        <v>#REF!</v>
      </c>
      <c r="E38" s="950" t="e">
        <f t="shared" si="9"/>
        <v>#REF!</v>
      </c>
      <c r="F38" s="642" t="e">
        <f>SUM(#REF!,#REF!,#REF!,#REF!,#REF!,#REF!)/6</f>
        <v>#REF!</v>
      </c>
      <c r="G38" s="643" t="e">
        <f>SUM(#REF!,#REF!,#REF!,#REF!,#REF!,#REF!)/6</f>
        <v>#REF!</v>
      </c>
      <c r="H38" s="950" t="e">
        <f t="shared" si="10"/>
        <v>#REF!</v>
      </c>
      <c r="I38" s="642" t="e">
        <f>SUM(#REF!,#REF!,#REF!,#REF!,#REF!,#REF!)/6</f>
        <v>#REF!</v>
      </c>
      <c r="J38" s="643" t="e">
        <f>SUM(#REF!,#REF!,#REF!,#REF!,#REF!,#REF!)/6</f>
        <v>#REF!</v>
      </c>
      <c r="K38" s="950" t="e">
        <f t="shared" si="11"/>
        <v>#REF!</v>
      </c>
      <c r="L38" s="642" t="e">
        <f>SUM(#REF!,#REF!,#REF!,#REF!,#REF!,#REF!)/6</f>
        <v>#REF!</v>
      </c>
      <c r="M38" s="643" t="e">
        <f>SUM(#REF!,#REF!,#REF!,#REF!,#REF!,#REF!)/6</f>
        <v>#REF!</v>
      </c>
      <c r="N38" s="950" t="e">
        <f t="shared" si="12"/>
        <v>#REF!</v>
      </c>
      <c r="O38" s="642" t="e">
        <f>SUM(#REF!,#REF!,#REF!,#REF!,#REF!,#REF!)/6</f>
        <v>#REF!</v>
      </c>
      <c r="P38" s="643" t="e">
        <f>SUM(#REF!,#REF!,#REF!,#REF!,#REF!,#REF!)/6</f>
        <v>#REF!</v>
      </c>
      <c r="Q38" s="950" t="e">
        <f t="shared" si="13"/>
        <v>#REF!</v>
      </c>
      <c r="R38" s="642" t="e">
        <f>SUM(#REF!,#REF!,#REF!,#REF!,#REF!,#REF!)/6</f>
        <v>#REF!</v>
      </c>
      <c r="S38" s="643" t="e">
        <f>SUM(#REF!,#REF!,#REF!,#REF!,#REF!,#REF!)/6</f>
        <v>#REF!</v>
      </c>
      <c r="T38" s="950" t="e">
        <f t="shared" si="14"/>
        <v>#REF!</v>
      </c>
      <c r="U38" s="642" t="e">
        <f t="shared" ref="U38:V41" si="23">SUM(C38,F38,I38,L38,O38,R38)</f>
        <v>#REF!</v>
      </c>
      <c r="V38" s="643" t="e">
        <f t="shared" si="23"/>
        <v>#REF!</v>
      </c>
      <c r="W38" s="950" t="e">
        <f t="shared" si="15"/>
        <v>#REF!</v>
      </c>
    </row>
    <row r="39" spans="1:23" s="78" customFormat="1" ht="13.15" customHeight="1" x14ac:dyDescent="0.2">
      <c r="A39" s="663" t="s">
        <v>25</v>
      </c>
      <c r="B39" s="946" t="s">
        <v>12</v>
      </c>
      <c r="C39" s="642" t="e">
        <f>C37-C38</f>
        <v>#REF!</v>
      </c>
      <c r="D39" s="643" t="e">
        <f>D37-D38</f>
        <v>#REF!</v>
      </c>
      <c r="E39" s="950" t="e">
        <f t="shared" si="9"/>
        <v>#REF!</v>
      </c>
      <c r="F39" s="642" t="e">
        <f>F37-F38</f>
        <v>#REF!</v>
      </c>
      <c r="G39" s="643" t="e">
        <f>G37-G38</f>
        <v>#REF!</v>
      </c>
      <c r="H39" s="950" t="e">
        <f t="shared" si="10"/>
        <v>#REF!</v>
      </c>
      <c r="I39" s="642" t="e">
        <f>I37-I38</f>
        <v>#REF!</v>
      </c>
      <c r="J39" s="643" t="e">
        <f>J37-J38</f>
        <v>#REF!</v>
      </c>
      <c r="K39" s="950" t="e">
        <f t="shared" si="11"/>
        <v>#REF!</v>
      </c>
      <c r="L39" s="642" t="e">
        <f>L37-L38</f>
        <v>#REF!</v>
      </c>
      <c r="M39" s="643" t="e">
        <f>M37-M38</f>
        <v>#REF!</v>
      </c>
      <c r="N39" s="950" t="e">
        <f t="shared" si="12"/>
        <v>#REF!</v>
      </c>
      <c r="O39" s="642" t="e">
        <f>O37-O38</f>
        <v>#REF!</v>
      </c>
      <c r="P39" s="643" t="e">
        <f>P37-P38</f>
        <v>#REF!</v>
      </c>
      <c r="Q39" s="950" t="e">
        <f t="shared" si="13"/>
        <v>#REF!</v>
      </c>
      <c r="R39" s="642" t="e">
        <f>R37-R38</f>
        <v>#REF!</v>
      </c>
      <c r="S39" s="643" t="e">
        <f>S37-S38</f>
        <v>#REF!</v>
      </c>
      <c r="T39" s="950" t="e">
        <f t="shared" si="14"/>
        <v>#REF!</v>
      </c>
      <c r="U39" s="642" t="e">
        <f t="shared" si="23"/>
        <v>#REF!</v>
      </c>
      <c r="V39" s="643" t="e">
        <f t="shared" si="23"/>
        <v>#REF!</v>
      </c>
      <c r="W39" s="950" t="e">
        <f t="shared" si="15"/>
        <v>#REF!</v>
      </c>
    </row>
    <row r="40" spans="1:23" s="508" customFormat="1" ht="24.6" customHeight="1" x14ac:dyDescent="0.2">
      <c r="A40" s="573" t="s">
        <v>54</v>
      </c>
      <c r="B40" s="952" t="s">
        <v>55</v>
      </c>
      <c r="C40" s="714" t="e">
        <f>'5 міс.'!C39+#REF!</f>
        <v>#REF!</v>
      </c>
      <c r="D40" s="709" t="e">
        <f>'5 міс.'!D39+#REF!</f>
        <v>#REF!</v>
      </c>
      <c r="E40" s="725" t="e">
        <f t="shared" si="9"/>
        <v>#REF!</v>
      </c>
      <c r="F40" s="714" t="e">
        <f>'5 міс.'!F39+#REF!</f>
        <v>#REF!</v>
      </c>
      <c r="G40" s="709" t="e">
        <f>'5 міс.'!G39+#REF!</f>
        <v>#REF!</v>
      </c>
      <c r="H40" s="725" t="e">
        <f t="shared" si="10"/>
        <v>#REF!</v>
      </c>
      <c r="I40" s="714" t="e">
        <f>'5 міс.'!I39+#REF!</f>
        <v>#REF!</v>
      </c>
      <c r="J40" s="709" t="e">
        <f>'5 міс.'!J39+#REF!</f>
        <v>#REF!</v>
      </c>
      <c r="K40" s="725" t="e">
        <f t="shared" si="11"/>
        <v>#REF!</v>
      </c>
      <c r="L40" s="714" t="e">
        <f>'5 міс.'!L39+#REF!</f>
        <v>#REF!</v>
      </c>
      <c r="M40" s="709" t="e">
        <f>'5 міс.'!M39+#REF!</f>
        <v>#REF!</v>
      </c>
      <c r="N40" s="725" t="e">
        <f t="shared" si="12"/>
        <v>#REF!</v>
      </c>
      <c r="O40" s="714" t="e">
        <f>'5 міс.'!O39+#REF!</f>
        <v>#REF!</v>
      </c>
      <c r="P40" s="709" t="e">
        <f>'5 міс.'!P39+#REF!</f>
        <v>#REF!</v>
      </c>
      <c r="Q40" s="725" t="e">
        <f t="shared" si="13"/>
        <v>#REF!</v>
      </c>
      <c r="R40" s="714" t="e">
        <f>'5 міс.'!R39+#REF!</f>
        <v>#REF!</v>
      </c>
      <c r="S40" s="709" t="e">
        <f>'5 міс.'!S39+#REF!</f>
        <v>#REF!</v>
      </c>
      <c r="T40" s="725" t="e">
        <f t="shared" si="14"/>
        <v>#REF!</v>
      </c>
      <c r="U40" s="716" t="e">
        <f t="shared" si="23"/>
        <v>#REF!</v>
      </c>
      <c r="V40" s="746" t="e">
        <f t="shared" si="23"/>
        <v>#REF!</v>
      </c>
      <c r="W40" s="725" t="e">
        <f t="shared" si="15"/>
        <v>#REF!</v>
      </c>
    </row>
    <row r="41" spans="1:23" s="508" customFormat="1" ht="13.15" customHeight="1" x14ac:dyDescent="0.2">
      <c r="A41" s="573" t="s">
        <v>56</v>
      </c>
      <c r="B41" s="953" t="s">
        <v>12</v>
      </c>
      <c r="C41" s="714" t="e">
        <f>'5 міс.'!C40+#REF!</f>
        <v>#REF!</v>
      </c>
      <c r="D41" s="709" t="e">
        <f>'5 міс.'!D40+#REF!</f>
        <v>#REF!</v>
      </c>
      <c r="E41" s="725" t="e">
        <f t="shared" si="9"/>
        <v>#REF!</v>
      </c>
      <c r="F41" s="714" t="e">
        <f>'5 міс.'!F40+#REF!</f>
        <v>#REF!</v>
      </c>
      <c r="G41" s="709" t="e">
        <f>'5 міс.'!G40+#REF!</f>
        <v>#REF!</v>
      </c>
      <c r="H41" s="725" t="e">
        <f t="shared" si="10"/>
        <v>#REF!</v>
      </c>
      <c r="I41" s="714" t="e">
        <f>'5 міс.'!I40+#REF!</f>
        <v>#REF!</v>
      </c>
      <c r="J41" s="709" t="e">
        <f>'5 міс.'!J40+#REF!</f>
        <v>#REF!</v>
      </c>
      <c r="K41" s="725" t="e">
        <f t="shared" si="11"/>
        <v>#REF!</v>
      </c>
      <c r="L41" s="714" t="e">
        <f>'5 міс.'!L40+#REF!</f>
        <v>#REF!</v>
      </c>
      <c r="M41" s="709" t="e">
        <f>'5 міс.'!M40+#REF!</f>
        <v>#REF!</v>
      </c>
      <c r="N41" s="725" t="e">
        <f t="shared" si="12"/>
        <v>#REF!</v>
      </c>
      <c r="O41" s="714" t="e">
        <f>'5 міс.'!O40+#REF!</f>
        <v>#REF!</v>
      </c>
      <c r="P41" s="709" t="e">
        <f>'5 міс.'!P40+#REF!</f>
        <v>#REF!</v>
      </c>
      <c r="Q41" s="725" t="e">
        <f t="shared" si="13"/>
        <v>#REF!</v>
      </c>
      <c r="R41" s="714" t="e">
        <f>'5 міс.'!R40+#REF!</f>
        <v>#REF!</v>
      </c>
      <c r="S41" s="709" t="e">
        <f>'5 міс.'!S40+#REF!</f>
        <v>#REF!</v>
      </c>
      <c r="T41" s="725" t="e">
        <f t="shared" si="14"/>
        <v>#REF!</v>
      </c>
      <c r="U41" s="716" t="e">
        <f t="shared" si="23"/>
        <v>#REF!</v>
      </c>
      <c r="V41" s="746" t="e">
        <f t="shared" si="23"/>
        <v>#REF!</v>
      </c>
      <c r="W41" s="725" t="e">
        <f t="shared" si="15"/>
        <v>#REF!</v>
      </c>
    </row>
    <row r="42" spans="1:23" s="437" customFormat="1" ht="13.15" customHeight="1" x14ac:dyDescent="0.2">
      <c r="A42" s="530" t="s">
        <v>58</v>
      </c>
      <c r="B42" s="953" t="s">
        <v>12</v>
      </c>
      <c r="C42" s="734" t="e">
        <f>C40+C41</f>
        <v>#REF!</v>
      </c>
      <c r="D42" s="747" t="e">
        <f>D40+D41</f>
        <v>#REF!</v>
      </c>
      <c r="E42" s="726" t="e">
        <f t="shared" si="9"/>
        <v>#REF!</v>
      </c>
      <c r="F42" s="734" t="e">
        <f>F40+F41</f>
        <v>#REF!</v>
      </c>
      <c r="G42" s="747" t="e">
        <f>G40+G41</f>
        <v>#REF!</v>
      </c>
      <c r="H42" s="726" t="e">
        <f t="shared" si="10"/>
        <v>#REF!</v>
      </c>
      <c r="I42" s="734" t="e">
        <f>I40+I41</f>
        <v>#REF!</v>
      </c>
      <c r="J42" s="747" t="e">
        <f>J40+J41</f>
        <v>#REF!</v>
      </c>
      <c r="K42" s="726" t="e">
        <f t="shared" si="11"/>
        <v>#REF!</v>
      </c>
      <c r="L42" s="734" t="e">
        <f>L40+L41</f>
        <v>#REF!</v>
      </c>
      <c r="M42" s="747" t="e">
        <f>M40+M41</f>
        <v>#REF!</v>
      </c>
      <c r="N42" s="726" t="e">
        <f t="shared" si="12"/>
        <v>#REF!</v>
      </c>
      <c r="O42" s="734" t="e">
        <f>O40+O41</f>
        <v>#REF!</v>
      </c>
      <c r="P42" s="747" t="e">
        <f>P40+P41</f>
        <v>#REF!</v>
      </c>
      <c r="Q42" s="726" t="e">
        <f t="shared" si="13"/>
        <v>#REF!</v>
      </c>
      <c r="R42" s="734" t="e">
        <f>R40+R41</f>
        <v>#REF!</v>
      </c>
      <c r="S42" s="747" t="e">
        <f>S40+S41</f>
        <v>#REF!</v>
      </c>
      <c r="T42" s="726" t="e">
        <f t="shared" si="14"/>
        <v>#REF!</v>
      </c>
      <c r="U42" s="735" t="e">
        <f>U41+U40</f>
        <v>#REF!</v>
      </c>
      <c r="V42" s="748" t="e">
        <f t="shared" ref="V42:V47" si="24">SUM(D42,G42,J42,M42,P42,S42)</f>
        <v>#REF!</v>
      </c>
      <c r="W42" s="726" t="e">
        <f t="shared" si="15"/>
        <v>#REF!</v>
      </c>
    </row>
    <row r="43" spans="1:23" s="508" customFormat="1" ht="24.6" customHeight="1" x14ac:dyDescent="0.2">
      <c r="A43" s="573" t="s">
        <v>54</v>
      </c>
      <c r="B43" s="954" t="s">
        <v>57</v>
      </c>
      <c r="C43" s="714" t="e">
        <f>'5 міс.'!C42+#REF!</f>
        <v>#REF!</v>
      </c>
      <c r="D43" s="709" t="e">
        <f>'5 міс.'!D42+#REF!</f>
        <v>#REF!</v>
      </c>
      <c r="E43" s="725" t="e">
        <f t="shared" si="9"/>
        <v>#REF!</v>
      </c>
      <c r="F43" s="714" t="e">
        <f>'5 міс.'!F42+#REF!</f>
        <v>#REF!</v>
      </c>
      <c r="G43" s="709" t="e">
        <f>'5 міс.'!G42+#REF!</f>
        <v>#REF!</v>
      </c>
      <c r="H43" s="725" t="e">
        <f t="shared" si="10"/>
        <v>#REF!</v>
      </c>
      <c r="I43" s="714" t="e">
        <f>'5 міс.'!I42+#REF!</f>
        <v>#REF!</v>
      </c>
      <c r="J43" s="709" t="e">
        <f>'5 міс.'!J42+#REF!</f>
        <v>#REF!</v>
      </c>
      <c r="K43" s="725" t="e">
        <f t="shared" si="11"/>
        <v>#REF!</v>
      </c>
      <c r="L43" s="714" t="e">
        <f>'5 міс.'!L42+#REF!</f>
        <v>#REF!</v>
      </c>
      <c r="M43" s="709" t="e">
        <f>'5 міс.'!M42+#REF!</f>
        <v>#REF!</v>
      </c>
      <c r="N43" s="725" t="e">
        <f t="shared" si="12"/>
        <v>#REF!</v>
      </c>
      <c r="O43" s="714" t="e">
        <f>'5 міс.'!O42+#REF!</f>
        <v>#REF!</v>
      </c>
      <c r="P43" s="709" t="e">
        <f>'5 міс.'!P42+#REF!</f>
        <v>#REF!</v>
      </c>
      <c r="Q43" s="725" t="e">
        <f t="shared" si="13"/>
        <v>#REF!</v>
      </c>
      <c r="R43" s="964" t="e">
        <f>'5 міс.'!R42+#REF!</f>
        <v>#REF!</v>
      </c>
      <c r="S43" s="709" t="e">
        <f>'5 міс.'!S42+#REF!</f>
        <v>#REF!</v>
      </c>
      <c r="T43" s="725" t="e">
        <f t="shared" si="14"/>
        <v>#REF!</v>
      </c>
      <c r="U43" s="716" t="e">
        <f>SUM(C43,F43,I43,L43,O43,R43)</f>
        <v>#REF!</v>
      </c>
      <c r="V43" s="746" t="e">
        <f t="shared" si="24"/>
        <v>#REF!</v>
      </c>
      <c r="W43" s="725" t="e">
        <f t="shared" si="15"/>
        <v>#REF!</v>
      </c>
    </row>
    <row r="44" spans="1:23" s="508" customFormat="1" ht="13.15" customHeight="1" x14ac:dyDescent="0.2">
      <c r="A44" s="573" t="s">
        <v>56</v>
      </c>
      <c r="B44" s="953" t="s">
        <v>12</v>
      </c>
      <c r="C44" s="714" t="e">
        <f>'5 міс.'!C43+#REF!</f>
        <v>#REF!</v>
      </c>
      <c r="D44" s="709" t="e">
        <f>'5 міс.'!D43+#REF!</f>
        <v>#REF!</v>
      </c>
      <c r="E44" s="725" t="e">
        <f t="shared" si="9"/>
        <v>#REF!</v>
      </c>
      <c r="F44" s="714" t="e">
        <f>'5 міс.'!F43+#REF!</f>
        <v>#REF!</v>
      </c>
      <c r="G44" s="709" t="e">
        <f>'5 міс.'!G43+#REF!</f>
        <v>#REF!</v>
      </c>
      <c r="H44" s="725" t="e">
        <f t="shared" si="10"/>
        <v>#REF!</v>
      </c>
      <c r="I44" s="714" t="e">
        <f>'5 міс.'!I43+#REF!</f>
        <v>#REF!</v>
      </c>
      <c r="J44" s="709" t="e">
        <f>'5 міс.'!J43+#REF!</f>
        <v>#REF!</v>
      </c>
      <c r="K44" s="725" t="e">
        <f t="shared" si="11"/>
        <v>#REF!</v>
      </c>
      <c r="L44" s="714" t="e">
        <f>'5 міс.'!L43+#REF!</f>
        <v>#REF!</v>
      </c>
      <c r="M44" s="709" t="e">
        <f>'5 міс.'!M43+#REF!</f>
        <v>#REF!</v>
      </c>
      <c r="N44" s="725" t="e">
        <f t="shared" si="12"/>
        <v>#REF!</v>
      </c>
      <c r="O44" s="714" t="e">
        <f>'5 міс.'!O43+#REF!</f>
        <v>#REF!</v>
      </c>
      <c r="P44" s="709" t="e">
        <f>'5 міс.'!P43+#REF!</f>
        <v>#REF!</v>
      </c>
      <c r="Q44" s="725" t="e">
        <f t="shared" si="13"/>
        <v>#REF!</v>
      </c>
      <c r="R44" s="714" t="e">
        <f>'5 міс.'!R43+#REF!</f>
        <v>#REF!</v>
      </c>
      <c r="S44" s="709" t="e">
        <f>'5 міс.'!S43+#REF!</f>
        <v>#REF!</v>
      </c>
      <c r="T44" s="725" t="e">
        <f t="shared" si="14"/>
        <v>#REF!</v>
      </c>
      <c r="U44" s="716" t="e">
        <f>SUM(C44,F44,I44,L44,O44,R44)</f>
        <v>#REF!</v>
      </c>
      <c r="V44" s="746" t="e">
        <f t="shared" si="24"/>
        <v>#REF!</v>
      </c>
      <c r="W44" s="725" t="e">
        <f t="shared" si="15"/>
        <v>#REF!</v>
      </c>
    </row>
    <row r="45" spans="1:23" s="437" customFormat="1" ht="13.15" customHeight="1" thickBot="1" x14ac:dyDescent="0.25">
      <c r="A45" s="583" t="s">
        <v>58</v>
      </c>
      <c r="B45" s="951" t="s">
        <v>12</v>
      </c>
      <c r="C45" s="715" t="e">
        <f>C43+C44</f>
        <v>#REF!</v>
      </c>
      <c r="D45" s="710" t="e">
        <f>D43+D44</f>
        <v>#REF!</v>
      </c>
      <c r="E45" s="727" t="e">
        <f t="shared" si="9"/>
        <v>#REF!</v>
      </c>
      <c r="F45" s="715" t="e">
        <f>F43+F44</f>
        <v>#REF!</v>
      </c>
      <c r="G45" s="710" t="e">
        <f>G43+G44</f>
        <v>#REF!</v>
      </c>
      <c r="H45" s="727" t="e">
        <f t="shared" si="10"/>
        <v>#REF!</v>
      </c>
      <c r="I45" s="715" t="e">
        <f>I43+I44</f>
        <v>#REF!</v>
      </c>
      <c r="J45" s="710" t="e">
        <f>J43+J44</f>
        <v>#REF!</v>
      </c>
      <c r="K45" s="727" t="e">
        <f t="shared" si="11"/>
        <v>#REF!</v>
      </c>
      <c r="L45" s="715" t="e">
        <f>L43+L44</f>
        <v>#REF!</v>
      </c>
      <c r="M45" s="710" t="e">
        <f>M43+M44</f>
        <v>#REF!</v>
      </c>
      <c r="N45" s="727" t="e">
        <f t="shared" si="12"/>
        <v>#REF!</v>
      </c>
      <c r="O45" s="715" t="e">
        <f>O43+O44</f>
        <v>#REF!</v>
      </c>
      <c r="P45" s="710" t="e">
        <f>P43+P44</f>
        <v>#REF!</v>
      </c>
      <c r="Q45" s="727" t="e">
        <f t="shared" si="13"/>
        <v>#REF!</v>
      </c>
      <c r="R45" s="715" t="e">
        <f>R43+R44</f>
        <v>#REF!</v>
      </c>
      <c r="S45" s="710" t="e">
        <f>S43+S44</f>
        <v>#REF!</v>
      </c>
      <c r="T45" s="727" t="e">
        <f t="shared" si="14"/>
        <v>#REF!</v>
      </c>
      <c r="U45" s="836" t="e">
        <f>U44+U43</f>
        <v>#REF!</v>
      </c>
      <c r="V45" s="837" t="e">
        <f t="shared" si="24"/>
        <v>#REF!</v>
      </c>
      <c r="W45" s="835" t="e">
        <f t="shared" si="15"/>
        <v>#REF!</v>
      </c>
    </row>
    <row r="46" spans="1:23" s="437" customFormat="1" ht="27" customHeight="1" x14ac:dyDescent="0.2">
      <c r="A46" s="571" t="s">
        <v>95</v>
      </c>
      <c r="B46" s="667"/>
      <c r="C46" s="694" t="e">
        <f>C48+C49+C50+C53+C52</f>
        <v>#REF!</v>
      </c>
      <c r="D46" s="685" t="e">
        <f>D48+D49+D50+D53+D52</f>
        <v>#REF!</v>
      </c>
      <c r="E46" s="617" t="e">
        <f t="shared" ref="E46:E60" si="25">D46/C46*100</f>
        <v>#REF!</v>
      </c>
      <c r="F46" s="694" t="e">
        <f>F48+F49+F50+F53+F52</f>
        <v>#REF!</v>
      </c>
      <c r="G46" s="685" t="e">
        <f>G48+G49+G50+G53+G52</f>
        <v>#REF!</v>
      </c>
      <c r="H46" s="617" t="e">
        <f t="shared" ref="H46:H60" si="26">G46/F46*100</f>
        <v>#REF!</v>
      </c>
      <c r="I46" s="685" t="e">
        <f>I48+I49+I50+I53+I52</f>
        <v>#REF!</v>
      </c>
      <c r="J46" s="685" t="e">
        <f>J48+J49+J50+J53+J52</f>
        <v>#REF!</v>
      </c>
      <c r="K46" s="617" t="e">
        <f t="shared" ref="K46:K60" si="27">J46/I46*100</f>
        <v>#REF!</v>
      </c>
      <c r="L46" s="685" t="e">
        <f>L48+L49+L50+L53+L52+0.1</f>
        <v>#REF!</v>
      </c>
      <c r="M46" s="685" t="e">
        <f>M48+M49+M50+M53+M52</f>
        <v>#REF!</v>
      </c>
      <c r="N46" s="617" t="e">
        <f t="shared" ref="N46:N60" si="28">M46/L46*100</f>
        <v>#REF!</v>
      </c>
      <c r="O46" s="685" t="e">
        <f>O48+O49+O50+O53+O52</f>
        <v>#REF!</v>
      </c>
      <c r="P46" s="685" t="e">
        <f>P48+P49+P50+P53+P52</f>
        <v>#REF!</v>
      </c>
      <c r="Q46" s="617" t="e">
        <f t="shared" ref="Q46:Q60" si="29">P46/O46*100</f>
        <v>#REF!</v>
      </c>
      <c r="R46" s="685" t="e">
        <f>R48+R49+R50+R53+R52</f>
        <v>#REF!</v>
      </c>
      <c r="S46" s="685" t="e">
        <f>S48+S49+S50+S53+S52</f>
        <v>#REF!</v>
      </c>
      <c r="T46" s="838" t="e">
        <f t="shared" ref="T46:T60" si="30">S46/R46*100</f>
        <v>#REF!</v>
      </c>
      <c r="U46" s="682" t="e">
        <f>SUM(C46,F46,I46,L46,O46,R46)+0.1</f>
        <v>#REF!</v>
      </c>
      <c r="V46" s="618" t="e">
        <f t="shared" si="24"/>
        <v>#REF!</v>
      </c>
      <c r="W46" s="617" t="e">
        <f t="shared" ref="W46:W60" si="31">V46/U46*100</f>
        <v>#REF!</v>
      </c>
    </row>
    <row r="47" spans="1:23" s="508" customFormat="1" ht="13.15" customHeight="1" x14ac:dyDescent="0.2">
      <c r="A47" s="572" t="s">
        <v>102</v>
      </c>
      <c r="B47" s="666"/>
      <c r="C47" s="686" t="e">
        <f>C48+C49+C50+C53</f>
        <v>#REF!</v>
      </c>
      <c r="D47" s="686" t="e">
        <f>D48+D49+D50+D53</f>
        <v>#REF!</v>
      </c>
      <c r="E47" s="619" t="e">
        <f t="shared" si="25"/>
        <v>#REF!</v>
      </c>
      <c r="F47" s="686" t="e">
        <f>F48+F49+F50+F53</f>
        <v>#REF!</v>
      </c>
      <c r="G47" s="686" t="e">
        <f>G48+G49+G50+G53</f>
        <v>#REF!</v>
      </c>
      <c r="H47" s="619" t="e">
        <f t="shared" si="26"/>
        <v>#REF!</v>
      </c>
      <c r="I47" s="686" t="e">
        <f>I48+I49+I50+I53</f>
        <v>#REF!</v>
      </c>
      <c r="J47" s="686" t="e">
        <f>J48+J49+J50+J53</f>
        <v>#REF!</v>
      </c>
      <c r="K47" s="619" t="e">
        <f t="shared" si="27"/>
        <v>#REF!</v>
      </c>
      <c r="L47" s="967" t="e">
        <f>'5 міс.'!L46+#REF!</f>
        <v>#REF!</v>
      </c>
      <c r="M47" s="687" t="e">
        <f>'5 міс.'!M46+#REF!</f>
        <v>#REF!</v>
      </c>
      <c r="N47" s="619" t="e">
        <f t="shared" si="28"/>
        <v>#REF!</v>
      </c>
      <c r="O47" s="686" t="e">
        <f>O48+O49+O50+O53</f>
        <v>#REF!</v>
      </c>
      <c r="P47" s="686" t="e">
        <f>P48+P49+P50+P53</f>
        <v>#REF!</v>
      </c>
      <c r="Q47" s="619" t="e">
        <f t="shared" si="29"/>
        <v>#REF!</v>
      </c>
      <c r="R47" s="686" t="e">
        <f>R48+R49+R50+R53</f>
        <v>#REF!</v>
      </c>
      <c r="S47" s="686" t="e">
        <f>S48+S49+S50+S53</f>
        <v>#REF!</v>
      </c>
      <c r="T47" s="625" t="e">
        <f t="shared" si="30"/>
        <v>#REF!</v>
      </c>
      <c r="U47" s="593" t="e">
        <f>SUM(C47,F47,I47,L47,O47,R47)+0.1</f>
        <v>#REF!</v>
      </c>
      <c r="V47" s="594" t="e">
        <f t="shared" si="24"/>
        <v>#REF!</v>
      </c>
      <c r="W47" s="621" t="e">
        <f t="shared" si="31"/>
        <v>#REF!</v>
      </c>
    </row>
    <row r="48" spans="1:23" s="508" customFormat="1" ht="13.15" customHeight="1" x14ac:dyDescent="0.2">
      <c r="A48" s="573" t="s">
        <v>92</v>
      </c>
      <c r="B48" s="573"/>
      <c r="C48" s="695" t="e">
        <f>'5 міс.'!C47+#REF!</f>
        <v>#REF!</v>
      </c>
      <c r="D48" s="695" t="e">
        <f>'5 міс.'!D47+#REF!</f>
        <v>#REF!</v>
      </c>
      <c r="E48" s="621" t="e">
        <f t="shared" si="25"/>
        <v>#REF!</v>
      </c>
      <c r="F48" s="695" t="e">
        <f>'5 міс.'!F47+#REF!</f>
        <v>#REF!</v>
      </c>
      <c r="G48" s="687" t="e">
        <f>'5 міс.'!G47+#REF!</f>
        <v>#REF!</v>
      </c>
      <c r="H48" s="621" t="e">
        <f t="shared" si="26"/>
        <v>#REF!</v>
      </c>
      <c r="I48" s="695" t="e">
        <f>'5 міс.'!I47+#REF!</f>
        <v>#REF!</v>
      </c>
      <c r="J48" s="687" t="e">
        <f>'5 міс.'!J47+#REF!</f>
        <v>#REF!</v>
      </c>
      <c r="K48" s="621" t="e">
        <f t="shared" si="27"/>
        <v>#REF!</v>
      </c>
      <c r="L48" s="967" t="e">
        <f>'5 міс.'!L47+#REF!</f>
        <v>#REF!</v>
      </c>
      <c r="M48" s="687" t="e">
        <f>'5 міс.'!M47+#REF!</f>
        <v>#REF!</v>
      </c>
      <c r="N48" s="621" t="e">
        <f t="shared" si="28"/>
        <v>#REF!</v>
      </c>
      <c r="O48" s="692" t="e">
        <f>'5 міс.'!O47+#REF!</f>
        <v>#REF!</v>
      </c>
      <c r="P48" s="687" t="e">
        <f>'5 міс.'!P47+#REF!</f>
        <v>#REF!</v>
      </c>
      <c r="Q48" s="621" t="e">
        <f t="shared" si="29"/>
        <v>#REF!</v>
      </c>
      <c r="R48" s="692" t="e">
        <f>'5 міс.'!R47+#REF!</f>
        <v>#REF!</v>
      </c>
      <c r="S48" s="687" t="e">
        <f>'5 міс.'!S47+#REF!</f>
        <v>#REF!</v>
      </c>
      <c r="T48" s="627" t="e">
        <f t="shared" si="30"/>
        <v>#REF!</v>
      </c>
      <c r="U48" s="593" t="e">
        <f t="shared" ref="U48:V60" si="32">SUM(C48,F48,I48,L48,O48,R48)</f>
        <v>#REF!</v>
      </c>
      <c r="V48" s="594" t="e">
        <f t="shared" si="32"/>
        <v>#REF!</v>
      </c>
      <c r="W48" s="621" t="e">
        <f t="shared" si="31"/>
        <v>#REF!</v>
      </c>
    </row>
    <row r="49" spans="1:23" ht="13.15" customHeight="1" x14ac:dyDescent="0.2">
      <c r="A49" s="663" t="s">
        <v>93</v>
      </c>
      <c r="B49" s="664"/>
      <c r="C49" s="695" t="e">
        <f>'5 міс.'!C48+#REF!</f>
        <v>#REF!</v>
      </c>
      <c r="D49" s="695" t="e">
        <f>'5 міс.'!D48+#REF!</f>
        <v>#REF!</v>
      </c>
      <c r="E49" s="621" t="e">
        <f t="shared" si="25"/>
        <v>#REF!</v>
      </c>
      <c r="F49" s="695" t="e">
        <f>'5 міс.'!F48+#REF!</f>
        <v>#REF!</v>
      </c>
      <c r="G49" s="687" t="e">
        <f>'5 міс.'!G48+#REF!</f>
        <v>#REF!</v>
      </c>
      <c r="H49" s="621" t="e">
        <f t="shared" si="26"/>
        <v>#REF!</v>
      </c>
      <c r="I49" s="695" t="e">
        <f>'5 міс.'!I48+#REF!</f>
        <v>#REF!</v>
      </c>
      <c r="J49" s="687" t="e">
        <f>'5 міс.'!J48+#REF!</f>
        <v>#REF!</v>
      </c>
      <c r="K49" s="621" t="e">
        <f t="shared" si="27"/>
        <v>#REF!</v>
      </c>
      <c r="L49" s="967" t="e">
        <f>'5 міс.'!L48+#REF!</f>
        <v>#REF!</v>
      </c>
      <c r="M49" s="687" t="e">
        <f>'5 міс.'!M48+#REF!</f>
        <v>#REF!</v>
      </c>
      <c r="N49" s="621" t="e">
        <f t="shared" si="28"/>
        <v>#REF!</v>
      </c>
      <c r="O49" s="692" t="e">
        <f>'5 міс.'!O48+#REF!</f>
        <v>#REF!</v>
      </c>
      <c r="P49" s="687" t="e">
        <f>'5 міс.'!P48+#REF!</f>
        <v>#REF!</v>
      </c>
      <c r="Q49" s="621" t="e">
        <f t="shared" si="29"/>
        <v>#REF!</v>
      </c>
      <c r="R49" s="692" t="e">
        <f>'5 міс.'!R48+#REF!</f>
        <v>#REF!</v>
      </c>
      <c r="S49" s="687" t="e">
        <f>'5 міс.'!S48+#REF!</f>
        <v>#REF!</v>
      </c>
      <c r="T49" s="627" t="e">
        <f t="shared" si="30"/>
        <v>#REF!</v>
      </c>
      <c r="U49" s="593" t="e">
        <f t="shared" si="32"/>
        <v>#REF!</v>
      </c>
      <c r="V49" s="594" t="e">
        <f t="shared" si="32"/>
        <v>#REF!</v>
      </c>
      <c r="W49" s="621" t="e">
        <f t="shared" si="31"/>
        <v>#REF!</v>
      </c>
    </row>
    <row r="50" spans="1:23" ht="13.15" customHeight="1" x14ac:dyDescent="0.2">
      <c r="A50" s="663" t="s">
        <v>94</v>
      </c>
      <c r="B50" s="664"/>
      <c r="C50" s="695" t="e">
        <f>'5 міс.'!C49+#REF!</f>
        <v>#REF!</v>
      </c>
      <c r="D50" s="695" t="e">
        <f>'5 міс.'!D49+#REF!</f>
        <v>#REF!</v>
      </c>
      <c r="E50" s="621" t="e">
        <f t="shared" si="25"/>
        <v>#REF!</v>
      </c>
      <c r="F50" s="695" t="e">
        <f>'5 міс.'!F49+#REF!</f>
        <v>#REF!</v>
      </c>
      <c r="G50" s="687" t="e">
        <f>'5 міс.'!G49+#REF!</f>
        <v>#REF!</v>
      </c>
      <c r="H50" s="621" t="e">
        <f t="shared" si="26"/>
        <v>#REF!</v>
      </c>
      <c r="I50" s="695" t="e">
        <f>'5 міс.'!I49+#REF!</f>
        <v>#REF!</v>
      </c>
      <c r="J50" s="687" t="e">
        <f>'5 міс.'!J49+#REF!</f>
        <v>#REF!</v>
      </c>
      <c r="K50" s="621" t="e">
        <f t="shared" si="27"/>
        <v>#REF!</v>
      </c>
      <c r="L50" s="967" t="e">
        <f>'5 міс.'!L49+#REF!</f>
        <v>#REF!</v>
      </c>
      <c r="M50" s="687" t="e">
        <f>'5 міс.'!M49+#REF!</f>
        <v>#REF!</v>
      </c>
      <c r="N50" s="621" t="e">
        <f t="shared" si="28"/>
        <v>#REF!</v>
      </c>
      <c r="O50" s="692" t="e">
        <f>'5 міс.'!O49+#REF!</f>
        <v>#REF!</v>
      </c>
      <c r="P50" s="687" t="e">
        <f>'5 міс.'!P49+#REF!</f>
        <v>#REF!</v>
      </c>
      <c r="Q50" s="621" t="e">
        <f t="shared" si="29"/>
        <v>#REF!</v>
      </c>
      <c r="R50" s="692" t="e">
        <f>'5 міс.'!R49+#REF!</f>
        <v>#REF!</v>
      </c>
      <c r="S50" s="687" t="e">
        <f>'5 міс.'!S49+#REF!</f>
        <v>#REF!</v>
      </c>
      <c r="T50" s="627" t="e">
        <f t="shared" si="30"/>
        <v>#REF!</v>
      </c>
      <c r="U50" s="593" t="e">
        <f t="shared" si="32"/>
        <v>#REF!</v>
      </c>
      <c r="V50" s="594" t="e">
        <f t="shared" si="32"/>
        <v>#REF!</v>
      </c>
      <c r="W50" s="621" t="e">
        <f t="shared" si="31"/>
        <v>#REF!</v>
      </c>
    </row>
    <row r="51" spans="1:23" ht="13.15" customHeight="1" x14ac:dyDescent="0.2">
      <c r="A51" s="663" t="s">
        <v>101</v>
      </c>
      <c r="B51" s="664"/>
      <c r="C51" s="695" t="e">
        <f>'5 міс.'!C50+#REF!</f>
        <v>#REF!</v>
      </c>
      <c r="D51" s="695" t="e">
        <f>'5 міс.'!D50+#REF!</f>
        <v>#REF!</v>
      </c>
      <c r="E51" s="621" t="e">
        <f t="shared" si="25"/>
        <v>#REF!</v>
      </c>
      <c r="F51" s="695" t="e">
        <f>'5 міс.'!F50+#REF!</f>
        <v>#REF!</v>
      </c>
      <c r="G51" s="687" t="e">
        <f>'5 міс.'!G50+#REF!</f>
        <v>#REF!</v>
      </c>
      <c r="H51" s="621" t="e">
        <f t="shared" si="26"/>
        <v>#REF!</v>
      </c>
      <c r="I51" s="695" t="e">
        <f>'5 міс.'!I50+#REF!</f>
        <v>#REF!</v>
      </c>
      <c r="J51" s="687" t="e">
        <f>'5 міс.'!J50+#REF!</f>
        <v>#REF!</v>
      </c>
      <c r="K51" s="621" t="e">
        <f t="shared" si="27"/>
        <v>#REF!</v>
      </c>
      <c r="L51" s="967" t="e">
        <f>'5 міс.'!L50+#REF!</f>
        <v>#REF!</v>
      </c>
      <c r="M51" s="687" t="e">
        <f>'5 міс.'!M50+#REF!</f>
        <v>#REF!</v>
      </c>
      <c r="N51" s="621" t="e">
        <f t="shared" si="28"/>
        <v>#REF!</v>
      </c>
      <c r="O51" s="692" t="e">
        <f>'5 міс.'!O50+#REF!</f>
        <v>#REF!</v>
      </c>
      <c r="P51" s="687" t="e">
        <f>'5 міс.'!P50+#REF!</f>
        <v>#REF!</v>
      </c>
      <c r="Q51" s="621" t="e">
        <f t="shared" si="29"/>
        <v>#REF!</v>
      </c>
      <c r="R51" s="692" t="e">
        <f>'5 міс.'!R50+#REF!</f>
        <v>#REF!</v>
      </c>
      <c r="S51" s="687" t="e">
        <f>'5 міс.'!S50+#REF!</f>
        <v>#REF!</v>
      </c>
      <c r="T51" s="627" t="e">
        <f t="shared" si="30"/>
        <v>#REF!</v>
      </c>
      <c r="U51" s="593" t="e">
        <f t="shared" si="32"/>
        <v>#REF!</v>
      </c>
      <c r="V51" s="594" t="e">
        <f t="shared" si="32"/>
        <v>#REF!</v>
      </c>
      <c r="W51" s="621" t="e">
        <f t="shared" si="31"/>
        <v>#REF!</v>
      </c>
    </row>
    <row r="52" spans="1:23" ht="13.15" customHeight="1" x14ac:dyDescent="0.2">
      <c r="A52" s="663" t="s">
        <v>97</v>
      </c>
      <c r="B52" s="664"/>
      <c r="C52" s="695" t="e">
        <f>'5 міс.'!C51+#REF!</f>
        <v>#REF!</v>
      </c>
      <c r="D52" s="695" t="e">
        <f>'5 міс.'!D51+#REF!</f>
        <v>#REF!</v>
      </c>
      <c r="E52" s="621" t="e">
        <f t="shared" si="25"/>
        <v>#REF!</v>
      </c>
      <c r="F52" s="695" t="e">
        <f>'5 міс.'!F51+#REF!</f>
        <v>#REF!</v>
      </c>
      <c r="G52" s="687" t="e">
        <f>'5 міс.'!G51+#REF!</f>
        <v>#REF!</v>
      </c>
      <c r="H52" s="621" t="e">
        <f t="shared" si="26"/>
        <v>#REF!</v>
      </c>
      <c r="I52" s="695" t="e">
        <f>'5 міс.'!I51+#REF!</f>
        <v>#REF!</v>
      </c>
      <c r="J52" s="687" t="e">
        <f>'5 міс.'!J51+#REF!</f>
        <v>#REF!</v>
      </c>
      <c r="K52" s="621" t="e">
        <f t="shared" si="27"/>
        <v>#REF!</v>
      </c>
      <c r="L52" s="967" t="e">
        <f>'5 міс.'!L51+#REF!</f>
        <v>#REF!</v>
      </c>
      <c r="M52" s="687" t="e">
        <f>'5 міс.'!M51+#REF!</f>
        <v>#REF!</v>
      </c>
      <c r="N52" s="621" t="e">
        <f t="shared" si="28"/>
        <v>#REF!</v>
      </c>
      <c r="O52" s="692" t="e">
        <f>'5 міс.'!O51+#REF!</f>
        <v>#REF!</v>
      </c>
      <c r="P52" s="687" t="e">
        <f>'5 міс.'!P51+#REF!</f>
        <v>#REF!</v>
      </c>
      <c r="Q52" s="621" t="e">
        <f t="shared" si="29"/>
        <v>#REF!</v>
      </c>
      <c r="R52" s="692" t="e">
        <f>'5 міс.'!R51+#REF!</f>
        <v>#REF!</v>
      </c>
      <c r="S52" s="687" t="e">
        <f>'5 міс.'!S51+#REF!</f>
        <v>#REF!</v>
      </c>
      <c r="T52" s="627" t="e">
        <f t="shared" si="30"/>
        <v>#REF!</v>
      </c>
      <c r="U52" s="593" t="e">
        <f>SUM(C52,F52,I52,L52,O52,R52)</f>
        <v>#REF!</v>
      </c>
      <c r="V52" s="594" t="e">
        <f>SUM(D52,G52,J52,M52,P52,S52)</f>
        <v>#REF!</v>
      </c>
      <c r="W52" s="621" t="e">
        <f t="shared" si="31"/>
        <v>#REF!</v>
      </c>
    </row>
    <row r="53" spans="1:23" ht="13.15" customHeight="1" x14ac:dyDescent="0.2">
      <c r="A53" s="663" t="s">
        <v>98</v>
      </c>
      <c r="B53" s="664"/>
      <c r="C53" s="695" t="e">
        <f>'5 міс.'!C52+#REF!</f>
        <v>#REF!</v>
      </c>
      <c r="D53" s="695" t="e">
        <f>'5 міс.'!D52+#REF!</f>
        <v>#REF!</v>
      </c>
      <c r="E53" s="621" t="e">
        <f t="shared" si="25"/>
        <v>#REF!</v>
      </c>
      <c r="F53" s="695" t="e">
        <f>'5 міс.'!F52+#REF!</f>
        <v>#REF!</v>
      </c>
      <c r="G53" s="687" t="e">
        <f>'5 міс.'!G52+#REF!</f>
        <v>#REF!</v>
      </c>
      <c r="H53" s="621" t="e">
        <f t="shared" si="26"/>
        <v>#REF!</v>
      </c>
      <c r="I53" s="695" t="e">
        <f>'5 міс.'!I52+#REF!</f>
        <v>#REF!</v>
      </c>
      <c r="J53" s="687" t="e">
        <f>'5 міс.'!J52+#REF!</f>
        <v>#REF!</v>
      </c>
      <c r="K53" s="621" t="e">
        <f t="shared" si="27"/>
        <v>#REF!</v>
      </c>
      <c r="L53" s="967" t="e">
        <f>'5 міс.'!L52+#REF!</f>
        <v>#REF!</v>
      </c>
      <c r="M53" s="687" t="e">
        <f>'5 міс.'!M52+#REF!</f>
        <v>#REF!</v>
      </c>
      <c r="N53" s="621" t="e">
        <f t="shared" si="28"/>
        <v>#REF!</v>
      </c>
      <c r="O53" s="692" t="e">
        <f>'5 міс.'!O52+#REF!</f>
        <v>#REF!</v>
      </c>
      <c r="P53" s="687" t="e">
        <f>'5 міс.'!P52+#REF!</f>
        <v>#REF!</v>
      </c>
      <c r="Q53" s="621" t="e">
        <f t="shared" si="29"/>
        <v>#REF!</v>
      </c>
      <c r="R53" s="692" t="e">
        <f>'5 міс.'!R52+#REF!</f>
        <v>#REF!</v>
      </c>
      <c r="S53" s="687" t="e">
        <f>'5 міс.'!S52+#REF!</f>
        <v>#REF!</v>
      </c>
      <c r="T53" s="627" t="e">
        <f t="shared" si="30"/>
        <v>#REF!</v>
      </c>
      <c r="U53" s="593" t="e">
        <f t="shared" si="32"/>
        <v>#REF!</v>
      </c>
      <c r="V53" s="594" t="e">
        <f t="shared" si="32"/>
        <v>#REF!</v>
      </c>
      <c r="W53" s="621" t="e">
        <f t="shared" si="31"/>
        <v>#REF!</v>
      </c>
    </row>
    <row r="54" spans="1:23" ht="13.15" customHeight="1" thickBot="1" x14ac:dyDescent="0.25">
      <c r="A54" s="659" t="s">
        <v>99</v>
      </c>
      <c r="B54" s="665"/>
      <c r="C54" s="688" t="e">
        <f>C50/C47*100</f>
        <v>#REF!</v>
      </c>
      <c r="D54" s="688" t="e">
        <f>D50/D47*100</f>
        <v>#REF!</v>
      </c>
      <c r="E54" s="622"/>
      <c r="F54" s="688" t="e">
        <f>F50/F47*100</f>
        <v>#REF!</v>
      </c>
      <c r="G54" s="688" t="e">
        <f>G50/G47*100</f>
        <v>#REF!</v>
      </c>
      <c r="H54" s="622"/>
      <c r="I54" s="688" t="e">
        <f>I50/I47*100</f>
        <v>#REF!</v>
      </c>
      <c r="J54" s="688" t="e">
        <f>J50/J47*100</f>
        <v>#REF!</v>
      </c>
      <c r="K54" s="622"/>
      <c r="L54" s="688" t="e">
        <f>L50/L47*100</f>
        <v>#REF!</v>
      </c>
      <c r="M54" s="688" t="e">
        <f>M50/M47*100</f>
        <v>#REF!</v>
      </c>
      <c r="N54" s="622"/>
      <c r="O54" s="688" t="e">
        <f>O50/O47*100</f>
        <v>#REF!</v>
      </c>
      <c r="P54" s="688" t="e">
        <f>P50/P47*100</f>
        <v>#REF!</v>
      </c>
      <c r="Q54" s="622"/>
      <c r="R54" s="688" t="e">
        <f>R50/R47*100</f>
        <v>#REF!</v>
      </c>
      <c r="S54" s="688" t="e">
        <f>S50/S47*100</f>
        <v>#REF!</v>
      </c>
      <c r="T54" s="942"/>
      <c r="U54" s="693" t="e">
        <f>U50/U47*100</f>
        <v>#REF!</v>
      </c>
      <c r="V54" s="825" t="e">
        <f>V50/V47*100</f>
        <v>#REF!</v>
      </c>
      <c r="W54" s="968"/>
    </row>
    <row r="55" spans="1:23" s="437" customFormat="1" ht="27" customHeight="1" x14ac:dyDescent="0.2">
      <c r="A55" s="575" t="s">
        <v>96</v>
      </c>
      <c r="B55" s="763"/>
      <c r="C55" s="787" t="e">
        <f>C57+C58+C59+C60</f>
        <v>#REF!</v>
      </c>
      <c r="D55" s="770" t="e">
        <f>D57+D58+D59+D60</f>
        <v>#REF!</v>
      </c>
      <c r="E55" s="623" t="e">
        <f t="shared" si="25"/>
        <v>#REF!</v>
      </c>
      <c r="F55" s="787" t="e">
        <f>F57+F58+F59+F60</f>
        <v>#REF!</v>
      </c>
      <c r="G55" s="770" t="e">
        <f>G57+G58+G59+G60</f>
        <v>#REF!</v>
      </c>
      <c r="H55" s="623" t="e">
        <f t="shared" si="26"/>
        <v>#REF!</v>
      </c>
      <c r="I55" s="690" t="e">
        <f>I57+I58+I59+I60</f>
        <v>#REF!</v>
      </c>
      <c r="J55" s="685" t="e">
        <f>J57+J58+J59+J60</f>
        <v>#REF!</v>
      </c>
      <c r="K55" s="617" t="e">
        <f t="shared" si="27"/>
        <v>#REF!</v>
      </c>
      <c r="L55" s="787" t="e">
        <f>L57+L58+L59+L60</f>
        <v>#REF!</v>
      </c>
      <c r="M55" s="770" t="e">
        <f>M57+M58+M59+M60</f>
        <v>#REF!</v>
      </c>
      <c r="N55" s="623" t="e">
        <f t="shared" si="28"/>
        <v>#REF!</v>
      </c>
      <c r="O55" s="690" t="e">
        <f>O57+O58+O59+O60</f>
        <v>#REF!</v>
      </c>
      <c r="P55" s="685" t="e">
        <f>P57+P58+P59+P60</f>
        <v>#REF!</v>
      </c>
      <c r="Q55" s="617" t="e">
        <f t="shared" si="29"/>
        <v>#REF!</v>
      </c>
      <c r="R55" s="787" t="e">
        <f>R57+R58+R59+R60</f>
        <v>#REF!</v>
      </c>
      <c r="S55" s="770" t="e">
        <f>S57+S58+S59+S60</f>
        <v>#REF!</v>
      </c>
      <c r="T55" s="623" t="e">
        <f t="shared" si="30"/>
        <v>#REF!</v>
      </c>
      <c r="U55" s="624" t="e">
        <f t="shared" si="32"/>
        <v>#REF!</v>
      </c>
      <c r="V55" s="624" t="e">
        <f t="shared" si="32"/>
        <v>#REF!</v>
      </c>
      <c r="W55" s="623" t="e">
        <f t="shared" si="31"/>
        <v>#REF!</v>
      </c>
    </row>
    <row r="56" spans="1:23" s="508" customFormat="1" ht="13.15" customHeight="1" x14ac:dyDescent="0.2">
      <c r="A56" s="572" t="s">
        <v>102</v>
      </c>
      <c r="B56" s="666"/>
      <c r="C56" s="686" t="e">
        <f>C57+C58+C59</f>
        <v>#REF!</v>
      </c>
      <c r="D56" s="686" t="e">
        <f>D57+D58+D59</f>
        <v>#REF!</v>
      </c>
      <c r="E56" s="619" t="e">
        <f t="shared" si="25"/>
        <v>#REF!</v>
      </c>
      <c r="F56" s="686" t="e">
        <f>F57+F58+F59</f>
        <v>#REF!</v>
      </c>
      <c r="G56" s="686">
        <v>9760.9</v>
      </c>
      <c r="H56" s="619" t="e">
        <f t="shared" si="26"/>
        <v>#REF!</v>
      </c>
      <c r="I56" s="691" t="e">
        <f>I57+I58+I59</f>
        <v>#REF!</v>
      </c>
      <c r="J56" s="686" t="e">
        <f>J57+J58+J59</f>
        <v>#REF!</v>
      </c>
      <c r="K56" s="619" t="e">
        <f t="shared" si="27"/>
        <v>#REF!</v>
      </c>
      <c r="L56" s="686" t="e">
        <f>L57+L58+L59</f>
        <v>#REF!</v>
      </c>
      <c r="M56" s="686">
        <v>15016.4</v>
      </c>
      <c r="N56" s="619" t="e">
        <f t="shared" si="28"/>
        <v>#REF!</v>
      </c>
      <c r="O56" s="691" t="e">
        <f>O57+O58+O59</f>
        <v>#REF!</v>
      </c>
      <c r="P56" s="686" t="e">
        <f>P57+P58+P59</f>
        <v>#REF!</v>
      </c>
      <c r="Q56" s="619" t="e">
        <f t="shared" si="29"/>
        <v>#REF!</v>
      </c>
      <c r="R56" s="686" t="e">
        <f>R57+R58+R59</f>
        <v>#REF!</v>
      </c>
      <c r="S56" s="686">
        <v>5082.6000000000004</v>
      </c>
      <c r="T56" s="619" t="e">
        <f t="shared" si="30"/>
        <v>#REF!</v>
      </c>
      <c r="U56" s="686" t="e">
        <f>U57+U58+U59</f>
        <v>#REF!</v>
      </c>
      <c r="V56" s="686">
        <v>52009.1</v>
      </c>
      <c r="W56" s="619" t="e">
        <f t="shared" si="31"/>
        <v>#REF!</v>
      </c>
    </row>
    <row r="57" spans="1:23" s="508" customFormat="1" ht="13.15" customHeight="1" x14ac:dyDescent="0.2">
      <c r="A57" s="573" t="s">
        <v>92</v>
      </c>
      <c r="B57" s="573"/>
      <c r="C57" s="695" t="e">
        <f>'5 міс.'!C56+#REF!</f>
        <v>#REF!</v>
      </c>
      <c r="D57" s="695" t="e">
        <f>'5 міс.'!D56+#REF!</f>
        <v>#REF!</v>
      </c>
      <c r="E57" s="621" t="e">
        <f t="shared" si="25"/>
        <v>#REF!</v>
      </c>
      <c r="F57" s="695" t="e">
        <f>'5 міс.'!F56+#REF!</f>
        <v>#REF!</v>
      </c>
      <c r="G57" s="687" t="e">
        <f>'5 міс.'!G56+#REF!</f>
        <v>#REF!</v>
      </c>
      <c r="H57" s="621" t="e">
        <f t="shared" si="26"/>
        <v>#REF!</v>
      </c>
      <c r="I57" s="692" t="e">
        <f>'5 міс.'!I56+#REF!</f>
        <v>#REF!</v>
      </c>
      <c r="J57" s="687" t="e">
        <f>'5 міс.'!J56+#REF!</f>
        <v>#REF!</v>
      </c>
      <c r="K57" s="621" t="e">
        <f t="shared" si="27"/>
        <v>#REF!</v>
      </c>
      <c r="L57" s="695" t="e">
        <f>'5 міс.'!L56+#REF!</f>
        <v>#REF!</v>
      </c>
      <c r="M57" s="687" t="e">
        <f>'5 міс.'!M56+#REF!</f>
        <v>#REF!</v>
      </c>
      <c r="N57" s="621" t="e">
        <f t="shared" si="28"/>
        <v>#REF!</v>
      </c>
      <c r="O57" s="692" t="e">
        <f>'5 міс.'!O56+#REF!</f>
        <v>#REF!</v>
      </c>
      <c r="P57" s="687" t="e">
        <f>'5 міс.'!P56+#REF!</f>
        <v>#REF!</v>
      </c>
      <c r="Q57" s="621" t="e">
        <f t="shared" si="29"/>
        <v>#REF!</v>
      </c>
      <c r="R57" s="695" t="e">
        <f>'5 міс.'!R56+#REF!</f>
        <v>#REF!</v>
      </c>
      <c r="S57" s="687" t="e">
        <f>'5 міс.'!S56+#REF!</f>
        <v>#REF!</v>
      </c>
      <c r="T57" s="621" t="e">
        <f t="shared" si="30"/>
        <v>#REF!</v>
      </c>
      <c r="U57" s="594" t="e">
        <f t="shared" si="32"/>
        <v>#REF!</v>
      </c>
      <c r="V57" s="594" t="e">
        <f>SUM(D57,G57,J57,M57,P57,S57)</f>
        <v>#REF!</v>
      </c>
      <c r="W57" s="621" t="e">
        <f t="shared" si="31"/>
        <v>#REF!</v>
      </c>
    </row>
    <row r="58" spans="1:23" ht="13.15" customHeight="1" x14ac:dyDescent="0.2">
      <c r="A58" s="663" t="s">
        <v>93</v>
      </c>
      <c r="B58" s="664"/>
      <c r="C58" s="695" t="e">
        <f>'5 міс.'!C57+#REF!</f>
        <v>#REF!</v>
      </c>
      <c r="D58" s="695" t="e">
        <f>'5 міс.'!D57+#REF!</f>
        <v>#REF!</v>
      </c>
      <c r="E58" s="621" t="e">
        <f t="shared" si="25"/>
        <v>#REF!</v>
      </c>
      <c r="F58" s="695" t="e">
        <f>'5 міс.'!F57+#REF!</f>
        <v>#REF!</v>
      </c>
      <c r="G58" s="687" t="e">
        <f>'5 міс.'!G57+#REF!</f>
        <v>#REF!</v>
      </c>
      <c r="H58" s="621" t="e">
        <f t="shared" si="26"/>
        <v>#REF!</v>
      </c>
      <c r="I58" s="692" t="e">
        <f>'5 міс.'!I57+#REF!</f>
        <v>#REF!</v>
      </c>
      <c r="J58" s="687" t="e">
        <f>'5 міс.'!J57+#REF!</f>
        <v>#REF!</v>
      </c>
      <c r="K58" s="621" t="e">
        <f t="shared" si="27"/>
        <v>#REF!</v>
      </c>
      <c r="L58" s="695" t="e">
        <f>'5 міс.'!L57+#REF!</f>
        <v>#REF!</v>
      </c>
      <c r="M58" s="687" t="e">
        <f>'5 міс.'!M57+#REF!</f>
        <v>#REF!</v>
      </c>
      <c r="N58" s="621" t="e">
        <f t="shared" si="28"/>
        <v>#REF!</v>
      </c>
      <c r="O58" s="692" t="e">
        <f>'5 міс.'!O57+#REF!</f>
        <v>#REF!</v>
      </c>
      <c r="P58" s="687" t="e">
        <f>'5 міс.'!P57+#REF!</f>
        <v>#REF!</v>
      </c>
      <c r="Q58" s="621" t="e">
        <f t="shared" si="29"/>
        <v>#REF!</v>
      </c>
      <c r="R58" s="695" t="e">
        <f>'5 міс.'!R57+#REF!</f>
        <v>#REF!</v>
      </c>
      <c r="S58" s="687" t="e">
        <f>'5 міс.'!S57+#REF!</f>
        <v>#REF!</v>
      </c>
      <c r="T58" s="621" t="e">
        <f t="shared" si="30"/>
        <v>#REF!</v>
      </c>
      <c r="U58" s="594" t="e">
        <f t="shared" si="32"/>
        <v>#REF!</v>
      </c>
      <c r="V58" s="594" t="e">
        <f t="shared" si="32"/>
        <v>#REF!</v>
      </c>
      <c r="W58" s="621" t="e">
        <f t="shared" si="31"/>
        <v>#REF!</v>
      </c>
    </row>
    <row r="59" spans="1:23" ht="13.15" customHeight="1" x14ac:dyDescent="0.2">
      <c r="A59" s="663" t="s">
        <v>94</v>
      </c>
      <c r="B59" s="664"/>
      <c r="C59" s="695" t="e">
        <f>'5 міс.'!C58+#REF!</f>
        <v>#REF!</v>
      </c>
      <c r="D59" s="695" t="e">
        <f>'5 міс.'!D58+#REF!</f>
        <v>#REF!</v>
      </c>
      <c r="E59" s="621" t="e">
        <f t="shared" si="25"/>
        <v>#REF!</v>
      </c>
      <c r="F59" s="695" t="e">
        <f>'5 міс.'!F58+#REF!</f>
        <v>#REF!</v>
      </c>
      <c r="G59" s="687" t="e">
        <f>'5 міс.'!G58+#REF!</f>
        <v>#REF!</v>
      </c>
      <c r="H59" s="621" t="e">
        <f t="shared" si="26"/>
        <v>#REF!</v>
      </c>
      <c r="I59" s="692" t="e">
        <f>'5 міс.'!I58+#REF!</f>
        <v>#REF!</v>
      </c>
      <c r="J59" s="687" t="e">
        <f>'5 міс.'!J58+#REF!</f>
        <v>#REF!</v>
      </c>
      <c r="K59" s="621" t="e">
        <f t="shared" si="27"/>
        <v>#REF!</v>
      </c>
      <c r="L59" s="695" t="e">
        <f>'5 міс.'!L58+#REF!</f>
        <v>#REF!</v>
      </c>
      <c r="M59" s="687" t="e">
        <f>'5 міс.'!M58+#REF!</f>
        <v>#REF!</v>
      </c>
      <c r="N59" s="621" t="e">
        <f t="shared" si="28"/>
        <v>#REF!</v>
      </c>
      <c r="O59" s="692" t="e">
        <f>'5 міс.'!O58+#REF!</f>
        <v>#REF!</v>
      </c>
      <c r="P59" s="687" t="e">
        <f>'5 міс.'!P58+#REF!</f>
        <v>#REF!</v>
      </c>
      <c r="Q59" s="621" t="e">
        <f t="shared" si="29"/>
        <v>#REF!</v>
      </c>
      <c r="R59" s="695" t="e">
        <f>'5 міс.'!R58+#REF!</f>
        <v>#REF!</v>
      </c>
      <c r="S59" s="687" t="e">
        <f>'5 міс.'!S58+#REF!</f>
        <v>#REF!</v>
      </c>
      <c r="T59" s="621" t="e">
        <f t="shared" si="30"/>
        <v>#REF!</v>
      </c>
      <c r="U59" s="594" t="e">
        <f t="shared" si="32"/>
        <v>#REF!</v>
      </c>
      <c r="V59" s="594" t="e">
        <f t="shared" si="32"/>
        <v>#REF!</v>
      </c>
      <c r="W59" s="621" t="e">
        <f t="shared" si="31"/>
        <v>#REF!</v>
      </c>
    </row>
    <row r="60" spans="1:23" ht="13.15" customHeight="1" x14ac:dyDescent="0.2">
      <c r="A60" s="663" t="s">
        <v>97</v>
      </c>
      <c r="B60" s="664"/>
      <c r="C60" s="695" t="e">
        <f>'5 міс.'!C59+#REF!</f>
        <v>#REF!</v>
      </c>
      <c r="D60" s="695" t="e">
        <f>'5 міс.'!D59+#REF!</f>
        <v>#REF!</v>
      </c>
      <c r="E60" s="621" t="e">
        <f t="shared" si="25"/>
        <v>#REF!</v>
      </c>
      <c r="F60" s="695" t="e">
        <f>'5 міс.'!F59+#REF!</f>
        <v>#REF!</v>
      </c>
      <c r="G60" s="687" t="e">
        <f>'5 міс.'!G59+#REF!</f>
        <v>#REF!</v>
      </c>
      <c r="H60" s="621" t="e">
        <f t="shared" si="26"/>
        <v>#REF!</v>
      </c>
      <c r="I60" s="692" t="e">
        <f>'5 міс.'!I59+#REF!</f>
        <v>#REF!</v>
      </c>
      <c r="J60" s="687" t="e">
        <f>'5 міс.'!J59+#REF!</f>
        <v>#REF!</v>
      </c>
      <c r="K60" s="621" t="e">
        <f t="shared" si="27"/>
        <v>#REF!</v>
      </c>
      <c r="L60" s="695" t="e">
        <f>'5 міс.'!L59+#REF!</f>
        <v>#REF!</v>
      </c>
      <c r="M60" s="687" t="e">
        <f>'5 міс.'!M59+#REF!</f>
        <v>#REF!</v>
      </c>
      <c r="N60" s="621" t="e">
        <f t="shared" si="28"/>
        <v>#REF!</v>
      </c>
      <c r="O60" s="692" t="e">
        <f>'5 міс.'!O59+#REF!</f>
        <v>#REF!</v>
      </c>
      <c r="P60" s="687" t="e">
        <f>'5 міс.'!P59+#REF!</f>
        <v>#REF!</v>
      </c>
      <c r="Q60" s="621" t="e">
        <f t="shared" si="29"/>
        <v>#REF!</v>
      </c>
      <c r="R60" s="695" t="e">
        <f>'5 міс.'!R59+#REF!</f>
        <v>#REF!</v>
      </c>
      <c r="S60" s="687" t="e">
        <f>'5 міс.'!S59+#REF!</f>
        <v>#REF!</v>
      </c>
      <c r="T60" s="621" t="e">
        <f t="shared" si="30"/>
        <v>#REF!</v>
      </c>
      <c r="U60" s="594" t="e">
        <f t="shared" si="32"/>
        <v>#REF!</v>
      </c>
      <c r="V60" s="594" t="e">
        <f t="shared" si="32"/>
        <v>#REF!</v>
      </c>
      <c r="W60" s="621" t="e">
        <f t="shared" si="31"/>
        <v>#REF!</v>
      </c>
    </row>
    <row r="61" spans="1:23" ht="13.15" customHeight="1" thickBot="1" x14ac:dyDescent="0.25">
      <c r="A61" s="659" t="s">
        <v>99</v>
      </c>
      <c r="B61" s="665"/>
      <c r="C61" s="689" t="e">
        <f>C59/C56*100</f>
        <v>#REF!</v>
      </c>
      <c r="D61" s="689" t="e">
        <f>D59/D56*100</f>
        <v>#REF!</v>
      </c>
      <c r="E61" s="965"/>
      <c r="F61" s="966" t="e">
        <f>F59/F56*100</f>
        <v>#REF!</v>
      </c>
      <c r="G61" s="966" t="e">
        <f>G59/G56*100</f>
        <v>#REF!</v>
      </c>
      <c r="H61" s="965"/>
      <c r="I61" s="693" t="e">
        <f>I59/I56*100</f>
        <v>#REF!</v>
      </c>
      <c r="J61" s="689" t="e">
        <f>J59/J56*100</f>
        <v>#REF!</v>
      </c>
      <c r="K61" s="965"/>
      <c r="L61" s="689" t="e">
        <f>L59/L56*100</f>
        <v>#REF!</v>
      </c>
      <c r="M61" s="689" t="e">
        <f>M59/M56*100</f>
        <v>#REF!</v>
      </c>
      <c r="N61" s="965"/>
      <c r="O61" s="693" t="e">
        <f>O59/O56*100</f>
        <v>#REF!</v>
      </c>
      <c r="P61" s="689" t="e">
        <f>P59/P56*100</f>
        <v>#REF!</v>
      </c>
      <c r="Q61" s="965"/>
      <c r="R61" s="689" t="e">
        <f>R59/R56*100</f>
        <v>#REF!</v>
      </c>
      <c r="S61" s="689" t="e">
        <f>S59/S56*100</f>
        <v>#REF!</v>
      </c>
      <c r="T61" s="965"/>
      <c r="U61" s="689" t="e">
        <f>U59/U56*100</f>
        <v>#REF!</v>
      </c>
      <c r="V61" s="689" t="e">
        <f>V59/V56*100</f>
        <v>#REF!</v>
      </c>
      <c r="W61" s="965"/>
    </row>
  </sheetData>
  <mergeCells count="19">
    <mergeCell ref="L4:N4"/>
    <mergeCell ref="A1:W1"/>
    <mergeCell ref="A2:W2"/>
    <mergeCell ref="F5:H5"/>
    <mergeCell ref="I5:K5"/>
    <mergeCell ref="L5:N5"/>
    <mergeCell ref="R4:T4"/>
    <mergeCell ref="O5:Q5"/>
    <mergeCell ref="R5:T5"/>
    <mergeCell ref="O4:Q4"/>
    <mergeCell ref="U5:W5"/>
    <mergeCell ref="U4:W4"/>
    <mergeCell ref="A3:C3"/>
    <mergeCell ref="C4:E4"/>
    <mergeCell ref="F4:H4"/>
    <mergeCell ref="I4:K4"/>
    <mergeCell ref="A4:A5"/>
    <mergeCell ref="B4:B5"/>
    <mergeCell ref="C5:E5"/>
  </mergeCells>
  <phoneticPr fontId="0" type="noConversion"/>
  <printOptions horizontalCentered="1" verticalCentered="1"/>
  <pageMargins left="0.35433070866141736" right="0" top="0" bottom="0" header="0.51181102362204722" footer="0.51181102362204722"/>
  <pageSetup paperSize="8" scale="90" orientation="landscape" horizontalDpi="300" verticalDpi="300" r:id="rId1"/>
  <headerFooter alignWithMargins="0">
    <oddHeader xml:space="preserve">&amp;L&amp;8&amp;F  Вик. Косач 5 02 32
&amp;D        &amp;T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theme="9" tint="0.39997558519241921"/>
    <pageSetUpPr fitToPage="1"/>
  </sheetPr>
  <dimension ref="A1:Y60"/>
  <sheetViews>
    <sheetView view="pageBreakPreview" zoomScaleNormal="100" zoomScaleSheetLayoutView="100" workbookViewId="0">
      <pane xSplit="2" ySplit="6" topLeftCell="C46" activePane="bottomRight" state="frozen"/>
      <selection activeCell="U36" sqref="U36"/>
      <selection pane="topRight" activeCell="U36" sqref="U36"/>
      <selection pane="bottomLeft" activeCell="U36" sqref="U36"/>
      <selection pane="bottomRight" activeCell="U36" sqref="U36"/>
    </sheetView>
  </sheetViews>
  <sheetFormatPr defaultColWidth="9.140625" defaultRowHeight="12.75" x14ac:dyDescent="0.2"/>
  <cols>
    <col min="1" max="1" width="22.42578125" style="23" customWidth="1"/>
    <col min="2" max="2" width="11.28515625" style="23" customWidth="1"/>
    <col min="3" max="4" width="8.7109375" style="23" customWidth="1"/>
    <col min="5" max="5" width="7.5703125" style="23" customWidth="1"/>
    <col min="6" max="7" width="8.7109375" style="23" customWidth="1"/>
    <col min="8" max="8" width="7.5703125" style="23" customWidth="1"/>
    <col min="9" max="10" width="8.7109375" style="23" customWidth="1"/>
    <col min="11" max="11" width="7.5703125" style="23" customWidth="1"/>
    <col min="12" max="13" width="8.7109375" style="23" customWidth="1"/>
    <col min="14" max="14" width="7.5703125" style="23" customWidth="1"/>
    <col min="15" max="16" width="8.7109375" style="23" customWidth="1"/>
    <col min="17" max="17" width="7.5703125" style="23" customWidth="1"/>
    <col min="18" max="19" width="8.7109375" style="23" customWidth="1"/>
    <col min="20" max="20" width="7.5703125" style="23" customWidth="1"/>
    <col min="21" max="22" width="9.28515625" style="23" customWidth="1"/>
    <col min="23" max="23" width="8.42578125" style="23" customWidth="1"/>
    <col min="24" max="16384" width="9.140625" style="23"/>
  </cols>
  <sheetData>
    <row r="1" spans="1:24" ht="18" x14ac:dyDescent="0.25">
      <c r="A1" s="1174" t="s">
        <v>53</v>
      </c>
      <c r="B1" s="1174"/>
      <c r="C1" s="1174"/>
      <c r="D1" s="1174"/>
      <c r="E1" s="1174"/>
      <c r="F1" s="1174"/>
      <c r="G1" s="1174"/>
      <c r="H1" s="1174"/>
      <c r="I1" s="1174"/>
      <c r="J1" s="1174"/>
      <c r="K1" s="1174"/>
      <c r="L1" s="1174"/>
      <c r="M1" s="1174"/>
      <c r="N1" s="1174"/>
      <c r="O1" s="1174"/>
      <c r="P1" s="1174"/>
      <c r="Q1" s="1174"/>
      <c r="R1" s="1174"/>
      <c r="S1" s="1174"/>
      <c r="T1" s="1174"/>
      <c r="U1" s="1174"/>
      <c r="V1" s="1174"/>
      <c r="W1" s="1174"/>
    </row>
    <row r="2" spans="1:24" ht="18" x14ac:dyDescent="0.25">
      <c r="A2" s="1174" t="s">
        <v>140</v>
      </c>
      <c r="B2" s="1174"/>
      <c r="C2" s="1174"/>
      <c r="D2" s="1174"/>
      <c r="E2" s="1174"/>
      <c r="F2" s="1174"/>
      <c r="G2" s="1174"/>
      <c r="H2" s="1174"/>
      <c r="I2" s="1174"/>
      <c r="J2" s="1174"/>
      <c r="K2" s="1174"/>
      <c r="L2" s="1174"/>
      <c r="M2" s="1174"/>
      <c r="N2" s="1174"/>
      <c r="O2" s="1174"/>
      <c r="P2" s="1174"/>
      <c r="Q2" s="1174"/>
      <c r="R2" s="1174"/>
      <c r="S2" s="1174"/>
      <c r="T2" s="1174"/>
      <c r="U2" s="1174"/>
      <c r="V2" s="1174"/>
      <c r="W2" s="1174"/>
    </row>
    <row r="3" spans="1:24" ht="13.5" thickBot="1" x14ac:dyDescent="0.25">
      <c r="A3" s="1179"/>
      <c r="B3" s="1179"/>
      <c r="C3" s="1179"/>
      <c r="L3" s="20"/>
      <c r="M3" s="20"/>
      <c r="N3" s="20"/>
      <c r="O3" s="20"/>
      <c r="P3" s="20"/>
      <c r="Q3" s="6"/>
      <c r="R3" s="20"/>
      <c r="S3" s="20"/>
      <c r="T3" s="20"/>
      <c r="U3" s="20"/>
      <c r="V3" s="20"/>
      <c r="W3" s="20"/>
    </row>
    <row r="4" spans="1:24" x14ac:dyDescent="0.2">
      <c r="A4" s="1195" t="s">
        <v>7</v>
      </c>
      <c r="B4" s="1193" t="s">
        <v>8</v>
      </c>
      <c r="C4" s="1175" t="s">
        <v>0</v>
      </c>
      <c r="D4" s="1176"/>
      <c r="E4" s="1178"/>
      <c r="F4" s="1177" t="s">
        <v>1</v>
      </c>
      <c r="G4" s="1176"/>
      <c r="H4" s="1178"/>
      <c r="I4" s="1177" t="s">
        <v>2</v>
      </c>
      <c r="J4" s="1176"/>
      <c r="K4" s="1178"/>
      <c r="L4" s="1177" t="s">
        <v>3</v>
      </c>
      <c r="M4" s="1176"/>
      <c r="N4" s="1178"/>
      <c r="O4" s="1177" t="s">
        <v>4</v>
      </c>
      <c r="P4" s="1176"/>
      <c r="Q4" s="1178"/>
      <c r="R4" s="1177" t="s">
        <v>5</v>
      </c>
      <c r="S4" s="1176"/>
      <c r="T4" s="1178"/>
      <c r="U4" s="1177" t="s">
        <v>6</v>
      </c>
      <c r="V4" s="1176"/>
      <c r="W4" s="1178"/>
    </row>
    <row r="5" spans="1:24" ht="13.5" thickBot="1" x14ac:dyDescent="0.25">
      <c r="A5" s="1196"/>
      <c r="B5" s="1194"/>
      <c r="C5" s="1198" t="s">
        <v>42</v>
      </c>
      <c r="D5" s="1191"/>
      <c r="E5" s="1192"/>
      <c r="F5" s="1190" t="s">
        <v>42</v>
      </c>
      <c r="G5" s="1191"/>
      <c r="H5" s="1192"/>
      <c r="I5" s="1190" t="s">
        <v>42</v>
      </c>
      <c r="J5" s="1191"/>
      <c r="K5" s="1192"/>
      <c r="L5" s="1190" t="s">
        <v>42</v>
      </c>
      <c r="M5" s="1191"/>
      <c r="N5" s="1192"/>
      <c r="O5" s="1190" t="s">
        <v>42</v>
      </c>
      <c r="P5" s="1191"/>
      <c r="Q5" s="1192"/>
      <c r="R5" s="1190" t="s">
        <v>42</v>
      </c>
      <c r="S5" s="1191"/>
      <c r="T5" s="1192"/>
      <c r="U5" s="1190" t="s">
        <v>42</v>
      </c>
      <c r="V5" s="1191"/>
      <c r="W5" s="1192"/>
    </row>
    <row r="6" spans="1:24" s="78" customFormat="1" ht="13.5" thickBot="1" x14ac:dyDescent="0.25">
      <c r="A6" s="1197"/>
      <c r="B6" s="526" t="s">
        <v>9</v>
      </c>
      <c r="C6" s="362" t="s">
        <v>128</v>
      </c>
      <c r="D6" s="190" t="s">
        <v>139</v>
      </c>
      <c r="E6" s="191" t="s">
        <v>132</v>
      </c>
      <c r="F6" s="362" t="s">
        <v>128</v>
      </c>
      <c r="G6" s="190" t="s">
        <v>139</v>
      </c>
      <c r="H6" s="191" t="s">
        <v>132</v>
      </c>
      <c r="I6" s="362" t="s">
        <v>128</v>
      </c>
      <c r="J6" s="190" t="s">
        <v>139</v>
      </c>
      <c r="K6" s="191" t="s">
        <v>132</v>
      </c>
      <c r="L6" s="362" t="s">
        <v>128</v>
      </c>
      <c r="M6" s="190" t="s">
        <v>139</v>
      </c>
      <c r="N6" s="191" t="s">
        <v>132</v>
      </c>
      <c r="O6" s="362" t="s">
        <v>128</v>
      </c>
      <c r="P6" s="190" t="s">
        <v>139</v>
      </c>
      <c r="Q6" s="191" t="s">
        <v>132</v>
      </c>
      <c r="R6" s="362" t="s">
        <v>128</v>
      </c>
      <c r="S6" s="190" t="s">
        <v>139</v>
      </c>
      <c r="T6" s="191" t="s">
        <v>132</v>
      </c>
      <c r="U6" s="362" t="s">
        <v>128</v>
      </c>
      <c r="V6" s="190" t="s">
        <v>139</v>
      </c>
      <c r="W6" s="191" t="s">
        <v>132</v>
      </c>
    </row>
    <row r="7" spans="1:24" ht="24.6" customHeight="1" x14ac:dyDescent="0.2">
      <c r="A7" s="722" t="s">
        <v>10</v>
      </c>
      <c r="B7" s="722" t="s">
        <v>11</v>
      </c>
      <c r="C7" s="983" t="e">
        <f>SUM(C9,C10,C11)</f>
        <v>#REF!</v>
      </c>
      <c r="D7" s="984" t="e">
        <f>SUM(D9,D10,D11)</f>
        <v>#REF!</v>
      </c>
      <c r="E7" s="975" t="e">
        <f t="shared" ref="E7:E21" si="0">D7/C7*100</f>
        <v>#REF!</v>
      </c>
      <c r="F7" s="983" t="e">
        <f>SUM(F9,F10,F11)</f>
        <v>#REF!</v>
      </c>
      <c r="G7" s="984" t="e">
        <f>SUM(G9,G10,G11)</f>
        <v>#REF!</v>
      </c>
      <c r="H7" s="975" t="e">
        <f t="shared" ref="H7:H21" si="1">G7/F7*100</f>
        <v>#REF!</v>
      </c>
      <c r="I7" s="983" t="e">
        <f>SUM(I9,I10,I11)</f>
        <v>#REF!</v>
      </c>
      <c r="J7" s="984" t="e">
        <f>SUM(J9,J10,J11)</f>
        <v>#REF!</v>
      </c>
      <c r="K7" s="975" t="e">
        <f t="shared" ref="K7:K21" si="2">J7/I7*100</f>
        <v>#REF!</v>
      </c>
      <c r="L7" s="983" t="e">
        <f>SUM(L9,L10,L11)</f>
        <v>#REF!</v>
      </c>
      <c r="M7" s="984" t="e">
        <f>SUM(M9,M10,M11)</f>
        <v>#REF!</v>
      </c>
      <c r="N7" s="975" t="e">
        <f t="shared" ref="N7:N21" si="3">M7/L7*100</f>
        <v>#REF!</v>
      </c>
      <c r="O7" s="983" t="e">
        <f>SUM(O9,O10,O11)</f>
        <v>#REF!</v>
      </c>
      <c r="P7" s="984" t="e">
        <f>SUM(P9,P10,P11)</f>
        <v>#REF!</v>
      </c>
      <c r="Q7" s="975" t="e">
        <f t="shared" ref="Q7:Q21" si="4">P7/O7*100</f>
        <v>#REF!</v>
      </c>
      <c r="R7" s="983" t="e">
        <f>SUM(R9,R10,R11)</f>
        <v>#REF!</v>
      </c>
      <c r="S7" s="984" t="e">
        <f>SUM(S9,S10,S11)</f>
        <v>#REF!</v>
      </c>
      <c r="T7" s="975" t="e">
        <f t="shared" ref="T7:T21" si="5">S7/R7*100</f>
        <v>#REF!</v>
      </c>
      <c r="U7" s="983" t="e">
        <f t="shared" ref="U7:V11" si="6">SUM(C7,F7,I7,L7,O7,R7)</f>
        <v>#REF!</v>
      </c>
      <c r="V7" s="984" t="e">
        <f t="shared" si="6"/>
        <v>#REF!</v>
      </c>
      <c r="W7" s="975" t="e">
        <f t="shared" ref="W7:W21" si="7">V7/U7*100</f>
        <v>#REF!</v>
      </c>
      <c r="X7" s="493"/>
    </row>
    <row r="8" spans="1:24" ht="13.15" customHeight="1" x14ac:dyDescent="0.2">
      <c r="A8" s="558" t="s">
        <v>29</v>
      </c>
      <c r="B8" s="761" t="s">
        <v>12</v>
      </c>
      <c r="C8" s="584" t="e">
        <f>C7-C11</f>
        <v>#REF!</v>
      </c>
      <c r="D8" s="585" t="e">
        <f>D7-D11</f>
        <v>#REF!</v>
      </c>
      <c r="E8" s="613" t="e">
        <f t="shared" si="0"/>
        <v>#REF!</v>
      </c>
      <c r="F8" s="584" t="e">
        <f>F7-F11</f>
        <v>#REF!</v>
      </c>
      <c r="G8" s="585" t="e">
        <f>G7-G11</f>
        <v>#REF!</v>
      </c>
      <c r="H8" s="613" t="e">
        <f t="shared" si="1"/>
        <v>#REF!</v>
      </c>
      <c r="I8" s="584" t="e">
        <f>I7-I11</f>
        <v>#REF!</v>
      </c>
      <c r="J8" s="585" t="e">
        <f>J7-J11</f>
        <v>#REF!</v>
      </c>
      <c r="K8" s="613" t="e">
        <f t="shared" si="2"/>
        <v>#REF!</v>
      </c>
      <c r="L8" s="584" t="e">
        <f>L7-L11</f>
        <v>#REF!</v>
      </c>
      <c r="M8" s="585" t="e">
        <f>M7-M11</f>
        <v>#REF!</v>
      </c>
      <c r="N8" s="613" t="e">
        <f t="shared" si="3"/>
        <v>#REF!</v>
      </c>
      <c r="O8" s="584" t="e">
        <f>O7-O11</f>
        <v>#REF!</v>
      </c>
      <c r="P8" s="585" t="e">
        <f>P7-P11</f>
        <v>#REF!</v>
      </c>
      <c r="Q8" s="613" t="e">
        <f t="shared" si="4"/>
        <v>#REF!</v>
      </c>
      <c r="R8" s="584" t="e">
        <f>R7-R11</f>
        <v>#REF!</v>
      </c>
      <c r="S8" s="585" t="e">
        <f>S7-S11</f>
        <v>#REF!</v>
      </c>
      <c r="T8" s="613" t="e">
        <f t="shared" si="5"/>
        <v>#REF!</v>
      </c>
      <c r="U8" s="584" t="e">
        <f t="shared" si="6"/>
        <v>#REF!</v>
      </c>
      <c r="V8" s="585" t="e">
        <f t="shared" si="6"/>
        <v>#REF!</v>
      </c>
      <c r="W8" s="613" t="e">
        <f t="shared" si="7"/>
        <v>#REF!</v>
      </c>
      <c r="X8" s="493"/>
    </row>
    <row r="9" spans="1:24" ht="13.15" customHeight="1" x14ac:dyDescent="0.2">
      <c r="A9" s="559" t="s">
        <v>31</v>
      </c>
      <c r="B9" s="761" t="s">
        <v>12</v>
      </c>
      <c r="C9" s="586" t="e">
        <f>'І півр.'!C9+#REF!</f>
        <v>#REF!</v>
      </c>
      <c r="D9" s="587" t="e">
        <f>'І півр.'!D9+#REF!</f>
        <v>#REF!</v>
      </c>
      <c r="E9" s="614" t="e">
        <f t="shared" si="0"/>
        <v>#REF!</v>
      </c>
      <c r="F9" s="586" t="e">
        <f>'І півр.'!F9+#REF!</f>
        <v>#REF!</v>
      </c>
      <c r="G9" s="587" t="e">
        <f>'І півр.'!G9+#REF!</f>
        <v>#REF!</v>
      </c>
      <c r="H9" s="614" t="e">
        <f t="shared" si="1"/>
        <v>#REF!</v>
      </c>
      <c r="I9" s="586" t="e">
        <f>'І півр.'!I9+#REF!</f>
        <v>#REF!</v>
      </c>
      <c r="J9" s="587" t="e">
        <f>'І півр.'!J9+#REF!</f>
        <v>#REF!</v>
      </c>
      <c r="K9" s="614" t="e">
        <f t="shared" si="2"/>
        <v>#REF!</v>
      </c>
      <c r="L9" s="586" t="e">
        <f>'І півр.'!L9+#REF!</f>
        <v>#REF!</v>
      </c>
      <c r="M9" s="587" t="e">
        <f>'І півр.'!M9+#REF!</f>
        <v>#REF!</v>
      </c>
      <c r="N9" s="614" t="e">
        <f t="shared" si="3"/>
        <v>#REF!</v>
      </c>
      <c r="O9" s="586" t="e">
        <f>'І півр.'!O9+#REF!</f>
        <v>#REF!</v>
      </c>
      <c r="P9" s="587" t="e">
        <f>'І півр.'!P9+#REF!</f>
        <v>#REF!</v>
      </c>
      <c r="Q9" s="614" t="e">
        <f t="shared" si="4"/>
        <v>#REF!</v>
      </c>
      <c r="R9" s="586" t="e">
        <f>'І півр.'!R9+#REF!</f>
        <v>#REF!</v>
      </c>
      <c r="S9" s="587" t="e">
        <f>'І півр.'!S9+#REF!</f>
        <v>#REF!</v>
      </c>
      <c r="T9" s="614" t="e">
        <f t="shared" si="5"/>
        <v>#REF!</v>
      </c>
      <c r="U9" s="597" t="e">
        <f t="shared" si="6"/>
        <v>#REF!</v>
      </c>
      <c r="V9" s="598" t="e">
        <f t="shared" si="6"/>
        <v>#REF!</v>
      </c>
      <c r="W9" s="614" t="e">
        <f t="shared" si="7"/>
        <v>#REF!</v>
      </c>
      <c r="X9" s="493"/>
    </row>
    <row r="10" spans="1:24" ht="13.15" customHeight="1" x14ac:dyDescent="0.2">
      <c r="A10" s="559" t="s">
        <v>32</v>
      </c>
      <c r="B10" s="761" t="s">
        <v>12</v>
      </c>
      <c r="C10" s="586" t="e">
        <f>'І півр.'!C10+#REF!</f>
        <v>#REF!</v>
      </c>
      <c r="D10" s="587" t="e">
        <f>'І півр.'!D10+#REF!</f>
        <v>#REF!</v>
      </c>
      <c r="E10" s="614" t="e">
        <f t="shared" si="0"/>
        <v>#REF!</v>
      </c>
      <c r="F10" s="586" t="e">
        <f>'І півр.'!F10+#REF!</f>
        <v>#REF!</v>
      </c>
      <c r="G10" s="587" t="e">
        <f>'І півр.'!G10+#REF!</f>
        <v>#REF!</v>
      </c>
      <c r="H10" s="614" t="e">
        <f>G10/F10*100</f>
        <v>#REF!</v>
      </c>
      <c r="I10" s="586" t="e">
        <f>'І півр.'!I10+#REF!</f>
        <v>#REF!</v>
      </c>
      <c r="J10" s="587" t="e">
        <f>'І півр.'!J10+#REF!</f>
        <v>#REF!</v>
      </c>
      <c r="K10" s="614" t="e">
        <f t="shared" si="2"/>
        <v>#REF!</v>
      </c>
      <c r="L10" s="586" t="e">
        <f>'І півр.'!L10+#REF!</f>
        <v>#REF!</v>
      </c>
      <c r="M10" s="587" t="e">
        <f>'І півр.'!M10+#REF!</f>
        <v>#REF!</v>
      </c>
      <c r="N10" s="614" t="e">
        <f t="shared" si="3"/>
        <v>#REF!</v>
      </c>
      <c r="O10" s="586" t="e">
        <f>'І півр.'!O10+#REF!</f>
        <v>#REF!</v>
      </c>
      <c r="P10" s="587" t="e">
        <f>'І півр.'!P10+#REF!</f>
        <v>#REF!</v>
      </c>
      <c r="Q10" s="614" t="e">
        <f t="shared" si="4"/>
        <v>#REF!</v>
      </c>
      <c r="R10" s="586" t="e">
        <f>'І півр.'!R10+#REF!</f>
        <v>#REF!</v>
      </c>
      <c r="S10" s="587" t="e">
        <f>'І півр.'!S10+#REF!</f>
        <v>#REF!</v>
      </c>
      <c r="T10" s="614" t="e">
        <f t="shared" si="5"/>
        <v>#REF!</v>
      </c>
      <c r="U10" s="597" t="e">
        <f t="shared" si="6"/>
        <v>#REF!</v>
      </c>
      <c r="V10" s="598" t="e">
        <f t="shared" si="6"/>
        <v>#REF!</v>
      </c>
      <c r="W10" s="614" t="e">
        <f t="shared" si="7"/>
        <v>#REF!</v>
      </c>
      <c r="X10" s="493"/>
    </row>
    <row r="11" spans="1:24" ht="13.15" customHeight="1" x14ac:dyDescent="0.2">
      <c r="A11" s="558" t="s">
        <v>30</v>
      </c>
      <c r="B11" s="761" t="s">
        <v>12</v>
      </c>
      <c r="C11" s="588" t="e">
        <f>'І півр.'!C11+#REF!</f>
        <v>#REF!</v>
      </c>
      <c r="D11" s="589" t="e">
        <f>'І півр.'!D11+#REF!</f>
        <v>#REF!</v>
      </c>
      <c r="E11" s="613" t="e">
        <f t="shared" si="0"/>
        <v>#REF!</v>
      </c>
      <c r="F11" s="588" t="e">
        <f>'І півр.'!F11+#REF!</f>
        <v>#REF!</v>
      </c>
      <c r="G11" s="589" t="e">
        <f>'І півр.'!G11+#REF!</f>
        <v>#REF!</v>
      </c>
      <c r="H11" s="613" t="e">
        <f>G11/F11*100</f>
        <v>#REF!</v>
      </c>
      <c r="I11" s="588" t="e">
        <f>'І півр.'!I11+#REF!</f>
        <v>#REF!</v>
      </c>
      <c r="J11" s="589" t="e">
        <f>'І півр.'!J11+#REF!</f>
        <v>#REF!</v>
      </c>
      <c r="K11" s="613" t="e">
        <f t="shared" si="2"/>
        <v>#REF!</v>
      </c>
      <c r="L11" s="588" t="e">
        <f>'І півр.'!L11+#REF!</f>
        <v>#REF!</v>
      </c>
      <c r="M11" s="589" t="e">
        <f>'І півр.'!M11+#REF!</f>
        <v>#REF!</v>
      </c>
      <c r="N11" s="613" t="e">
        <f t="shared" si="3"/>
        <v>#REF!</v>
      </c>
      <c r="O11" s="588" t="e">
        <f>'І півр.'!O11+#REF!</f>
        <v>#REF!</v>
      </c>
      <c r="P11" s="589" t="e">
        <f>'І півр.'!P11+#REF!</f>
        <v>#REF!</v>
      </c>
      <c r="Q11" s="613" t="e">
        <f t="shared" si="4"/>
        <v>#REF!</v>
      </c>
      <c r="R11" s="588" t="e">
        <f>'І півр.'!R11+#REF!</f>
        <v>#REF!</v>
      </c>
      <c r="S11" s="589" t="e">
        <f>'І півр.'!S11+#REF!</f>
        <v>#REF!</v>
      </c>
      <c r="T11" s="613" t="e">
        <f t="shared" si="5"/>
        <v>#REF!</v>
      </c>
      <c r="U11" s="584" t="e">
        <f t="shared" si="6"/>
        <v>#REF!</v>
      </c>
      <c r="V11" s="585" t="e">
        <f t="shared" si="6"/>
        <v>#REF!</v>
      </c>
      <c r="W11" s="613" t="e">
        <f t="shared" si="7"/>
        <v>#REF!</v>
      </c>
      <c r="X11" s="493"/>
    </row>
    <row r="12" spans="1:24" ht="24.6" customHeight="1" x14ac:dyDescent="0.2">
      <c r="A12" s="560" t="s">
        <v>16</v>
      </c>
      <c r="B12" s="750" t="s">
        <v>26</v>
      </c>
      <c r="C12" s="584" t="e">
        <f>C13+C16</f>
        <v>#REF!</v>
      </c>
      <c r="D12" s="585" t="e">
        <f>D13+D16</f>
        <v>#REF!</v>
      </c>
      <c r="E12" s="613" t="e">
        <f t="shared" si="0"/>
        <v>#REF!</v>
      </c>
      <c r="F12" s="584" t="e">
        <f>F13+F16</f>
        <v>#REF!</v>
      </c>
      <c r="G12" s="585" t="e">
        <f>G13+G16</f>
        <v>#REF!</v>
      </c>
      <c r="H12" s="613" t="e">
        <f t="shared" si="1"/>
        <v>#REF!</v>
      </c>
      <c r="I12" s="584" t="e">
        <f>I13+I16</f>
        <v>#REF!</v>
      </c>
      <c r="J12" s="585" t="e">
        <f>J13+J16</f>
        <v>#REF!</v>
      </c>
      <c r="K12" s="613" t="e">
        <f t="shared" si="2"/>
        <v>#REF!</v>
      </c>
      <c r="L12" s="584" t="e">
        <f>L13+L16</f>
        <v>#REF!</v>
      </c>
      <c r="M12" s="585" t="e">
        <f>M13+M16</f>
        <v>#REF!</v>
      </c>
      <c r="N12" s="613" t="e">
        <f t="shared" si="3"/>
        <v>#REF!</v>
      </c>
      <c r="O12" s="584" t="e">
        <f>O13+O16</f>
        <v>#REF!</v>
      </c>
      <c r="P12" s="585" t="e">
        <f>P13+P16</f>
        <v>#REF!</v>
      </c>
      <c r="Q12" s="613" t="e">
        <f t="shared" si="4"/>
        <v>#REF!</v>
      </c>
      <c r="R12" s="584" t="e">
        <f>R13+R16</f>
        <v>#REF!</v>
      </c>
      <c r="S12" s="585" t="e">
        <f>S13+S16</f>
        <v>#REF!</v>
      </c>
      <c r="T12" s="613" t="e">
        <f t="shared" si="5"/>
        <v>#REF!</v>
      </c>
      <c r="U12" s="584" t="e">
        <f t="shared" ref="U12:V21" si="8">SUM(C12,F12,I12,L12,O12,R12)</f>
        <v>#REF!</v>
      </c>
      <c r="V12" s="585" t="e">
        <f t="shared" si="8"/>
        <v>#REF!</v>
      </c>
      <c r="W12" s="613" t="e">
        <f t="shared" si="7"/>
        <v>#REF!</v>
      </c>
      <c r="X12" s="493"/>
    </row>
    <row r="13" spans="1:24" s="531" customFormat="1" ht="13.15" customHeight="1" x14ac:dyDescent="0.2">
      <c r="A13" s="655" t="s">
        <v>29</v>
      </c>
      <c r="B13" s="529"/>
      <c r="C13" s="645" t="e">
        <f>'І півр.'!C13+#REF!</f>
        <v>#REF!</v>
      </c>
      <c r="D13" s="590" t="e">
        <f>'І півр.'!D13+#REF!</f>
        <v>#REF!</v>
      </c>
      <c r="E13" s="646" t="e">
        <f t="shared" si="0"/>
        <v>#REF!</v>
      </c>
      <c r="F13" s="645" t="e">
        <f>'І півр.'!F13+#REF!</f>
        <v>#REF!</v>
      </c>
      <c r="G13" s="590" t="e">
        <f>'І півр.'!G13+#REF!</f>
        <v>#REF!</v>
      </c>
      <c r="H13" s="646" t="e">
        <f t="shared" si="1"/>
        <v>#REF!</v>
      </c>
      <c r="I13" s="645" t="e">
        <f>'І півр.'!I13+#REF!</f>
        <v>#REF!</v>
      </c>
      <c r="J13" s="590" t="e">
        <f>'І півр.'!J13+#REF!</f>
        <v>#REF!</v>
      </c>
      <c r="K13" s="646" t="e">
        <f t="shared" si="2"/>
        <v>#REF!</v>
      </c>
      <c r="L13" s="645" t="e">
        <f>'І півр.'!L13+#REF!</f>
        <v>#REF!</v>
      </c>
      <c r="M13" s="590" t="e">
        <f>'І півр.'!M13+#REF!</f>
        <v>#REF!</v>
      </c>
      <c r="N13" s="646" t="e">
        <f t="shared" si="3"/>
        <v>#REF!</v>
      </c>
      <c r="O13" s="645" t="e">
        <f>'І півр.'!O13+#REF!</f>
        <v>#REF!</v>
      </c>
      <c r="P13" s="590" t="e">
        <f>'І півр.'!P13+#REF!</f>
        <v>#REF!</v>
      </c>
      <c r="Q13" s="646" t="e">
        <f t="shared" si="4"/>
        <v>#REF!</v>
      </c>
      <c r="R13" s="645" t="e">
        <f>'І півр.'!R13+#REF!</f>
        <v>#REF!</v>
      </c>
      <c r="S13" s="590" t="e">
        <f>'І півр.'!S13+#REF!</f>
        <v>#REF!</v>
      </c>
      <c r="T13" s="646" t="e">
        <f t="shared" si="5"/>
        <v>#REF!</v>
      </c>
      <c r="U13" s="645" t="e">
        <f t="shared" si="8"/>
        <v>#REF!</v>
      </c>
      <c r="V13" s="590" t="e">
        <f t="shared" si="8"/>
        <v>#REF!</v>
      </c>
      <c r="W13" s="646" t="e">
        <f t="shared" si="7"/>
        <v>#REF!</v>
      </c>
      <c r="X13" s="992" t="e">
        <f>'І півр.'!V13+#REF!</f>
        <v>#REF!</v>
      </c>
    </row>
    <row r="14" spans="1:24" ht="13.15" customHeight="1" x14ac:dyDescent="0.2">
      <c r="A14" s="561" t="s">
        <v>13</v>
      </c>
      <c r="B14" s="759" t="s">
        <v>12</v>
      </c>
      <c r="C14" s="586" t="e">
        <f>'І півр.'!C14+#REF!</f>
        <v>#REF!</v>
      </c>
      <c r="D14" s="587" t="e">
        <f>'І півр.'!D14+#REF!</f>
        <v>#REF!</v>
      </c>
      <c r="E14" s="616" t="e">
        <f t="shared" si="0"/>
        <v>#REF!</v>
      </c>
      <c r="F14" s="586" t="e">
        <f>'І півр.'!F14+#REF!</f>
        <v>#REF!</v>
      </c>
      <c r="G14" s="587" t="e">
        <f>'І півр.'!G14+#REF!</f>
        <v>#REF!</v>
      </c>
      <c r="H14" s="616" t="e">
        <f t="shared" si="1"/>
        <v>#REF!</v>
      </c>
      <c r="I14" s="586" t="e">
        <f>'І півр.'!I14+#REF!</f>
        <v>#REF!</v>
      </c>
      <c r="J14" s="587" t="e">
        <f>'І півр.'!J14+#REF!</f>
        <v>#REF!</v>
      </c>
      <c r="K14" s="616" t="e">
        <f t="shared" si="2"/>
        <v>#REF!</v>
      </c>
      <c r="L14" s="586" t="e">
        <f>'І півр.'!L14+#REF!</f>
        <v>#REF!</v>
      </c>
      <c r="M14" s="587" t="e">
        <f>'І півр.'!M14+#REF!</f>
        <v>#REF!</v>
      </c>
      <c r="N14" s="614" t="e">
        <f t="shared" si="3"/>
        <v>#REF!</v>
      </c>
      <c r="O14" s="586" t="e">
        <f>'І півр.'!O14+#REF!</f>
        <v>#REF!</v>
      </c>
      <c r="P14" s="587" t="e">
        <f>'І півр.'!P14+#REF!</f>
        <v>#REF!</v>
      </c>
      <c r="Q14" s="616" t="e">
        <f t="shared" si="4"/>
        <v>#REF!</v>
      </c>
      <c r="R14" s="586" t="e">
        <f>'І півр.'!R14+#REF!</f>
        <v>#REF!</v>
      </c>
      <c r="S14" s="587" t="e">
        <f>'І півр.'!S14+#REF!</f>
        <v>#REF!</v>
      </c>
      <c r="T14" s="614" t="e">
        <f t="shared" si="5"/>
        <v>#REF!</v>
      </c>
      <c r="U14" s="597" t="e">
        <f t="shared" si="8"/>
        <v>#REF!</v>
      </c>
      <c r="V14" s="598" t="e">
        <f t="shared" si="8"/>
        <v>#REF!</v>
      </c>
      <c r="W14" s="614" t="e">
        <f t="shared" si="7"/>
        <v>#REF!</v>
      </c>
      <c r="X14" s="493"/>
    </row>
    <row r="15" spans="1:24" ht="13.15" customHeight="1" x14ac:dyDescent="0.2">
      <c r="A15" s="561" t="s">
        <v>14</v>
      </c>
      <c r="B15" s="759" t="s">
        <v>12</v>
      </c>
      <c r="C15" s="586" t="e">
        <f>'І півр.'!C15+#REF!</f>
        <v>#REF!</v>
      </c>
      <c r="D15" s="587" t="e">
        <f>'І півр.'!D15+#REF!</f>
        <v>#REF!</v>
      </c>
      <c r="E15" s="616" t="e">
        <f t="shared" si="0"/>
        <v>#REF!</v>
      </c>
      <c r="F15" s="586" t="e">
        <f>'І півр.'!F15+#REF!</f>
        <v>#REF!</v>
      </c>
      <c r="G15" s="587" t="e">
        <f>'І півр.'!G15+#REF!</f>
        <v>#REF!</v>
      </c>
      <c r="H15" s="616" t="e">
        <f t="shared" si="1"/>
        <v>#REF!</v>
      </c>
      <c r="I15" s="586" t="e">
        <f>'І півр.'!I15+#REF!</f>
        <v>#REF!</v>
      </c>
      <c r="J15" s="587" t="e">
        <f>'І півр.'!J15+#REF!</f>
        <v>#REF!</v>
      </c>
      <c r="K15" s="616" t="e">
        <f t="shared" si="2"/>
        <v>#REF!</v>
      </c>
      <c r="L15" s="586" t="e">
        <f>'І півр.'!L15+#REF!</f>
        <v>#REF!</v>
      </c>
      <c r="M15" s="587" t="e">
        <f>'І півр.'!M15+#REF!</f>
        <v>#REF!</v>
      </c>
      <c r="N15" s="614" t="e">
        <f t="shared" si="3"/>
        <v>#REF!</v>
      </c>
      <c r="O15" s="586" t="e">
        <f>'І півр.'!O15+#REF!</f>
        <v>#REF!</v>
      </c>
      <c r="P15" s="587" t="e">
        <f>'І півр.'!P15+#REF!</f>
        <v>#REF!</v>
      </c>
      <c r="Q15" s="616" t="e">
        <f t="shared" si="4"/>
        <v>#REF!</v>
      </c>
      <c r="R15" s="586" t="e">
        <f>'І півр.'!R15+#REF!</f>
        <v>#REF!</v>
      </c>
      <c r="S15" s="587" t="e">
        <f>'І півр.'!S15+#REF!</f>
        <v>#REF!</v>
      </c>
      <c r="T15" s="614" t="e">
        <f t="shared" si="5"/>
        <v>#REF!</v>
      </c>
      <c r="U15" s="597" t="e">
        <f t="shared" si="8"/>
        <v>#REF!</v>
      </c>
      <c r="V15" s="598" t="e">
        <f t="shared" si="8"/>
        <v>#REF!</v>
      </c>
      <c r="W15" s="614" t="e">
        <f t="shared" si="7"/>
        <v>#REF!</v>
      </c>
      <c r="X15" s="493"/>
    </row>
    <row r="16" spans="1:24" s="437" customFormat="1" ht="13.15" customHeight="1" x14ac:dyDescent="0.2">
      <c r="A16" s="582" t="s">
        <v>15</v>
      </c>
      <c r="B16" s="827" t="s">
        <v>12</v>
      </c>
      <c r="C16" s="790" t="e">
        <f>'І півр.'!C16+#REF!</f>
        <v>#REF!</v>
      </c>
      <c r="D16" s="589" t="e">
        <f>'І півр.'!D16+#REF!</f>
        <v>#REF!</v>
      </c>
      <c r="E16" s="680" t="e">
        <f t="shared" si="0"/>
        <v>#REF!</v>
      </c>
      <c r="F16" s="588" t="e">
        <f>'І півр.'!F16+#REF!</f>
        <v>#REF!</v>
      </c>
      <c r="G16" s="589" t="e">
        <f>'І півр.'!G16+#REF!</f>
        <v>#REF!</v>
      </c>
      <c r="H16" s="680" t="e">
        <f t="shared" si="1"/>
        <v>#REF!</v>
      </c>
      <c r="I16" s="588" t="e">
        <f>'І півр.'!I16+#REF!</f>
        <v>#REF!</v>
      </c>
      <c r="J16" s="589" t="e">
        <f>'І півр.'!J16+#REF!</f>
        <v>#REF!</v>
      </c>
      <c r="K16" s="646" t="e">
        <f t="shared" si="2"/>
        <v>#REF!</v>
      </c>
      <c r="L16" s="588" t="e">
        <f>'І півр.'!L16+#REF!</f>
        <v>#REF!</v>
      </c>
      <c r="M16" s="589" t="e">
        <f>'І півр.'!M16+#REF!</f>
        <v>#REF!</v>
      </c>
      <c r="N16" s="647" t="e">
        <f t="shared" si="3"/>
        <v>#REF!</v>
      </c>
      <c r="O16" s="588" t="e">
        <f>'І півр.'!O16+#REF!</f>
        <v>#REF!</v>
      </c>
      <c r="P16" s="589" t="e">
        <f>'І півр.'!P16+#REF!</f>
        <v>#REF!</v>
      </c>
      <c r="Q16" s="646" t="e">
        <f t="shared" si="4"/>
        <v>#REF!</v>
      </c>
      <c r="R16" s="588" t="e">
        <f>'І півр.'!R16+#REF!</f>
        <v>#REF!</v>
      </c>
      <c r="S16" s="589" t="e">
        <f>'І півр.'!S16+#REF!</f>
        <v>#REF!</v>
      </c>
      <c r="T16" s="647" t="e">
        <f t="shared" si="5"/>
        <v>#REF!</v>
      </c>
      <c r="U16" s="584" t="e">
        <f t="shared" si="8"/>
        <v>#REF!</v>
      </c>
      <c r="V16" s="585" t="e">
        <f t="shared" si="8"/>
        <v>#REF!</v>
      </c>
      <c r="W16" s="613" t="e">
        <f t="shared" si="7"/>
        <v>#REF!</v>
      </c>
      <c r="X16" s="972"/>
    </row>
    <row r="17" spans="1:25" ht="24.6" customHeight="1" x14ac:dyDescent="0.2">
      <c r="A17" s="569" t="s">
        <v>17</v>
      </c>
      <c r="B17" s="750" t="s">
        <v>26</v>
      </c>
      <c r="C17" s="584" t="e">
        <f>C18+C21</f>
        <v>#REF!</v>
      </c>
      <c r="D17" s="585" t="e">
        <f>D18+D21</f>
        <v>#REF!</v>
      </c>
      <c r="E17" s="613" t="e">
        <f t="shared" si="0"/>
        <v>#REF!</v>
      </c>
      <c r="F17" s="615" t="e">
        <f>F18+F21</f>
        <v>#REF!</v>
      </c>
      <c r="G17" s="585" t="e">
        <f>G18+G21</f>
        <v>#REF!</v>
      </c>
      <c r="H17" s="613" t="e">
        <f t="shared" si="1"/>
        <v>#REF!</v>
      </c>
      <c r="I17" s="584" t="e">
        <f>I18+I21</f>
        <v>#REF!</v>
      </c>
      <c r="J17" s="585" t="e">
        <f>J18+J21</f>
        <v>#REF!</v>
      </c>
      <c r="K17" s="613" t="e">
        <f t="shared" si="2"/>
        <v>#REF!</v>
      </c>
      <c r="L17" s="584" t="e">
        <f>L18+L21</f>
        <v>#REF!</v>
      </c>
      <c r="M17" s="585" t="e">
        <f>M18+M21</f>
        <v>#REF!</v>
      </c>
      <c r="N17" s="613" t="e">
        <f t="shared" si="3"/>
        <v>#REF!</v>
      </c>
      <c r="O17" s="584" t="e">
        <f>O18+O21</f>
        <v>#REF!</v>
      </c>
      <c r="P17" s="585" t="e">
        <f>P18+P21</f>
        <v>#REF!</v>
      </c>
      <c r="Q17" s="613" t="e">
        <f t="shared" si="4"/>
        <v>#REF!</v>
      </c>
      <c r="R17" s="584" t="e">
        <f>R18+R21</f>
        <v>#REF!</v>
      </c>
      <c r="S17" s="585" t="e">
        <f>S18+S21</f>
        <v>#REF!</v>
      </c>
      <c r="T17" s="613" t="e">
        <f t="shared" si="5"/>
        <v>#REF!</v>
      </c>
      <c r="U17" s="615" t="e">
        <f t="shared" si="8"/>
        <v>#REF!</v>
      </c>
      <c r="V17" s="585" t="e">
        <f t="shared" si="8"/>
        <v>#REF!</v>
      </c>
      <c r="W17" s="613" t="e">
        <f t="shared" si="7"/>
        <v>#REF!</v>
      </c>
      <c r="X17" s="493"/>
    </row>
    <row r="18" spans="1:25" ht="13.15" customHeight="1" x14ac:dyDescent="0.2">
      <c r="A18" s="558" t="s">
        <v>29</v>
      </c>
      <c r="B18" s="750"/>
      <c r="C18" s="584" t="e">
        <f>C19+C20</f>
        <v>#REF!</v>
      </c>
      <c r="D18" s="585" t="e">
        <f>D19+D20</f>
        <v>#REF!</v>
      </c>
      <c r="E18" s="613" t="e">
        <f t="shared" si="0"/>
        <v>#REF!</v>
      </c>
      <c r="F18" s="615" t="e">
        <f>F19+F20</f>
        <v>#REF!</v>
      </c>
      <c r="G18" s="585" t="e">
        <f>G19+G20</f>
        <v>#REF!</v>
      </c>
      <c r="H18" s="613" t="e">
        <f t="shared" si="1"/>
        <v>#REF!</v>
      </c>
      <c r="I18" s="584" t="e">
        <f>I19+I20</f>
        <v>#REF!</v>
      </c>
      <c r="J18" s="585" t="e">
        <f>J19+J20</f>
        <v>#REF!</v>
      </c>
      <c r="K18" s="613" t="e">
        <f t="shared" si="2"/>
        <v>#REF!</v>
      </c>
      <c r="L18" s="584" t="e">
        <f>L19+L20</f>
        <v>#REF!</v>
      </c>
      <c r="M18" s="585" t="e">
        <f>M19+M20</f>
        <v>#REF!</v>
      </c>
      <c r="N18" s="613" t="e">
        <f t="shared" si="3"/>
        <v>#REF!</v>
      </c>
      <c r="O18" s="584" t="e">
        <f>O19+O20</f>
        <v>#REF!</v>
      </c>
      <c r="P18" s="585" t="e">
        <f>P19+P20</f>
        <v>#REF!</v>
      </c>
      <c r="Q18" s="613" t="e">
        <f t="shared" si="4"/>
        <v>#REF!</v>
      </c>
      <c r="R18" s="584" t="e">
        <f>R19+R20</f>
        <v>#REF!</v>
      </c>
      <c r="S18" s="585" t="e">
        <f>S19+S20</f>
        <v>#REF!</v>
      </c>
      <c r="T18" s="613" t="e">
        <f t="shared" si="5"/>
        <v>#REF!</v>
      </c>
      <c r="U18" s="584" t="e">
        <f t="shared" si="8"/>
        <v>#REF!</v>
      </c>
      <c r="V18" s="585" t="e">
        <f t="shared" si="8"/>
        <v>#REF!</v>
      </c>
      <c r="W18" s="613" t="e">
        <f t="shared" si="7"/>
        <v>#REF!</v>
      </c>
      <c r="X18" s="494"/>
      <c r="Y18" s="75"/>
    </row>
    <row r="19" spans="1:25" ht="13.15" customHeight="1" x14ac:dyDescent="0.2">
      <c r="A19" s="561" t="s">
        <v>13</v>
      </c>
      <c r="B19" s="759" t="s">
        <v>12</v>
      </c>
      <c r="C19" s="586" t="e">
        <f>SUM('І півр.'!C20,#REF!)</f>
        <v>#REF!</v>
      </c>
      <c r="D19" s="587" t="e">
        <f>SUM('І півр.'!D20,#REF!)</f>
        <v>#REF!</v>
      </c>
      <c r="E19" s="616" t="e">
        <f t="shared" si="0"/>
        <v>#REF!</v>
      </c>
      <c r="F19" s="789" t="e">
        <f>SUM('І півр.'!F20,#REF!)</f>
        <v>#REF!</v>
      </c>
      <c r="G19" s="587" t="e">
        <f>SUM('І півр.'!G20,#REF!)</f>
        <v>#REF!</v>
      </c>
      <c r="H19" s="616" t="e">
        <f t="shared" si="1"/>
        <v>#REF!</v>
      </c>
      <c r="I19" s="586" t="e">
        <f>SUM('І півр.'!I20,#REF!)</f>
        <v>#REF!</v>
      </c>
      <c r="J19" s="587" t="e">
        <f>SUM('І півр.'!J20,#REF!)</f>
        <v>#REF!</v>
      </c>
      <c r="K19" s="616" t="e">
        <f t="shared" si="2"/>
        <v>#REF!</v>
      </c>
      <c r="L19" s="586" t="e">
        <f>SUM('І півр.'!L20,#REF!)</f>
        <v>#REF!</v>
      </c>
      <c r="M19" s="587" t="e">
        <f>SUM('І півр.'!M20,#REF!)</f>
        <v>#REF!</v>
      </c>
      <c r="N19" s="616" t="e">
        <f t="shared" si="3"/>
        <v>#REF!</v>
      </c>
      <c r="O19" s="586" t="e">
        <f>SUM('І півр.'!O20,#REF!)</f>
        <v>#REF!</v>
      </c>
      <c r="P19" s="587" t="e">
        <f>SUM('І півр.'!P20,#REF!)</f>
        <v>#REF!</v>
      </c>
      <c r="Q19" s="616" t="e">
        <f t="shared" si="4"/>
        <v>#REF!</v>
      </c>
      <c r="R19" s="586" t="e">
        <f>SUM('І півр.'!R20,#REF!)</f>
        <v>#REF!</v>
      </c>
      <c r="S19" s="587" t="e">
        <f>SUM('І півр.'!S20,#REF!)</f>
        <v>#REF!</v>
      </c>
      <c r="T19" s="616" t="e">
        <f t="shared" si="5"/>
        <v>#REF!</v>
      </c>
      <c r="U19" s="597" t="e">
        <f t="shared" si="8"/>
        <v>#REF!</v>
      </c>
      <c r="V19" s="598" t="e">
        <f>SUM(D19,G19,J19,M19,P19,S19)</f>
        <v>#REF!</v>
      </c>
      <c r="W19" s="616" t="e">
        <f t="shared" si="7"/>
        <v>#REF!</v>
      </c>
      <c r="X19" s="493"/>
    </row>
    <row r="20" spans="1:25" ht="13.15" customHeight="1" x14ac:dyDescent="0.2">
      <c r="A20" s="561" t="s">
        <v>14</v>
      </c>
      <c r="B20" s="759" t="s">
        <v>12</v>
      </c>
      <c r="C20" s="586" t="e">
        <f>SUM('І півр.'!C21,#REF!)</f>
        <v>#REF!</v>
      </c>
      <c r="D20" s="587" t="e">
        <f>SUM('І півр.'!D21,#REF!)</f>
        <v>#REF!</v>
      </c>
      <c r="E20" s="616" t="e">
        <f t="shared" si="0"/>
        <v>#REF!</v>
      </c>
      <c r="F20" s="789" t="e">
        <f>SUM('І півр.'!F21,#REF!)</f>
        <v>#REF!</v>
      </c>
      <c r="G20" s="587" t="e">
        <f>SUM('І півр.'!G21,#REF!)</f>
        <v>#REF!</v>
      </c>
      <c r="H20" s="616" t="e">
        <f t="shared" si="1"/>
        <v>#REF!</v>
      </c>
      <c r="I20" s="789" t="e">
        <f>SUM('І півр.'!I21,#REF!)</f>
        <v>#REF!</v>
      </c>
      <c r="J20" s="587" t="e">
        <f>SUM('І півр.'!J21,#REF!)</f>
        <v>#REF!</v>
      </c>
      <c r="K20" s="616" t="e">
        <f t="shared" si="2"/>
        <v>#REF!</v>
      </c>
      <c r="L20" s="586" t="e">
        <f>SUM('І півр.'!L21,#REF!)</f>
        <v>#REF!</v>
      </c>
      <c r="M20" s="587" t="e">
        <f>SUM('І півр.'!M21,#REF!)</f>
        <v>#REF!</v>
      </c>
      <c r="N20" s="616" t="e">
        <f t="shared" si="3"/>
        <v>#REF!</v>
      </c>
      <c r="O20" s="586" t="e">
        <f>SUM('І півр.'!O21,#REF!)</f>
        <v>#REF!</v>
      </c>
      <c r="P20" s="587" t="e">
        <f>SUM('І півр.'!P21,#REF!)</f>
        <v>#REF!</v>
      </c>
      <c r="Q20" s="616" t="e">
        <f t="shared" si="4"/>
        <v>#REF!</v>
      </c>
      <c r="R20" s="586" t="e">
        <f>SUM('І півр.'!R21,#REF!)</f>
        <v>#REF!</v>
      </c>
      <c r="S20" s="587" t="e">
        <f>SUM('І півр.'!S21,#REF!)</f>
        <v>#REF!</v>
      </c>
      <c r="T20" s="616" t="e">
        <f t="shared" si="5"/>
        <v>#REF!</v>
      </c>
      <c r="U20" s="597" t="e">
        <f t="shared" si="8"/>
        <v>#REF!</v>
      </c>
      <c r="V20" s="598" t="e">
        <f>SUM(D20,G20,J20,M20,P20,S20)</f>
        <v>#REF!</v>
      </c>
      <c r="W20" s="616" t="e">
        <f t="shared" si="7"/>
        <v>#REF!</v>
      </c>
      <c r="X20" s="493"/>
    </row>
    <row r="21" spans="1:25" s="437" customFormat="1" ht="13.15" customHeight="1" x14ac:dyDescent="0.2">
      <c r="A21" s="582" t="s">
        <v>30</v>
      </c>
      <c r="B21" s="745" t="s">
        <v>12</v>
      </c>
      <c r="C21" s="790" t="e">
        <f>SUM('І півр.'!C22,#REF!)</f>
        <v>#REF!</v>
      </c>
      <c r="D21" s="589" t="e">
        <f>SUM('І півр.'!D22,#REF!)</f>
        <v>#REF!</v>
      </c>
      <c r="E21" s="646" t="e">
        <f t="shared" si="0"/>
        <v>#REF!</v>
      </c>
      <c r="F21" s="790" t="e">
        <f>SUM('І півр.'!F22,#REF!)</f>
        <v>#REF!</v>
      </c>
      <c r="G21" s="589" t="e">
        <f>SUM('І півр.'!G22,#REF!)</f>
        <v>#REF!</v>
      </c>
      <c r="H21" s="646" t="e">
        <f t="shared" si="1"/>
        <v>#REF!</v>
      </c>
      <c r="I21" s="588" t="e">
        <f>SUM('І півр.'!I22,#REF!)</f>
        <v>#REF!</v>
      </c>
      <c r="J21" s="589" t="e">
        <f>SUM('І півр.'!J22,#REF!)</f>
        <v>#REF!</v>
      </c>
      <c r="K21" s="646" t="e">
        <f t="shared" si="2"/>
        <v>#REF!</v>
      </c>
      <c r="L21" s="588" t="e">
        <f>SUM('І півр.'!L22,#REF!)</f>
        <v>#REF!</v>
      </c>
      <c r="M21" s="589" t="e">
        <f>SUM('І півр.'!M22,#REF!)</f>
        <v>#REF!</v>
      </c>
      <c r="N21" s="646" t="e">
        <f t="shared" si="3"/>
        <v>#REF!</v>
      </c>
      <c r="O21" s="588" t="e">
        <f>SUM('І півр.'!O22,#REF!)</f>
        <v>#REF!</v>
      </c>
      <c r="P21" s="589" t="e">
        <f>SUM('І півр.'!P22,#REF!)</f>
        <v>#REF!</v>
      </c>
      <c r="Q21" s="646" t="e">
        <f t="shared" si="4"/>
        <v>#REF!</v>
      </c>
      <c r="R21" s="588" t="e">
        <f>SUM('І півр.'!R22,#REF!)</f>
        <v>#REF!</v>
      </c>
      <c r="S21" s="589" t="e">
        <f>SUM('І півр.'!S22,#REF!)</f>
        <v>#REF!</v>
      </c>
      <c r="T21" s="646" t="e">
        <f t="shared" si="5"/>
        <v>#REF!</v>
      </c>
      <c r="U21" s="584" t="e">
        <f t="shared" si="8"/>
        <v>#REF!</v>
      </c>
      <c r="V21" s="585" t="e">
        <f>SUM(D21,G21,J21,M21,P21,S21)</f>
        <v>#REF!</v>
      </c>
      <c r="W21" s="646" t="e">
        <f t="shared" si="7"/>
        <v>#REF!</v>
      </c>
      <c r="X21" s="972"/>
    </row>
    <row r="22" spans="1:25" ht="24.6" customHeight="1" x14ac:dyDescent="0.2">
      <c r="A22" s="560" t="s">
        <v>18</v>
      </c>
      <c r="B22" s="750" t="s">
        <v>27</v>
      </c>
      <c r="C22" s="171" t="e">
        <f t="shared" ref="C22:D26" si="9">C7/C12*1000</f>
        <v>#REF!</v>
      </c>
      <c r="D22" s="16" t="e">
        <f t="shared" si="9"/>
        <v>#REF!</v>
      </c>
      <c r="E22" s="62" t="e">
        <f t="shared" ref="E22:E44" si="10">D22-C22</f>
        <v>#REF!</v>
      </c>
      <c r="F22" s="171" t="e">
        <f t="shared" ref="F22:G26" si="11">F7/F12*1000</f>
        <v>#REF!</v>
      </c>
      <c r="G22" s="16" t="e">
        <f t="shared" si="11"/>
        <v>#REF!</v>
      </c>
      <c r="H22" s="62" t="e">
        <f t="shared" ref="H22:H44" si="12">G22-F22</f>
        <v>#REF!</v>
      </c>
      <c r="I22" s="171" t="e">
        <f t="shared" ref="I22:J26" si="13">I7/I12*1000</f>
        <v>#REF!</v>
      </c>
      <c r="J22" s="16" t="e">
        <f t="shared" si="13"/>
        <v>#REF!</v>
      </c>
      <c r="K22" s="62" t="e">
        <f t="shared" ref="K22:K44" si="14">J22-I22</f>
        <v>#REF!</v>
      </c>
      <c r="L22" s="171" t="e">
        <f t="shared" ref="L22:M26" si="15">L7/L12*1000</f>
        <v>#REF!</v>
      </c>
      <c r="M22" s="16" t="e">
        <f t="shared" si="15"/>
        <v>#REF!</v>
      </c>
      <c r="N22" s="62" t="e">
        <f t="shared" ref="N22:N44" si="16">M22-L22</f>
        <v>#REF!</v>
      </c>
      <c r="O22" s="171" t="e">
        <f t="shared" ref="O22:P26" si="17">O7/O12*1000</f>
        <v>#REF!</v>
      </c>
      <c r="P22" s="16" t="e">
        <f t="shared" si="17"/>
        <v>#REF!</v>
      </c>
      <c r="Q22" s="62" t="e">
        <f t="shared" ref="Q22:Q44" si="18">P22-O22</f>
        <v>#REF!</v>
      </c>
      <c r="R22" s="171" t="e">
        <f t="shared" ref="R22:S26" si="19">R7/R12*1000</f>
        <v>#REF!</v>
      </c>
      <c r="S22" s="16" t="e">
        <f t="shared" si="19"/>
        <v>#REF!</v>
      </c>
      <c r="T22" s="62" t="e">
        <f t="shared" ref="T22:T44" si="20">S22-R22</f>
        <v>#REF!</v>
      </c>
      <c r="U22" s="171" t="e">
        <f t="shared" ref="U22:V26" si="21">U7/U12*1000</f>
        <v>#REF!</v>
      </c>
      <c r="V22" s="16" t="e">
        <f t="shared" si="21"/>
        <v>#REF!</v>
      </c>
      <c r="W22" s="62" t="e">
        <f t="shared" ref="W22:W44" si="22">V22-U22</f>
        <v>#REF!</v>
      </c>
    </row>
    <row r="23" spans="1:25" ht="13.15" customHeight="1" x14ac:dyDescent="0.2">
      <c r="A23" s="558" t="s">
        <v>29</v>
      </c>
      <c r="B23" s="750"/>
      <c r="C23" s="172" t="e">
        <f t="shared" si="9"/>
        <v>#REF!</v>
      </c>
      <c r="D23" s="5" t="e">
        <f t="shared" si="9"/>
        <v>#REF!</v>
      </c>
      <c r="E23" s="62" t="e">
        <f t="shared" si="10"/>
        <v>#REF!</v>
      </c>
      <c r="F23" s="172" t="e">
        <f t="shared" si="11"/>
        <v>#REF!</v>
      </c>
      <c r="G23" s="5" t="e">
        <f t="shared" si="11"/>
        <v>#REF!</v>
      </c>
      <c r="H23" s="62" t="e">
        <f t="shared" si="12"/>
        <v>#REF!</v>
      </c>
      <c r="I23" s="172" t="e">
        <f t="shared" si="13"/>
        <v>#REF!</v>
      </c>
      <c r="J23" s="5" t="e">
        <f t="shared" si="13"/>
        <v>#REF!</v>
      </c>
      <c r="K23" s="62" t="e">
        <f t="shared" si="14"/>
        <v>#REF!</v>
      </c>
      <c r="L23" s="172" t="e">
        <f t="shared" si="15"/>
        <v>#REF!</v>
      </c>
      <c r="M23" s="5" t="e">
        <f t="shared" si="15"/>
        <v>#REF!</v>
      </c>
      <c r="N23" s="62" t="e">
        <f t="shared" si="16"/>
        <v>#REF!</v>
      </c>
      <c r="O23" s="172" t="e">
        <f t="shared" si="17"/>
        <v>#REF!</v>
      </c>
      <c r="P23" s="5" t="e">
        <f t="shared" si="17"/>
        <v>#REF!</v>
      </c>
      <c r="Q23" s="62" t="e">
        <f t="shared" si="18"/>
        <v>#REF!</v>
      </c>
      <c r="R23" s="172" t="e">
        <f t="shared" si="19"/>
        <v>#REF!</v>
      </c>
      <c r="S23" s="5" t="e">
        <f t="shared" si="19"/>
        <v>#REF!</v>
      </c>
      <c r="T23" s="62" t="e">
        <f t="shared" si="20"/>
        <v>#REF!</v>
      </c>
      <c r="U23" s="172" t="e">
        <f t="shared" si="21"/>
        <v>#REF!</v>
      </c>
      <c r="V23" s="5" t="e">
        <f t="shared" si="21"/>
        <v>#REF!</v>
      </c>
      <c r="W23" s="62" t="e">
        <f t="shared" si="22"/>
        <v>#REF!</v>
      </c>
    </row>
    <row r="24" spans="1:25" ht="13.15" customHeight="1" x14ac:dyDescent="0.2">
      <c r="A24" s="561" t="s">
        <v>13</v>
      </c>
      <c r="B24" s="759" t="s">
        <v>12</v>
      </c>
      <c r="C24" s="172" t="e">
        <f t="shared" si="9"/>
        <v>#REF!</v>
      </c>
      <c r="D24" s="5" t="e">
        <f t="shared" si="9"/>
        <v>#REF!</v>
      </c>
      <c r="E24" s="63" t="e">
        <f t="shared" si="10"/>
        <v>#REF!</v>
      </c>
      <c r="F24" s="172" t="e">
        <f t="shared" si="11"/>
        <v>#REF!</v>
      </c>
      <c r="G24" s="5" t="e">
        <f t="shared" si="11"/>
        <v>#REF!</v>
      </c>
      <c r="H24" s="63" t="e">
        <f t="shared" si="12"/>
        <v>#REF!</v>
      </c>
      <c r="I24" s="172" t="e">
        <f t="shared" si="13"/>
        <v>#REF!</v>
      </c>
      <c r="J24" s="5" t="e">
        <f t="shared" si="13"/>
        <v>#REF!</v>
      </c>
      <c r="K24" s="63" t="e">
        <f t="shared" si="14"/>
        <v>#REF!</v>
      </c>
      <c r="L24" s="172" t="e">
        <f t="shared" si="15"/>
        <v>#REF!</v>
      </c>
      <c r="M24" s="5" t="e">
        <f t="shared" si="15"/>
        <v>#REF!</v>
      </c>
      <c r="N24" s="63" t="e">
        <f t="shared" si="16"/>
        <v>#REF!</v>
      </c>
      <c r="O24" s="172" t="e">
        <f t="shared" si="17"/>
        <v>#REF!</v>
      </c>
      <c r="P24" s="5" t="e">
        <f t="shared" si="17"/>
        <v>#REF!</v>
      </c>
      <c r="Q24" s="63" t="e">
        <f t="shared" si="18"/>
        <v>#REF!</v>
      </c>
      <c r="R24" s="172" t="e">
        <f t="shared" si="19"/>
        <v>#REF!</v>
      </c>
      <c r="S24" s="5" t="e">
        <f t="shared" si="19"/>
        <v>#REF!</v>
      </c>
      <c r="T24" s="63" t="e">
        <f t="shared" si="20"/>
        <v>#REF!</v>
      </c>
      <c r="U24" s="172" t="e">
        <f t="shared" si="21"/>
        <v>#REF!</v>
      </c>
      <c r="V24" s="5" t="e">
        <f t="shared" si="21"/>
        <v>#REF!</v>
      </c>
      <c r="W24" s="63" t="e">
        <f t="shared" si="22"/>
        <v>#REF!</v>
      </c>
    </row>
    <row r="25" spans="1:25" ht="13.15" customHeight="1" x14ac:dyDescent="0.2">
      <c r="A25" s="561" t="s">
        <v>14</v>
      </c>
      <c r="B25" s="759" t="s">
        <v>12</v>
      </c>
      <c r="C25" s="172" t="e">
        <f t="shared" si="9"/>
        <v>#REF!</v>
      </c>
      <c r="D25" s="5" t="e">
        <f t="shared" si="9"/>
        <v>#REF!</v>
      </c>
      <c r="E25" s="63" t="e">
        <f t="shared" si="10"/>
        <v>#REF!</v>
      </c>
      <c r="F25" s="172" t="e">
        <f t="shared" si="11"/>
        <v>#REF!</v>
      </c>
      <c r="G25" s="5" t="e">
        <f t="shared" si="11"/>
        <v>#REF!</v>
      </c>
      <c r="H25" s="63" t="e">
        <f t="shared" si="12"/>
        <v>#REF!</v>
      </c>
      <c r="I25" s="172" t="e">
        <f t="shared" si="13"/>
        <v>#REF!</v>
      </c>
      <c r="J25" s="5" t="e">
        <f t="shared" si="13"/>
        <v>#REF!</v>
      </c>
      <c r="K25" s="63" t="e">
        <f t="shared" si="14"/>
        <v>#REF!</v>
      </c>
      <c r="L25" s="172" t="e">
        <f t="shared" si="15"/>
        <v>#REF!</v>
      </c>
      <c r="M25" s="5" t="e">
        <f t="shared" si="15"/>
        <v>#REF!</v>
      </c>
      <c r="N25" s="63" t="e">
        <f t="shared" si="16"/>
        <v>#REF!</v>
      </c>
      <c r="O25" s="172" t="e">
        <f t="shared" si="17"/>
        <v>#REF!</v>
      </c>
      <c r="P25" s="5" t="e">
        <f t="shared" si="17"/>
        <v>#REF!</v>
      </c>
      <c r="Q25" s="63" t="e">
        <f t="shared" si="18"/>
        <v>#REF!</v>
      </c>
      <c r="R25" s="172" t="e">
        <f t="shared" si="19"/>
        <v>#REF!</v>
      </c>
      <c r="S25" s="5" t="e">
        <f t="shared" si="19"/>
        <v>#REF!</v>
      </c>
      <c r="T25" s="63" t="e">
        <f t="shared" si="20"/>
        <v>#REF!</v>
      </c>
      <c r="U25" s="172" t="e">
        <f t="shared" si="21"/>
        <v>#REF!</v>
      </c>
      <c r="V25" s="5" t="e">
        <f t="shared" si="21"/>
        <v>#REF!</v>
      </c>
      <c r="W25" s="63" t="e">
        <f t="shared" si="22"/>
        <v>#REF!</v>
      </c>
    </row>
    <row r="26" spans="1:25" s="140" customFormat="1" ht="13.15" customHeight="1" x14ac:dyDescent="0.2">
      <c r="A26" s="563" t="s">
        <v>30</v>
      </c>
      <c r="B26" s="827" t="s">
        <v>12</v>
      </c>
      <c r="C26" s="171" t="e">
        <f t="shared" si="9"/>
        <v>#REF!</v>
      </c>
      <c r="D26" s="16" t="e">
        <f t="shared" si="9"/>
        <v>#REF!</v>
      </c>
      <c r="E26" s="62" t="e">
        <f t="shared" si="10"/>
        <v>#REF!</v>
      </c>
      <c r="F26" s="171" t="e">
        <f t="shared" si="11"/>
        <v>#REF!</v>
      </c>
      <c r="G26" s="16" t="e">
        <f t="shared" si="11"/>
        <v>#REF!</v>
      </c>
      <c r="H26" s="62" t="e">
        <f t="shared" si="12"/>
        <v>#REF!</v>
      </c>
      <c r="I26" s="171" t="e">
        <f t="shared" si="13"/>
        <v>#REF!</v>
      </c>
      <c r="J26" s="16" t="e">
        <f t="shared" si="13"/>
        <v>#REF!</v>
      </c>
      <c r="K26" s="62" t="e">
        <f t="shared" si="14"/>
        <v>#REF!</v>
      </c>
      <c r="L26" s="171" t="e">
        <f t="shared" si="15"/>
        <v>#REF!</v>
      </c>
      <c r="M26" s="16" t="e">
        <f t="shared" si="15"/>
        <v>#REF!</v>
      </c>
      <c r="N26" s="62" t="e">
        <f t="shared" si="16"/>
        <v>#REF!</v>
      </c>
      <c r="O26" s="171" t="e">
        <f t="shared" si="17"/>
        <v>#REF!</v>
      </c>
      <c r="P26" s="16" t="e">
        <f t="shared" si="17"/>
        <v>#REF!</v>
      </c>
      <c r="Q26" s="62" t="e">
        <f t="shared" si="18"/>
        <v>#REF!</v>
      </c>
      <c r="R26" s="171" t="e">
        <f t="shared" si="19"/>
        <v>#REF!</v>
      </c>
      <c r="S26" s="16" t="e">
        <f t="shared" si="19"/>
        <v>#REF!</v>
      </c>
      <c r="T26" s="62" t="e">
        <f t="shared" si="20"/>
        <v>#REF!</v>
      </c>
      <c r="U26" s="171" t="e">
        <f t="shared" si="21"/>
        <v>#REF!</v>
      </c>
      <c r="V26" s="16" t="e">
        <f t="shared" si="21"/>
        <v>#REF!</v>
      </c>
      <c r="W26" s="62" t="e">
        <f t="shared" si="22"/>
        <v>#REF!</v>
      </c>
    </row>
    <row r="27" spans="1:25" ht="24.6" customHeight="1" x14ac:dyDescent="0.2">
      <c r="A27" s="563" t="s">
        <v>19</v>
      </c>
      <c r="B27" s="750" t="s">
        <v>28</v>
      </c>
      <c r="C27" s="165" t="e">
        <f>C7/C30*1000</f>
        <v>#REF!</v>
      </c>
      <c r="D27" s="25" t="e">
        <f>D7/D30*1000</f>
        <v>#REF!</v>
      </c>
      <c r="E27" s="64" t="e">
        <f t="shared" si="10"/>
        <v>#REF!</v>
      </c>
      <c r="F27" s="165" t="e">
        <f>F7/F30*1000</f>
        <v>#REF!</v>
      </c>
      <c r="G27" s="25" t="e">
        <f>G7/G30*1000</f>
        <v>#REF!</v>
      </c>
      <c r="H27" s="64" t="e">
        <f t="shared" si="12"/>
        <v>#REF!</v>
      </c>
      <c r="I27" s="165" t="e">
        <f>I7/I30*1000</f>
        <v>#REF!</v>
      </c>
      <c r="J27" s="25" t="e">
        <f>J7/J30*1000</f>
        <v>#REF!</v>
      </c>
      <c r="K27" s="64" t="e">
        <f t="shared" si="14"/>
        <v>#REF!</v>
      </c>
      <c r="L27" s="165" t="e">
        <f>L7/L30*1000</f>
        <v>#REF!</v>
      </c>
      <c r="M27" s="25" t="e">
        <f>M7/M30*1000</f>
        <v>#REF!</v>
      </c>
      <c r="N27" s="64" t="e">
        <f t="shared" si="16"/>
        <v>#REF!</v>
      </c>
      <c r="O27" s="165" t="e">
        <f>O7/O30*1000</f>
        <v>#REF!</v>
      </c>
      <c r="P27" s="25" t="e">
        <f>P7/P30*1000</f>
        <v>#REF!</v>
      </c>
      <c r="Q27" s="64" t="e">
        <f t="shared" si="18"/>
        <v>#REF!</v>
      </c>
      <c r="R27" s="165" t="e">
        <f>R7/R30*1000</f>
        <v>#REF!</v>
      </c>
      <c r="S27" s="25" t="e">
        <f>S7/S30*1000</f>
        <v>#REF!</v>
      </c>
      <c r="T27" s="64" t="e">
        <f t="shared" si="20"/>
        <v>#REF!</v>
      </c>
      <c r="U27" s="165" t="e">
        <f>U7/U30*1000</f>
        <v>#REF!</v>
      </c>
      <c r="V27" s="25" t="e">
        <f>V7/V30*1000</f>
        <v>#REF!</v>
      </c>
      <c r="W27" s="64" t="e">
        <f t="shared" si="22"/>
        <v>#REF!</v>
      </c>
    </row>
    <row r="28" spans="1:25" ht="13.15" customHeight="1" x14ac:dyDescent="0.2">
      <c r="A28" s="561" t="s">
        <v>22</v>
      </c>
      <c r="B28" s="759" t="s">
        <v>12</v>
      </c>
      <c r="C28" s="186" t="e">
        <f>C8/C31*1000</f>
        <v>#REF!</v>
      </c>
      <c r="D28" s="22" t="e">
        <f>D8/D31*1000</f>
        <v>#REF!</v>
      </c>
      <c r="E28" s="65" t="e">
        <f t="shared" si="10"/>
        <v>#REF!</v>
      </c>
      <c r="F28" s="186" t="e">
        <f>F8/F31*1000</f>
        <v>#REF!</v>
      </c>
      <c r="G28" s="22" t="e">
        <f>G8/G31*1000</f>
        <v>#REF!</v>
      </c>
      <c r="H28" s="65" t="e">
        <f t="shared" si="12"/>
        <v>#REF!</v>
      </c>
      <c r="I28" s="186" t="e">
        <f>I8/I31*1000</f>
        <v>#REF!</v>
      </c>
      <c r="J28" s="22" t="e">
        <f>J8/J31*1000</f>
        <v>#REF!</v>
      </c>
      <c r="K28" s="65" t="e">
        <f t="shared" si="14"/>
        <v>#REF!</v>
      </c>
      <c r="L28" s="186" t="e">
        <f>L8/L31*1000</f>
        <v>#REF!</v>
      </c>
      <c r="M28" s="22" t="e">
        <f>M8/M31*1000</f>
        <v>#REF!</v>
      </c>
      <c r="N28" s="65" t="e">
        <f t="shared" si="16"/>
        <v>#REF!</v>
      </c>
      <c r="O28" s="186" t="e">
        <f>O8/O31*1000</f>
        <v>#REF!</v>
      </c>
      <c r="P28" s="22" t="e">
        <f>P8/P31*1000</f>
        <v>#REF!</v>
      </c>
      <c r="Q28" s="65" t="e">
        <f t="shared" si="18"/>
        <v>#REF!</v>
      </c>
      <c r="R28" s="186" t="e">
        <f>R8/R31*1000</f>
        <v>#REF!</v>
      </c>
      <c r="S28" s="22" t="e">
        <f>S8/S31*1000</f>
        <v>#REF!</v>
      </c>
      <c r="T28" s="65" t="e">
        <f t="shared" si="20"/>
        <v>#REF!</v>
      </c>
      <c r="U28" s="186" t="e">
        <f>U8/U31*1000</f>
        <v>#REF!</v>
      </c>
      <c r="V28" s="22" t="e">
        <f>V8/V31*1000</f>
        <v>#REF!</v>
      </c>
      <c r="W28" s="65" t="e">
        <f t="shared" si="22"/>
        <v>#REF!</v>
      </c>
    </row>
    <row r="29" spans="1:25" ht="13.15" customHeight="1" x14ac:dyDescent="0.2">
      <c r="A29" s="561" t="s">
        <v>15</v>
      </c>
      <c r="B29" s="759" t="s">
        <v>12</v>
      </c>
      <c r="C29" s="186" t="e">
        <f>C11/C32*1000</f>
        <v>#REF!</v>
      </c>
      <c r="D29" s="22" t="e">
        <f>D11/D32*1000</f>
        <v>#REF!</v>
      </c>
      <c r="E29" s="65" t="e">
        <f t="shared" si="10"/>
        <v>#REF!</v>
      </c>
      <c r="F29" s="186" t="e">
        <f>F11/F32*1000</f>
        <v>#REF!</v>
      </c>
      <c r="G29" s="22" t="e">
        <f>G11/G32*1000</f>
        <v>#REF!</v>
      </c>
      <c r="H29" s="65" t="e">
        <f t="shared" si="12"/>
        <v>#REF!</v>
      </c>
      <c r="I29" s="186" t="e">
        <f>I11/I32*1000</f>
        <v>#REF!</v>
      </c>
      <c r="J29" s="22" t="e">
        <f>J11/J32*1000</f>
        <v>#REF!</v>
      </c>
      <c r="K29" s="65" t="e">
        <f t="shared" si="14"/>
        <v>#REF!</v>
      </c>
      <c r="L29" s="186" t="e">
        <f>L11/L32*1000</f>
        <v>#REF!</v>
      </c>
      <c r="M29" s="22" t="e">
        <f>M11/M32*1000</f>
        <v>#REF!</v>
      </c>
      <c r="N29" s="65" t="e">
        <f t="shared" si="16"/>
        <v>#REF!</v>
      </c>
      <c r="O29" s="186" t="e">
        <f>O11/O32*1000</f>
        <v>#REF!</v>
      </c>
      <c r="P29" s="22" t="e">
        <f>P11/P32*1000</f>
        <v>#REF!</v>
      </c>
      <c r="Q29" s="65" t="e">
        <f t="shared" si="18"/>
        <v>#REF!</v>
      </c>
      <c r="R29" s="186" t="e">
        <f>R11/R32*1000</f>
        <v>#REF!</v>
      </c>
      <c r="S29" s="22" t="e">
        <f>S11/S32*1000</f>
        <v>#REF!</v>
      </c>
      <c r="T29" s="65" t="e">
        <f t="shared" si="20"/>
        <v>#REF!</v>
      </c>
      <c r="U29" s="186" t="e">
        <f>U11/U32*1000</f>
        <v>#REF!</v>
      </c>
      <c r="V29" s="22" t="e">
        <f>V11/V32*1000</f>
        <v>#REF!</v>
      </c>
      <c r="W29" s="65" t="e">
        <f t="shared" si="22"/>
        <v>#REF!</v>
      </c>
    </row>
    <row r="30" spans="1:25" ht="24.6" customHeight="1" x14ac:dyDescent="0.2">
      <c r="A30" s="563" t="s">
        <v>20</v>
      </c>
      <c r="B30" s="750" t="s">
        <v>23</v>
      </c>
      <c r="C30" s="600" t="e">
        <f>SUM('І півр.'!C31,#REF!)</f>
        <v>#REF!</v>
      </c>
      <c r="D30" s="601" t="e">
        <f>SUM('І півр.'!D31,#REF!)</f>
        <v>#REF!</v>
      </c>
      <c r="E30" s="609" t="e">
        <f t="shared" si="10"/>
        <v>#REF!</v>
      </c>
      <c r="F30" s="600" t="e">
        <f>SUM('І півр.'!F31,#REF!)</f>
        <v>#REF!</v>
      </c>
      <c r="G30" s="601" t="e">
        <f>SUM('І півр.'!G31,#REF!)</f>
        <v>#REF!</v>
      </c>
      <c r="H30" s="609" t="e">
        <f t="shared" si="12"/>
        <v>#REF!</v>
      </c>
      <c r="I30" s="600" t="e">
        <f>SUM('І півр.'!I31,#REF!)</f>
        <v>#REF!</v>
      </c>
      <c r="J30" s="601" t="e">
        <f>SUM('І півр.'!J31,#REF!)</f>
        <v>#REF!</v>
      </c>
      <c r="K30" s="609" t="e">
        <f t="shared" si="14"/>
        <v>#REF!</v>
      </c>
      <c r="L30" s="600" t="e">
        <f>SUM('І півр.'!L31,#REF!)</f>
        <v>#REF!</v>
      </c>
      <c r="M30" s="601" t="e">
        <f>SUM('І півр.'!M31,#REF!)</f>
        <v>#REF!</v>
      </c>
      <c r="N30" s="609" t="e">
        <f t="shared" si="16"/>
        <v>#REF!</v>
      </c>
      <c r="O30" s="600" t="e">
        <f>SUM('І півр.'!O31,#REF!)</f>
        <v>#REF!</v>
      </c>
      <c r="P30" s="601" t="e">
        <f>SUM('І півр.'!P31,#REF!)</f>
        <v>#REF!</v>
      </c>
      <c r="Q30" s="609" t="e">
        <f t="shared" si="18"/>
        <v>#REF!</v>
      </c>
      <c r="R30" s="600" t="e">
        <f>SUM('І півр.'!R31,#REF!)</f>
        <v>#REF!</v>
      </c>
      <c r="S30" s="601" t="e">
        <f>SUM('І півр.'!S31,#REF!)</f>
        <v>#REF!</v>
      </c>
      <c r="T30" s="609" t="e">
        <f t="shared" si="20"/>
        <v>#REF!</v>
      </c>
      <c r="U30" s="606" t="e">
        <f>SUM(C30,F30,I30,L30,O30,R30)</f>
        <v>#REF!</v>
      </c>
      <c r="V30" s="607" t="e">
        <f>SUM(D30,G30,J30,M30,P30,S30)</f>
        <v>#REF!</v>
      </c>
      <c r="W30" s="609" t="e">
        <f t="shared" si="22"/>
        <v>#REF!</v>
      </c>
    </row>
    <row r="31" spans="1:25" ht="13.15" customHeight="1" x14ac:dyDescent="0.2">
      <c r="A31" s="561" t="s">
        <v>22</v>
      </c>
      <c r="B31" s="759" t="s">
        <v>12</v>
      </c>
      <c r="C31" s="602" t="e">
        <f>C30-C32</f>
        <v>#REF!</v>
      </c>
      <c r="D31" s="603" t="e">
        <f>D30-D32</f>
        <v>#REF!</v>
      </c>
      <c r="E31" s="608" t="e">
        <f t="shared" si="10"/>
        <v>#REF!</v>
      </c>
      <c r="F31" s="602" t="e">
        <f>F30-F32</f>
        <v>#REF!</v>
      </c>
      <c r="G31" s="603" t="e">
        <f>G30-G32</f>
        <v>#REF!</v>
      </c>
      <c r="H31" s="608" t="e">
        <f t="shared" si="12"/>
        <v>#REF!</v>
      </c>
      <c r="I31" s="602" t="e">
        <f>I30-I32</f>
        <v>#REF!</v>
      </c>
      <c r="J31" s="603" t="e">
        <f>J30-J32</f>
        <v>#REF!</v>
      </c>
      <c r="K31" s="608" t="e">
        <f t="shared" si="14"/>
        <v>#REF!</v>
      </c>
      <c r="L31" s="602" t="e">
        <f>L30-L32</f>
        <v>#REF!</v>
      </c>
      <c r="M31" s="603" t="e">
        <f>M30-M32</f>
        <v>#REF!</v>
      </c>
      <c r="N31" s="608" t="e">
        <f t="shared" si="16"/>
        <v>#REF!</v>
      </c>
      <c r="O31" s="602" t="e">
        <f>O30-O32</f>
        <v>#REF!</v>
      </c>
      <c r="P31" s="603" t="e">
        <f>P30-P32</f>
        <v>#REF!</v>
      </c>
      <c r="Q31" s="608" t="e">
        <f t="shared" si="18"/>
        <v>#REF!</v>
      </c>
      <c r="R31" s="602" t="e">
        <f>R30-R32</f>
        <v>#REF!</v>
      </c>
      <c r="S31" s="603" t="e">
        <f>S30-S32</f>
        <v>#REF!</v>
      </c>
      <c r="T31" s="608" t="e">
        <f t="shared" si="20"/>
        <v>#REF!</v>
      </c>
      <c r="U31" s="602" t="e">
        <f>U30-U32</f>
        <v>#REF!</v>
      </c>
      <c r="V31" s="603" t="e">
        <f>V30-V32</f>
        <v>#REF!</v>
      </c>
      <c r="W31" s="608" t="e">
        <f t="shared" si="22"/>
        <v>#REF!</v>
      </c>
    </row>
    <row r="32" spans="1:25" ht="13.15" customHeight="1" x14ac:dyDescent="0.2">
      <c r="A32" s="561" t="s">
        <v>15</v>
      </c>
      <c r="B32" s="759" t="s">
        <v>12</v>
      </c>
      <c r="C32" s="604" t="e">
        <f>SUM('І півр.'!C33,#REF!)</f>
        <v>#REF!</v>
      </c>
      <c r="D32" s="605" t="e">
        <f>SUM('І півр.'!D33,#REF!)</f>
        <v>#REF!</v>
      </c>
      <c r="E32" s="608" t="e">
        <f t="shared" si="10"/>
        <v>#REF!</v>
      </c>
      <c r="F32" s="604" t="e">
        <f>SUM('І півр.'!F33,#REF!)</f>
        <v>#REF!</v>
      </c>
      <c r="G32" s="605" t="e">
        <f>SUM('І півр.'!G33,#REF!)</f>
        <v>#REF!</v>
      </c>
      <c r="H32" s="608" t="e">
        <f t="shared" si="12"/>
        <v>#REF!</v>
      </c>
      <c r="I32" s="604" t="e">
        <f>SUM('І півр.'!I33,#REF!)</f>
        <v>#REF!</v>
      </c>
      <c r="J32" s="605" t="e">
        <f>SUM('І півр.'!J33,#REF!)</f>
        <v>#REF!</v>
      </c>
      <c r="K32" s="608" t="e">
        <f t="shared" si="14"/>
        <v>#REF!</v>
      </c>
      <c r="L32" s="604" t="e">
        <f>SUM('І півр.'!L33,#REF!)</f>
        <v>#REF!</v>
      </c>
      <c r="M32" s="605" t="e">
        <f>SUM('І півр.'!M33,#REF!)</f>
        <v>#REF!</v>
      </c>
      <c r="N32" s="608" t="e">
        <f t="shared" si="16"/>
        <v>#REF!</v>
      </c>
      <c r="O32" s="604" t="e">
        <f>SUM('І півр.'!O33,#REF!)</f>
        <v>#REF!</v>
      </c>
      <c r="P32" s="605" t="e">
        <f>SUM('І півр.'!P33,#REF!)</f>
        <v>#REF!</v>
      </c>
      <c r="Q32" s="608" t="e">
        <f t="shared" si="18"/>
        <v>#REF!</v>
      </c>
      <c r="R32" s="604" t="e">
        <f>SUM('І півр.'!R33,#REF!)</f>
        <v>#REF!</v>
      </c>
      <c r="S32" s="605" t="e">
        <f>SUM('І півр.'!S33,#REF!)</f>
        <v>#REF!</v>
      </c>
      <c r="T32" s="608" t="e">
        <f t="shared" si="20"/>
        <v>#REF!</v>
      </c>
      <c r="U32" s="602" t="e">
        <f>SUM(C32,F32,I32,L32,O32,R32)</f>
        <v>#REF!</v>
      </c>
      <c r="V32" s="603" t="e">
        <f>SUM(D32,G32,J32,M32,P32,S32)</f>
        <v>#REF!</v>
      </c>
      <c r="W32" s="608" t="e">
        <f t="shared" si="22"/>
        <v>#REF!</v>
      </c>
    </row>
    <row r="33" spans="1:24" ht="24.6" customHeight="1" x14ac:dyDescent="0.2">
      <c r="A33" s="563" t="s">
        <v>88</v>
      </c>
      <c r="B33" s="760"/>
      <c r="C33" s="600" t="e">
        <f>SUM(C34,C35)</f>
        <v>#REF!</v>
      </c>
      <c r="D33" s="601" t="e">
        <f>SUM(D34,D35)</f>
        <v>#REF!</v>
      </c>
      <c r="E33" s="609" t="e">
        <f t="shared" si="10"/>
        <v>#REF!</v>
      </c>
      <c r="F33" s="600" t="e">
        <f>SUM(F34,F35)</f>
        <v>#REF!</v>
      </c>
      <c r="G33" s="601" t="e">
        <f>SUM(G34,G35)</f>
        <v>#REF!</v>
      </c>
      <c r="H33" s="609" t="e">
        <f t="shared" si="12"/>
        <v>#REF!</v>
      </c>
      <c r="I33" s="600" t="e">
        <f>SUM(I34,I35)</f>
        <v>#REF!</v>
      </c>
      <c r="J33" s="601" t="e">
        <f>SUM(J34,J35)</f>
        <v>#REF!</v>
      </c>
      <c r="K33" s="609" t="e">
        <f t="shared" si="14"/>
        <v>#REF!</v>
      </c>
      <c r="L33" s="600" t="e">
        <f>SUM(L34,L35)</f>
        <v>#REF!</v>
      </c>
      <c r="M33" s="601" t="e">
        <f>SUM(M34,M35)</f>
        <v>#REF!</v>
      </c>
      <c r="N33" s="609" t="e">
        <f t="shared" si="16"/>
        <v>#REF!</v>
      </c>
      <c r="O33" s="600" t="e">
        <f>SUM(O34,O35)</f>
        <v>#REF!</v>
      </c>
      <c r="P33" s="601" t="e">
        <f>SUM(P34,P35)</f>
        <v>#REF!</v>
      </c>
      <c r="Q33" s="609" t="e">
        <f t="shared" si="18"/>
        <v>#REF!</v>
      </c>
      <c r="R33" s="600" t="e">
        <f>SUM(R34,R35)</f>
        <v>#REF!</v>
      </c>
      <c r="S33" s="601" t="e">
        <f>SUM(S34,S35)</f>
        <v>#REF!</v>
      </c>
      <c r="T33" s="609" t="e">
        <f t="shared" si="20"/>
        <v>#REF!</v>
      </c>
      <c r="U33" s="606" t="e">
        <f>SUM(U34,U35)</f>
        <v>#REF!</v>
      </c>
      <c r="V33" s="607" t="e">
        <f>SUM(V34,V35)</f>
        <v>#REF!</v>
      </c>
      <c r="W33" s="609" t="e">
        <f t="shared" si="22"/>
        <v>#REF!</v>
      </c>
    </row>
    <row r="34" spans="1:24" ht="13.15" customHeight="1" x14ac:dyDescent="0.2">
      <c r="A34" s="561" t="s">
        <v>22</v>
      </c>
      <c r="B34" s="759"/>
      <c r="C34" s="604" t="e">
        <f>SUM('І півр.'!C35,#REF!)</f>
        <v>#REF!</v>
      </c>
      <c r="D34" s="605" t="e">
        <f>SUM('І півр.'!D35,#REF!)</f>
        <v>#REF!</v>
      </c>
      <c r="E34" s="608" t="e">
        <f t="shared" si="10"/>
        <v>#REF!</v>
      </c>
      <c r="F34" s="604" t="e">
        <f>SUM('І півр.'!F35,#REF!)</f>
        <v>#REF!</v>
      </c>
      <c r="G34" s="605" t="e">
        <f>SUM('І півр.'!G35,#REF!)</f>
        <v>#REF!</v>
      </c>
      <c r="H34" s="608" t="e">
        <f t="shared" si="12"/>
        <v>#REF!</v>
      </c>
      <c r="I34" s="604" t="e">
        <f>SUM('І півр.'!I35,#REF!)</f>
        <v>#REF!</v>
      </c>
      <c r="J34" s="605" t="e">
        <f>SUM('І півр.'!J35,#REF!)</f>
        <v>#REF!</v>
      </c>
      <c r="K34" s="608" t="e">
        <f t="shared" si="14"/>
        <v>#REF!</v>
      </c>
      <c r="L34" s="604" t="e">
        <f>SUM('І півр.'!L35,#REF!)</f>
        <v>#REF!</v>
      </c>
      <c r="M34" s="605" t="e">
        <f>SUM('І півр.'!M35,#REF!)</f>
        <v>#REF!</v>
      </c>
      <c r="N34" s="608" t="e">
        <f t="shared" si="16"/>
        <v>#REF!</v>
      </c>
      <c r="O34" s="604" t="e">
        <f>SUM('І півр.'!O35,#REF!)</f>
        <v>#REF!</v>
      </c>
      <c r="P34" s="605" t="e">
        <f>SUM('І півр.'!P35,#REF!)</f>
        <v>#REF!</v>
      </c>
      <c r="Q34" s="608" t="e">
        <f t="shared" si="18"/>
        <v>#REF!</v>
      </c>
      <c r="R34" s="604" t="e">
        <f>SUM('І півр.'!R35,#REF!)</f>
        <v>#REF!</v>
      </c>
      <c r="S34" s="605" t="e">
        <f>SUM('І півр.'!S35,#REF!)</f>
        <v>#REF!</v>
      </c>
      <c r="T34" s="608" t="e">
        <f>S34-R34</f>
        <v>#REF!</v>
      </c>
      <c r="U34" s="602" t="e">
        <f t="shared" ref="U34:V37" si="23">SUM(C34,F34,I34,L34,O34,R34)</f>
        <v>#REF!</v>
      </c>
      <c r="V34" s="603" t="e">
        <f t="shared" si="23"/>
        <v>#REF!</v>
      </c>
      <c r="W34" s="608" t="e">
        <f t="shared" si="22"/>
        <v>#REF!</v>
      </c>
    </row>
    <row r="35" spans="1:24" ht="13.15" customHeight="1" x14ac:dyDescent="0.2">
      <c r="A35" s="561" t="s">
        <v>15</v>
      </c>
      <c r="B35" s="759"/>
      <c r="C35" s="604" t="e">
        <f>SUM('І півр.'!C36,#REF!)</f>
        <v>#REF!</v>
      </c>
      <c r="D35" s="605" t="e">
        <f>SUM('І півр.'!D36,#REF!)</f>
        <v>#REF!</v>
      </c>
      <c r="E35" s="608" t="e">
        <f t="shared" si="10"/>
        <v>#REF!</v>
      </c>
      <c r="F35" s="604" t="e">
        <f>SUM('І півр.'!F36,#REF!)</f>
        <v>#REF!</v>
      </c>
      <c r="G35" s="605" t="e">
        <f>SUM('І півр.'!G36,#REF!)</f>
        <v>#REF!</v>
      </c>
      <c r="H35" s="608" t="e">
        <f t="shared" si="12"/>
        <v>#REF!</v>
      </c>
      <c r="I35" s="604" t="e">
        <f>SUM('І півр.'!I36,#REF!)</f>
        <v>#REF!</v>
      </c>
      <c r="J35" s="605" t="e">
        <f>SUM('І півр.'!J36,#REF!)</f>
        <v>#REF!</v>
      </c>
      <c r="K35" s="608" t="e">
        <f t="shared" si="14"/>
        <v>#REF!</v>
      </c>
      <c r="L35" s="604" t="e">
        <f>SUM('І півр.'!L36,#REF!)</f>
        <v>#REF!</v>
      </c>
      <c r="M35" s="605" t="e">
        <f>SUM('І півр.'!M36,#REF!)</f>
        <v>#REF!</v>
      </c>
      <c r="N35" s="608" t="e">
        <f t="shared" si="16"/>
        <v>#REF!</v>
      </c>
      <c r="O35" s="604" t="e">
        <f>SUM('І півр.'!O36,#REF!)</f>
        <v>#REF!</v>
      </c>
      <c r="P35" s="605" t="e">
        <f>SUM('І півр.'!P36,#REF!)</f>
        <v>#REF!</v>
      </c>
      <c r="Q35" s="608" t="e">
        <f t="shared" si="18"/>
        <v>#REF!</v>
      </c>
      <c r="R35" s="604" t="e">
        <f>SUM('І півр.'!R36,#REF!)</f>
        <v>#REF!</v>
      </c>
      <c r="S35" s="605" t="e">
        <f>SUM('І півр.'!S36,#REF!)</f>
        <v>#REF!</v>
      </c>
      <c r="T35" s="608" t="e">
        <f>S35-R35</f>
        <v>#REF!</v>
      </c>
      <c r="U35" s="602" t="e">
        <f t="shared" si="23"/>
        <v>#REF!</v>
      </c>
      <c r="V35" s="603" t="e">
        <f t="shared" si="23"/>
        <v>#REF!</v>
      </c>
      <c r="W35" s="608" t="e">
        <f t="shared" si="22"/>
        <v>#REF!</v>
      </c>
    </row>
    <row r="36" spans="1:24" ht="24.6" customHeight="1" x14ac:dyDescent="0.2">
      <c r="A36" s="560" t="s">
        <v>35</v>
      </c>
      <c r="B36" s="750" t="s">
        <v>51</v>
      </c>
      <c r="C36" s="851" t="e">
        <f>SUM(#REF!,#REF!,#REF!,#REF!,#REF!,#REF!,#REF!)/7</f>
        <v>#REF!</v>
      </c>
      <c r="D36" s="847" t="e">
        <f>SUM(#REF!,#REF!,#REF!,#REF!,#REF!,#REF!,#REF!)/7</f>
        <v>#REF!</v>
      </c>
      <c r="E36" s="849" t="e">
        <f t="shared" si="10"/>
        <v>#REF!</v>
      </c>
      <c r="F36" s="851" t="e">
        <f>SUM(#REF!,#REF!,#REF!,#REF!,#REF!,#REF!,#REF!)/7</f>
        <v>#REF!</v>
      </c>
      <c r="G36" s="847" t="e">
        <f>SUM(#REF!,#REF!,#REF!,#REF!,#REF!,#REF!,#REF!)/7</f>
        <v>#REF!</v>
      </c>
      <c r="H36" s="849" t="e">
        <f t="shared" si="12"/>
        <v>#REF!</v>
      </c>
      <c r="I36" s="851" t="e">
        <f>SUM(#REF!,#REF!,#REF!,#REF!,#REF!,#REF!,#REF!)/7</f>
        <v>#REF!</v>
      </c>
      <c r="J36" s="847" t="e">
        <f>SUM(#REF!,#REF!,#REF!,#REF!,#REF!,#REF!,#REF!)/7</f>
        <v>#REF!</v>
      </c>
      <c r="K36" s="849" t="e">
        <f t="shared" si="14"/>
        <v>#REF!</v>
      </c>
      <c r="L36" s="851" t="e">
        <f>SUM(#REF!,#REF!,#REF!,#REF!,#REF!,#REF!,#REF!)/7</f>
        <v>#REF!</v>
      </c>
      <c r="M36" s="847" t="e">
        <f>SUM(#REF!,#REF!,#REF!,#REF!,#REF!,#REF!,#REF!)/7</f>
        <v>#REF!</v>
      </c>
      <c r="N36" s="849" t="e">
        <f t="shared" si="16"/>
        <v>#REF!</v>
      </c>
      <c r="O36" s="851" t="e">
        <f>SUM(#REF!,#REF!,#REF!,#REF!,#REF!,#REF!,#REF!)/7</f>
        <v>#REF!</v>
      </c>
      <c r="P36" s="847" t="e">
        <f>SUM(#REF!,#REF!,#REF!,#REF!,#REF!,#REF!,#REF!)/7</f>
        <v>#REF!</v>
      </c>
      <c r="Q36" s="849" t="e">
        <f t="shared" si="18"/>
        <v>#REF!</v>
      </c>
      <c r="R36" s="851" t="e">
        <f>SUM(#REF!,#REF!,#REF!,#REF!,#REF!,#REF!,#REF!)/7</f>
        <v>#REF!</v>
      </c>
      <c r="S36" s="847" t="e">
        <f>SUM(#REF!,#REF!,#REF!,#REF!,#REF!,#REF!,#REF!)/7</f>
        <v>#REF!</v>
      </c>
      <c r="T36" s="849" t="e">
        <f t="shared" si="20"/>
        <v>#REF!</v>
      </c>
      <c r="U36" s="606" t="e">
        <f t="shared" si="23"/>
        <v>#REF!</v>
      </c>
      <c r="V36" s="607" t="e">
        <f>SUM(D36,G36,J36,M36,P36,S36)-1</f>
        <v>#REF!</v>
      </c>
      <c r="W36" s="849" t="e">
        <f t="shared" si="22"/>
        <v>#REF!</v>
      </c>
      <c r="X36" s="493"/>
    </row>
    <row r="37" spans="1:24" ht="13.15" customHeight="1" x14ac:dyDescent="0.2">
      <c r="A37" s="566" t="s">
        <v>24</v>
      </c>
      <c r="B37" s="759" t="s">
        <v>12</v>
      </c>
      <c r="C37" s="642" t="e">
        <f>SUM(#REF!,#REF!,#REF!,#REF!,#REF!,#REF!,#REF!)/7</f>
        <v>#REF!</v>
      </c>
      <c r="D37" s="643" t="e">
        <f>SUM(#REF!,#REF!,#REF!,#REF!,#REF!,#REF!,#REF!)/7</f>
        <v>#REF!</v>
      </c>
      <c r="E37" s="850" t="e">
        <f t="shared" si="10"/>
        <v>#REF!</v>
      </c>
      <c r="F37" s="642" t="e">
        <f>SUM(#REF!,#REF!,#REF!,#REF!,#REF!,#REF!,#REF!)/7</f>
        <v>#REF!</v>
      </c>
      <c r="G37" s="643" t="e">
        <f>SUM(#REF!,#REF!,#REF!,#REF!,#REF!,#REF!,#REF!)/7</f>
        <v>#REF!</v>
      </c>
      <c r="H37" s="850" t="e">
        <f t="shared" si="12"/>
        <v>#REF!</v>
      </c>
      <c r="I37" s="642" t="e">
        <f>SUM(#REF!,#REF!,#REF!,#REF!,#REF!,#REF!,#REF!)/7</f>
        <v>#REF!</v>
      </c>
      <c r="J37" s="643" t="e">
        <f>SUM(#REF!,#REF!,#REF!,#REF!,#REF!,#REF!,#REF!)/7-2</f>
        <v>#REF!</v>
      </c>
      <c r="K37" s="850" t="e">
        <f t="shared" si="14"/>
        <v>#REF!</v>
      </c>
      <c r="L37" s="642" t="e">
        <f>SUM(#REF!,#REF!,#REF!,#REF!,#REF!,#REF!,#REF!)/7</f>
        <v>#REF!</v>
      </c>
      <c r="M37" s="643" t="e">
        <f>SUM(#REF!,#REF!,#REF!,#REF!,#REF!,#REF!,#REF!)/7</f>
        <v>#REF!</v>
      </c>
      <c r="N37" s="850" t="e">
        <f t="shared" si="16"/>
        <v>#REF!</v>
      </c>
      <c r="O37" s="642" t="e">
        <f>SUM(#REF!,#REF!,#REF!,#REF!,#REF!,#REF!,#REF!)/7</f>
        <v>#REF!</v>
      </c>
      <c r="P37" s="643" t="e">
        <f>SUM(#REF!,#REF!,#REF!,#REF!,#REF!,#REF!,#REF!)/7</f>
        <v>#REF!</v>
      </c>
      <c r="Q37" s="850" t="e">
        <f t="shared" si="18"/>
        <v>#REF!</v>
      </c>
      <c r="R37" s="642" t="e">
        <f>SUM(#REF!,#REF!,#REF!,#REF!,#REF!,#REF!,#REF!)/7</f>
        <v>#REF!</v>
      </c>
      <c r="S37" s="643" t="e">
        <f>SUM(#REF!,#REF!,#REF!,#REF!,#REF!,#REF!,#REF!)/7</f>
        <v>#REF!</v>
      </c>
      <c r="T37" s="850" t="e">
        <f t="shared" si="20"/>
        <v>#REF!</v>
      </c>
      <c r="U37" s="602" t="e">
        <f t="shared" si="23"/>
        <v>#REF!</v>
      </c>
      <c r="V37" s="603" t="e">
        <f>SUM(D37,G37,J37,M37,P37,S37)-1</f>
        <v>#REF!</v>
      </c>
      <c r="W37" s="850" t="e">
        <f t="shared" si="22"/>
        <v>#REF!</v>
      </c>
      <c r="X37" s="493"/>
    </row>
    <row r="38" spans="1:24" ht="13.15" customHeight="1" x14ac:dyDescent="0.2">
      <c r="A38" s="566" t="s">
        <v>25</v>
      </c>
      <c r="B38" s="759" t="s">
        <v>12</v>
      </c>
      <c r="C38" s="852" t="e">
        <f>C36-C37</f>
        <v>#REF!</v>
      </c>
      <c r="D38" s="848" t="e">
        <f>D36-D37</f>
        <v>#REF!</v>
      </c>
      <c r="E38" s="850" t="e">
        <f t="shared" si="10"/>
        <v>#REF!</v>
      </c>
      <c r="F38" s="852" t="e">
        <f>F36-F37</f>
        <v>#REF!</v>
      </c>
      <c r="G38" s="848" t="e">
        <f>G36-G37</f>
        <v>#REF!</v>
      </c>
      <c r="H38" s="850" t="e">
        <f t="shared" si="12"/>
        <v>#REF!</v>
      </c>
      <c r="I38" s="852" t="e">
        <f>I36-I37</f>
        <v>#REF!</v>
      </c>
      <c r="J38" s="848" t="e">
        <f>J36-J37</f>
        <v>#REF!</v>
      </c>
      <c r="K38" s="850" t="e">
        <f t="shared" si="14"/>
        <v>#REF!</v>
      </c>
      <c r="L38" s="852" t="e">
        <f>L36-L37</f>
        <v>#REF!</v>
      </c>
      <c r="M38" s="848" t="e">
        <f>M36-M37</f>
        <v>#REF!</v>
      </c>
      <c r="N38" s="850" t="e">
        <f t="shared" si="16"/>
        <v>#REF!</v>
      </c>
      <c r="O38" s="852" t="e">
        <f>O36-O37</f>
        <v>#REF!</v>
      </c>
      <c r="P38" s="848" t="e">
        <f>P36-P37</f>
        <v>#REF!</v>
      </c>
      <c r="Q38" s="850" t="e">
        <f t="shared" si="18"/>
        <v>#REF!</v>
      </c>
      <c r="R38" s="852" t="e">
        <f>R36-R37</f>
        <v>#REF!</v>
      </c>
      <c r="S38" s="848" t="e">
        <f>S36-S37</f>
        <v>#REF!</v>
      </c>
      <c r="T38" s="850" t="e">
        <f t="shared" si="20"/>
        <v>#REF!</v>
      </c>
      <c r="U38" s="852" t="e">
        <f t="shared" ref="U38:V44" si="24">SUM(C38,F38,I38,L38,O38,R38)</f>
        <v>#REF!</v>
      </c>
      <c r="V38" s="848" t="e">
        <f t="shared" si="24"/>
        <v>#REF!</v>
      </c>
      <c r="W38" s="850" t="e">
        <f t="shared" si="22"/>
        <v>#REF!</v>
      </c>
      <c r="X38" s="493"/>
    </row>
    <row r="39" spans="1:24" s="508" customFormat="1" ht="24.6" customHeight="1" x14ac:dyDescent="0.2">
      <c r="A39" s="658" t="s">
        <v>54</v>
      </c>
      <c r="B39" s="744" t="s">
        <v>55</v>
      </c>
      <c r="C39" s="716" t="e">
        <f>SUM('І півр.'!C40,#REF!)</f>
        <v>#REF!</v>
      </c>
      <c r="D39" s="746" t="e">
        <f>SUM('І півр.'!D40,#REF!)</f>
        <v>#REF!</v>
      </c>
      <c r="E39" s="644" t="e">
        <f t="shared" si="10"/>
        <v>#REF!</v>
      </c>
      <c r="F39" s="716" t="e">
        <f>SUM('І півр.'!F40,#REF!)</f>
        <v>#REF!</v>
      </c>
      <c r="G39" s="746" t="e">
        <f>SUM('І півр.'!G40,#REF!)</f>
        <v>#REF!</v>
      </c>
      <c r="H39" s="644" t="e">
        <f t="shared" si="12"/>
        <v>#REF!</v>
      </c>
      <c r="I39" s="716" t="e">
        <f>SUM('І півр.'!I40,#REF!)</f>
        <v>#REF!</v>
      </c>
      <c r="J39" s="746" t="e">
        <f>SUM('І півр.'!J40,#REF!)</f>
        <v>#REF!</v>
      </c>
      <c r="K39" s="644" t="e">
        <f t="shared" si="14"/>
        <v>#REF!</v>
      </c>
      <c r="L39" s="716" t="e">
        <f>SUM('І півр.'!L40,#REF!)</f>
        <v>#REF!</v>
      </c>
      <c r="M39" s="746" t="e">
        <f>SUM('І півр.'!M40,#REF!)</f>
        <v>#REF!</v>
      </c>
      <c r="N39" s="644" t="e">
        <f t="shared" si="16"/>
        <v>#REF!</v>
      </c>
      <c r="O39" s="604" t="e">
        <f>SUM('І півр.'!O40,#REF!)</f>
        <v>#REF!</v>
      </c>
      <c r="P39" s="746" t="e">
        <f>SUM('І півр.'!P40,#REF!)</f>
        <v>#REF!</v>
      </c>
      <c r="Q39" s="644" t="e">
        <f t="shared" si="18"/>
        <v>#REF!</v>
      </c>
      <c r="R39" s="716" t="e">
        <f>SUM('І півр.'!R40,#REF!)</f>
        <v>#REF!</v>
      </c>
      <c r="S39" s="746" t="e">
        <f>SUM('І півр.'!S40,#REF!)</f>
        <v>#REF!</v>
      </c>
      <c r="T39" s="644" t="e">
        <f t="shared" si="20"/>
        <v>#REF!</v>
      </c>
      <c r="U39" s="819" t="e">
        <f t="shared" si="24"/>
        <v>#REF!</v>
      </c>
      <c r="V39" s="820" t="e">
        <f t="shared" si="24"/>
        <v>#REF!</v>
      </c>
      <c r="W39" s="644" t="e">
        <f t="shared" si="22"/>
        <v>#REF!</v>
      </c>
      <c r="X39" s="495"/>
    </row>
    <row r="40" spans="1:24" ht="13.15" customHeight="1" x14ac:dyDescent="0.2">
      <c r="A40" s="566" t="s">
        <v>56</v>
      </c>
      <c r="B40" s="759" t="s">
        <v>12</v>
      </c>
      <c r="C40" s="716" t="e">
        <f>SUM('І півр.'!C41,#REF!)</f>
        <v>#REF!</v>
      </c>
      <c r="D40" s="746" t="e">
        <f>SUM('І півр.'!D41,#REF!)</f>
        <v>#REF!</v>
      </c>
      <c r="E40" s="608" t="e">
        <f t="shared" si="10"/>
        <v>#REF!</v>
      </c>
      <c r="F40" s="716" t="e">
        <f>SUM('І півр.'!F41,#REF!)</f>
        <v>#REF!</v>
      </c>
      <c r="G40" s="746" t="e">
        <f>SUM('І півр.'!G41,#REF!)</f>
        <v>#REF!</v>
      </c>
      <c r="H40" s="608" t="e">
        <f t="shared" si="12"/>
        <v>#REF!</v>
      </c>
      <c r="I40" s="716" t="e">
        <f>SUM('І півр.'!I41,#REF!)</f>
        <v>#REF!</v>
      </c>
      <c r="J40" s="746" t="e">
        <f>SUM('І півр.'!J41,#REF!)</f>
        <v>#REF!</v>
      </c>
      <c r="K40" s="608" t="e">
        <f t="shared" si="14"/>
        <v>#REF!</v>
      </c>
      <c r="L40" s="716" t="e">
        <f>SUM('І півр.'!L41,#REF!)</f>
        <v>#REF!</v>
      </c>
      <c r="M40" s="746" t="e">
        <f>SUM('І півр.'!M41,#REF!)</f>
        <v>#REF!</v>
      </c>
      <c r="N40" s="608" t="e">
        <f t="shared" si="16"/>
        <v>#REF!</v>
      </c>
      <c r="O40" s="716" t="e">
        <f>SUM('І півр.'!O41,#REF!)</f>
        <v>#REF!</v>
      </c>
      <c r="P40" s="746" t="e">
        <f>SUM('І півр.'!P41,#REF!)</f>
        <v>#REF!</v>
      </c>
      <c r="Q40" s="608" t="e">
        <f t="shared" si="18"/>
        <v>#REF!</v>
      </c>
      <c r="R40" s="716" t="e">
        <f>SUM('І півр.'!R41,#REF!)</f>
        <v>#REF!</v>
      </c>
      <c r="S40" s="746" t="e">
        <f>SUM('І півр.'!S41,#REF!)</f>
        <v>#REF!</v>
      </c>
      <c r="T40" s="608" t="e">
        <f t="shared" si="20"/>
        <v>#REF!</v>
      </c>
      <c r="U40" s="819" t="e">
        <f t="shared" si="24"/>
        <v>#REF!</v>
      </c>
      <c r="V40" s="820" t="e">
        <f t="shared" si="24"/>
        <v>#REF!</v>
      </c>
      <c r="W40" s="608" t="e">
        <f t="shared" si="22"/>
        <v>#REF!</v>
      </c>
      <c r="X40" s="493"/>
    </row>
    <row r="41" spans="1:24" s="437" customFormat="1" ht="13.15" customHeight="1" x14ac:dyDescent="0.2">
      <c r="A41" s="530" t="s">
        <v>58</v>
      </c>
      <c r="B41" s="827" t="s">
        <v>12</v>
      </c>
      <c r="C41" s="813" t="e">
        <f>C39+C40</f>
        <v>#REF!</v>
      </c>
      <c r="D41" s="814" t="e">
        <f>D39+D40</f>
        <v>#REF!</v>
      </c>
      <c r="E41" s="806" t="e">
        <f t="shared" si="10"/>
        <v>#REF!</v>
      </c>
      <c r="F41" s="813" t="e">
        <f>F39+F40</f>
        <v>#REF!</v>
      </c>
      <c r="G41" s="814" t="e">
        <f>G39+G40</f>
        <v>#REF!</v>
      </c>
      <c r="H41" s="806" t="e">
        <f t="shared" si="12"/>
        <v>#REF!</v>
      </c>
      <c r="I41" s="813" t="e">
        <f>I39+I40</f>
        <v>#REF!</v>
      </c>
      <c r="J41" s="814" t="e">
        <f>J39+J40</f>
        <v>#REF!</v>
      </c>
      <c r="K41" s="806" t="e">
        <f t="shared" si="14"/>
        <v>#REF!</v>
      </c>
      <c r="L41" s="813" t="e">
        <f>L39+L40</f>
        <v>#REF!</v>
      </c>
      <c r="M41" s="814" t="e">
        <f>M39+M40</f>
        <v>#REF!</v>
      </c>
      <c r="N41" s="806" t="e">
        <f t="shared" si="16"/>
        <v>#REF!</v>
      </c>
      <c r="O41" s="813" t="e">
        <f>O39+O40</f>
        <v>#REF!</v>
      </c>
      <c r="P41" s="814" t="e">
        <f>P39+P40</f>
        <v>#REF!</v>
      </c>
      <c r="Q41" s="806" t="e">
        <f t="shared" si="18"/>
        <v>#REF!</v>
      </c>
      <c r="R41" s="813" t="e">
        <f>R39+R40</f>
        <v>#REF!</v>
      </c>
      <c r="S41" s="814" t="e">
        <f>S39+S40</f>
        <v>#REF!</v>
      </c>
      <c r="T41" s="806" t="e">
        <f t="shared" si="20"/>
        <v>#REF!</v>
      </c>
      <c r="U41" s="815" t="e">
        <f t="shared" si="24"/>
        <v>#REF!</v>
      </c>
      <c r="V41" s="808" t="e">
        <f t="shared" si="24"/>
        <v>#REF!</v>
      </c>
      <c r="W41" s="806" t="e">
        <f t="shared" si="22"/>
        <v>#REF!</v>
      </c>
      <c r="X41" s="972"/>
    </row>
    <row r="42" spans="1:24" s="508" customFormat="1" ht="24.6" customHeight="1" x14ac:dyDescent="0.2">
      <c r="A42" s="658" t="s">
        <v>54</v>
      </c>
      <c r="B42" s="530" t="s">
        <v>57</v>
      </c>
      <c r="C42" s="716" t="e">
        <f>SUM('І півр.'!C43,#REF!)</f>
        <v>#REF!</v>
      </c>
      <c r="D42" s="746" t="e">
        <f>SUM('І півр.'!D43,#REF!)</f>
        <v>#REF!</v>
      </c>
      <c r="E42" s="644" t="e">
        <f t="shared" si="10"/>
        <v>#REF!</v>
      </c>
      <c r="F42" s="716" t="e">
        <f>SUM('І півр.'!F43,#REF!)</f>
        <v>#REF!</v>
      </c>
      <c r="G42" s="746" t="e">
        <f>SUM('І півр.'!G43,#REF!)</f>
        <v>#REF!</v>
      </c>
      <c r="H42" s="644" t="e">
        <f t="shared" si="12"/>
        <v>#REF!</v>
      </c>
      <c r="I42" s="716" t="e">
        <f>SUM('І півр.'!I43,#REF!)</f>
        <v>#REF!</v>
      </c>
      <c r="J42" s="746" t="e">
        <f>SUM('І півр.'!J43,#REF!)</f>
        <v>#REF!</v>
      </c>
      <c r="K42" s="644" t="e">
        <f t="shared" si="14"/>
        <v>#REF!</v>
      </c>
      <c r="L42" s="716" t="e">
        <f>SUM('І півр.'!L43,#REF!)</f>
        <v>#REF!</v>
      </c>
      <c r="M42" s="746" t="e">
        <f>SUM('І півр.'!M43,#REF!)</f>
        <v>#REF!</v>
      </c>
      <c r="N42" s="644" t="e">
        <f t="shared" si="16"/>
        <v>#REF!</v>
      </c>
      <c r="O42" s="716" t="e">
        <f>SUM('І півр.'!O43,#REF!)</f>
        <v>#REF!</v>
      </c>
      <c r="P42" s="746" t="e">
        <f>SUM('І півр.'!P43,#REF!)</f>
        <v>#REF!</v>
      </c>
      <c r="Q42" s="644" t="e">
        <f t="shared" si="18"/>
        <v>#REF!</v>
      </c>
      <c r="R42" s="716" t="e">
        <f>SUM('І півр.'!R43,#REF!)</f>
        <v>#REF!</v>
      </c>
      <c r="S42" s="746" t="e">
        <f>SUM('І півр.'!S43,#REF!)</f>
        <v>#REF!</v>
      </c>
      <c r="T42" s="644" t="e">
        <f t="shared" si="20"/>
        <v>#REF!</v>
      </c>
      <c r="U42" s="819" t="e">
        <f t="shared" si="24"/>
        <v>#REF!</v>
      </c>
      <c r="V42" s="820" t="e">
        <f t="shared" si="24"/>
        <v>#REF!</v>
      </c>
      <c r="W42" s="644" t="e">
        <f t="shared" si="22"/>
        <v>#REF!</v>
      </c>
      <c r="X42" s="495"/>
    </row>
    <row r="43" spans="1:24" ht="13.15" customHeight="1" x14ac:dyDescent="0.2">
      <c r="A43" s="566" t="s">
        <v>56</v>
      </c>
      <c r="B43" s="759" t="s">
        <v>12</v>
      </c>
      <c r="C43" s="716" t="e">
        <f>SUM('І півр.'!C44,#REF!)</f>
        <v>#REF!</v>
      </c>
      <c r="D43" s="746" t="e">
        <f>SUM('І півр.'!D44,#REF!)</f>
        <v>#REF!</v>
      </c>
      <c r="E43" s="608" t="e">
        <f t="shared" si="10"/>
        <v>#REF!</v>
      </c>
      <c r="F43" s="716" t="e">
        <f>SUM('І півр.'!F44,#REF!)</f>
        <v>#REF!</v>
      </c>
      <c r="G43" s="746" t="e">
        <f>SUM('І півр.'!G44,#REF!)</f>
        <v>#REF!</v>
      </c>
      <c r="H43" s="608" t="e">
        <f t="shared" si="12"/>
        <v>#REF!</v>
      </c>
      <c r="I43" s="716" t="e">
        <f>SUM('І півр.'!I44,#REF!)</f>
        <v>#REF!</v>
      </c>
      <c r="J43" s="746" t="e">
        <f>SUM('І півр.'!J44,#REF!)</f>
        <v>#REF!</v>
      </c>
      <c r="K43" s="608" t="e">
        <f t="shared" si="14"/>
        <v>#REF!</v>
      </c>
      <c r="L43" s="716" t="e">
        <f>SUM('І півр.'!L44,#REF!)</f>
        <v>#REF!</v>
      </c>
      <c r="M43" s="746" t="e">
        <f>SUM('І півр.'!M44,#REF!)</f>
        <v>#REF!</v>
      </c>
      <c r="N43" s="608" t="e">
        <f t="shared" si="16"/>
        <v>#REF!</v>
      </c>
      <c r="O43" s="716" t="e">
        <f>SUM('І півр.'!O44,#REF!)</f>
        <v>#REF!</v>
      </c>
      <c r="P43" s="746" t="e">
        <f>SUM('І півр.'!P44,#REF!)</f>
        <v>#REF!</v>
      </c>
      <c r="Q43" s="608" t="e">
        <f t="shared" si="18"/>
        <v>#REF!</v>
      </c>
      <c r="R43" s="716" t="e">
        <f>SUM('І півр.'!R44,#REF!)</f>
        <v>#REF!</v>
      </c>
      <c r="S43" s="746" t="e">
        <f>SUM('І півр.'!S44,#REF!)</f>
        <v>#REF!</v>
      </c>
      <c r="T43" s="608" t="e">
        <f t="shared" si="20"/>
        <v>#REF!</v>
      </c>
      <c r="U43" s="819" t="e">
        <f t="shared" si="24"/>
        <v>#REF!</v>
      </c>
      <c r="V43" s="820" t="e">
        <f t="shared" si="24"/>
        <v>#REF!</v>
      </c>
      <c r="W43" s="608" t="e">
        <f t="shared" si="22"/>
        <v>#REF!</v>
      </c>
      <c r="X43" s="493"/>
    </row>
    <row r="44" spans="1:24" s="437" customFormat="1" ht="13.15" customHeight="1" thickBot="1" x14ac:dyDescent="0.25">
      <c r="A44" s="832" t="s">
        <v>58</v>
      </c>
      <c r="B44" s="833" t="s">
        <v>12</v>
      </c>
      <c r="C44" s="980" t="e">
        <f>C42+C43</f>
        <v>#REF!</v>
      </c>
      <c r="D44" s="993" t="e">
        <f>D42+D43</f>
        <v>#REF!</v>
      </c>
      <c r="E44" s="834" t="e">
        <f t="shared" si="10"/>
        <v>#REF!</v>
      </c>
      <c r="F44" s="980" t="e">
        <f>F42+F43</f>
        <v>#REF!</v>
      </c>
      <c r="G44" s="993" t="e">
        <f>G42+G43</f>
        <v>#REF!</v>
      </c>
      <c r="H44" s="834" t="e">
        <f t="shared" si="12"/>
        <v>#REF!</v>
      </c>
      <c r="I44" s="980" t="e">
        <f>I42+I43</f>
        <v>#REF!</v>
      </c>
      <c r="J44" s="993" t="e">
        <f>J42+J43</f>
        <v>#REF!</v>
      </c>
      <c r="K44" s="834" t="e">
        <f t="shared" si="14"/>
        <v>#REF!</v>
      </c>
      <c r="L44" s="980" t="e">
        <f>L42+L43</f>
        <v>#REF!</v>
      </c>
      <c r="M44" s="993" t="e">
        <f>M42+M43</f>
        <v>#REF!</v>
      </c>
      <c r="N44" s="834" t="e">
        <f t="shared" si="16"/>
        <v>#REF!</v>
      </c>
      <c r="O44" s="980" t="e">
        <f>O42+O43</f>
        <v>#REF!</v>
      </c>
      <c r="P44" s="993" t="e">
        <f>P42+P43</f>
        <v>#REF!</v>
      </c>
      <c r="Q44" s="834" t="e">
        <f t="shared" si="18"/>
        <v>#REF!</v>
      </c>
      <c r="R44" s="980" t="e">
        <f>R42+R43</f>
        <v>#REF!</v>
      </c>
      <c r="S44" s="993" t="e">
        <f>S42+S43</f>
        <v>#REF!</v>
      </c>
      <c r="T44" s="834" t="e">
        <f t="shared" si="20"/>
        <v>#REF!</v>
      </c>
      <c r="U44" s="981" t="e">
        <f t="shared" si="24"/>
        <v>#REF!</v>
      </c>
      <c r="V44" s="994" t="e">
        <f t="shared" si="24"/>
        <v>#REF!</v>
      </c>
      <c r="W44" s="834" t="e">
        <f t="shared" si="22"/>
        <v>#REF!</v>
      </c>
      <c r="X44" s="972"/>
    </row>
    <row r="45" spans="1:24" s="437" customFormat="1" ht="27" customHeight="1" x14ac:dyDescent="0.2">
      <c r="A45" s="571" t="s">
        <v>95</v>
      </c>
      <c r="B45" s="752"/>
      <c r="C45" s="736" t="e">
        <f>C47+C48+C49+C52+C51</f>
        <v>#REF!</v>
      </c>
      <c r="D45" s="728" t="e">
        <f>D47+D48+D49+D52+D51</f>
        <v>#REF!</v>
      </c>
      <c r="E45" s="617" t="e">
        <f t="shared" ref="E45:E59" si="25">D45/C45*100</f>
        <v>#REF!</v>
      </c>
      <c r="F45" s="986" t="e">
        <f>'І півр.'!F46+#REF!</f>
        <v>#REF!</v>
      </c>
      <c r="G45" s="728" t="e">
        <f>G47+G48+G49+G52+G51</f>
        <v>#REF!</v>
      </c>
      <c r="H45" s="617" t="e">
        <f t="shared" ref="H45:H59" si="26">G45/F45*100</f>
        <v>#REF!</v>
      </c>
      <c r="I45" s="736" t="e">
        <f>I47+I48+I49+I52+I51</f>
        <v>#REF!</v>
      </c>
      <c r="J45" s="728" t="e">
        <f>J47+J48+J49+J52+J51</f>
        <v>#REF!</v>
      </c>
      <c r="K45" s="617" t="e">
        <f t="shared" ref="K45:K59" si="27">J45/I45*100</f>
        <v>#REF!</v>
      </c>
      <c r="L45" s="986" t="e">
        <f>'І півр.'!L46+#REF!</f>
        <v>#REF!</v>
      </c>
      <c r="M45" s="991" t="e">
        <f>'І півр.'!M46+#REF!</f>
        <v>#REF!</v>
      </c>
      <c r="N45" s="617" t="e">
        <f t="shared" ref="N45:N59" si="28">M45/L45*100</f>
        <v>#REF!</v>
      </c>
      <c r="O45" s="736" t="e">
        <f>O47+O48+O49+O52+O51</f>
        <v>#REF!</v>
      </c>
      <c r="P45" s="728" t="e">
        <f>P47+P48+P49+P52+P51</f>
        <v>#REF!</v>
      </c>
      <c r="Q45" s="617" t="e">
        <f t="shared" ref="Q45:Q59" si="29">P45/O45*100</f>
        <v>#REF!</v>
      </c>
      <c r="R45" s="728" t="e">
        <f>R47+R48+R49+R52+R51</f>
        <v>#REF!</v>
      </c>
      <c r="S45" s="728" t="e">
        <f>S47+S48+S49+S52+S51</f>
        <v>#REF!</v>
      </c>
      <c r="T45" s="617" t="e">
        <f t="shared" ref="T45:T59" si="30">S45/R45*100</f>
        <v>#REF!</v>
      </c>
      <c r="U45" s="682" t="e">
        <f>SUM(C45,F45,I45,L45,O45,R45)+0.1</f>
        <v>#REF!</v>
      </c>
      <c r="V45" s="618" t="e">
        <f t="shared" ref="U45:V59" si="31">SUM(D45,G45,J45,M45,P45,S45)</f>
        <v>#REF!</v>
      </c>
      <c r="W45" s="617" t="e">
        <f t="shared" ref="W45:W59" si="32">V45/U45*100</f>
        <v>#REF!</v>
      </c>
      <c r="X45" s="972"/>
    </row>
    <row r="46" spans="1:24" s="508" customFormat="1" ht="13.15" customHeight="1" x14ac:dyDescent="0.2">
      <c r="A46" s="831" t="s">
        <v>102</v>
      </c>
      <c r="B46" s="658"/>
      <c r="C46" s="738" t="e">
        <f>C47+C48+C49+C52</f>
        <v>#REF!</v>
      </c>
      <c r="D46" s="729" t="e">
        <f>D47+D48+D49+D52</f>
        <v>#REF!</v>
      </c>
      <c r="E46" s="621" t="e">
        <f t="shared" si="25"/>
        <v>#REF!</v>
      </c>
      <c r="F46" s="738" t="e">
        <f>'І півр.'!F47+#REF!</f>
        <v>#REF!</v>
      </c>
      <c r="G46" s="729" t="e">
        <f>G47+G48+G49+G52</f>
        <v>#REF!</v>
      </c>
      <c r="H46" s="621" t="e">
        <f t="shared" si="26"/>
        <v>#REF!</v>
      </c>
      <c r="I46" s="738" t="e">
        <f>'І півр.'!I47+#REF!</f>
        <v>#REF!</v>
      </c>
      <c r="J46" s="729" t="e">
        <f>'І півр.'!J47+#REF!</f>
        <v>#REF!</v>
      </c>
      <c r="K46" s="621" t="e">
        <f t="shared" si="27"/>
        <v>#REF!</v>
      </c>
      <c r="L46" s="738" t="e">
        <f>'І півр.'!L47+#REF!</f>
        <v>#REF!</v>
      </c>
      <c r="M46" s="729" t="e">
        <f>'І півр.'!M47+#REF!</f>
        <v>#REF!</v>
      </c>
      <c r="N46" s="621" t="e">
        <f t="shared" si="28"/>
        <v>#REF!</v>
      </c>
      <c r="O46" s="738" t="e">
        <f>O47+O48+O49+O52</f>
        <v>#REF!</v>
      </c>
      <c r="P46" s="729" t="e">
        <f>P47+P48+P49+P52</f>
        <v>#REF!</v>
      </c>
      <c r="Q46" s="621" t="e">
        <f t="shared" si="29"/>
        <v>#REF!</v>
      </c>
      <c r="R46" s="729" t="e">
        <f>R47+R48+R49+R52</f>
        <v>#REF!</v>
      </c>
      <c r="S46" s="729" t="e">
        <f>S47+S48+S49+S52</f>
        <v>#REF!</v>
      </c>
      <c r="T46" s="621" t="e">
        <f t="shared" si="30"/>
        <v>#REF!</v>
      </c>
      <c r="U46" s="593" t="e">
        <f t="shared" si="31"/>
        <v>#REF!</v>
      </c>
      <c r="V46" s="594" t="e">
        <f t="shared" si="31"/>
        <v>#REF!</v>
      </c>
      <c r="W46" s="621" t="e">
        <f t="shared" si="32"/>
        <v>#REF!</v>
      </c>
      <c r="X46" s="495"/>
    </row>
    <row r="47" spans="1:24" s="508" customFormat="1" ht="13.15" customHeight="1" x14ac:dyDescent="0.2">
      <c r="A47" s="573" t="s">
        <v>92</v>
      </c>
      <c r="B47" s="658"/>
      <c r="C47" s="738" t="e">
        <f>'І півр.'!C48+#REF!</f>
        <v>#REF!</v>
      </c>
      <c r="D47" s="729" t="e">
        <f>'І півр.'!D48+#REF!</f>
        <v>#REF!</v>
      </c>
      <c r="E47" s="621" t="e">
        <f t="shared" si="25"/>
        <v>#REF!</v>
      </c>
      <c r="F47" s="738" t="e">
        <f>'І півр.'!F48+#REF!</f>
        <v>#REF!</v>
      </c>
      <c r="G47" s="729" t="e">
        <f>'І півр.'!G48+#REF!</f>
        <v>#REF!</v>
      </c>
      <c r="H47" s="621" t="e">
        <f t="shared" si="26"/>
        <v>#REF!</v>
      </c>
      <c r="I47" s="738" t="e">
        <f>'І півр.'!I48+#REF!</f>
        <v>#REF!</v>
      </c>
      <c r="J47" s="729" t="e">
        <f>'І півр.'!J48+#REF!</f>
        <v>#REF!</v>
      </c>
      <c r="K47" s="621" t="e">
        <f t="shared" si="27"/>
        <v>#REF!</v>
      </c>
      <c r="L47" s="738" t="e">
        <f>'І півр.'!L48+#REF!</f>
        <v>#REF!</v>
      </c>
      <c r="M47" s="729" t="e">
        <f>'І півр.'!M48+#REF!</f>
        <v>#REF!</v>
      </c>
      <c r="N47" s="621" t="e">
        <f t="shared" si="28"/>
        <v>#REF!</v>
      </c>
      <c r="O47" s="738" t="e">
        <f>'І півр.'!O48+#REF!</f>
        <v>#REF!</v>
      </c>
      <c r="P47" s="729" t="e">
        <f>'І півр.'!P48+#REF!</f>
        <v>#REF!</v>
      </c>
      <c r="Q47" s="621" t="e">
        <f t="shared" si="29"/>
        <v>#REF!</v>
      </c>
      <c r="R47" s="738" t="e">
        <f>'І півр.'!R48+#REF!</f>
        <v>#REF!</v>
      </c>
      <c r="S47" s="729" t="e">
        <f>'І півр.'!S48+#REF!</f>
        <v>#REF!</v>
      </c>
      <c r="T47" s="621" t="e">
        <f t="shared" si="30"/>
        <v>#REF!</v>
      </c>
      <c r="U47" s="593" t="e">
        <f t="shared" si="31"/>
        <v>#REF!</v>
      </c>
      <c r="V47" s="594" t="e">
        <f t="shared" si="31"/>
        <v>#REF!</v>
      </c>
      <c r="W47" s="621" t="e">
        <f t="shared" si="32"/>
        <v>#REF!</v>
      </c>
      <c r="X47" s="495"/>
    </row>
    <row r="48" spans="1:24" ht="13.15" customHeight="1" x14ac:dyDescent="0.2">
      <c r="A48" s="663" t="s">
        <v>93</v>
      </c>
      <c r="B48" s="828"/>
      <c r="C48" s="738" t="e">
        <f>'І півр.'!C49+#REF!</f>
        <v>#REF!</v>
      </c>
      <c r="D48" s="729" t="e">
        <f>'І півр.'!D49+#REF!</f>
        <v>#REF!</v>
      </c>
      <c r="E48" s="616" t="e">
        <f t="shared" si="25"/>
        <v>#REF!</v>
      </c>
      <c r="F48" s="738" t="e">
        <f>'І півр.'!F49+#REF!</f>
        <v>#REF!</v>
      </c>
      <c r="G48" s="729" t="e">
        <f>'І півр.'!G49+#REF!</f>
        <v>#REF!</v>
      </c>
      <c r="H48" s="616" t="e">
        <f t="shared" si="26"/>
        <v>#REF!</v>
      </c>
      <c r="I48" s="738" t="e">
        <f>'І півр.'!I49+#REF!</f>
        <v>#REF!</v>
      </c>
      <c r="J48" s="729" t="e">
        <f>'І півр.'!J49+#REF!</f>
        <v>#REF!</v>
      </c>
      <c r="K48" s="616" t="e">
        <f t="shared" si="27"/>
        <v>#REF!</v>
      </c>
      <c r="L48" s="738" t="e">
        <f>'І півр.'!L49+#REF!</f>
        <v>#REF!</v>
      </c>
      <c r="M48" s="729" t="e">
        <f>'І півр.'!M49+#REF!</f>
        <v>#REF!</v>
      </c>
      <c r="N48" s="616" t="e">
        <f t="shared" si="28"/>
        <v>#REF!</v>
      </c>
      <c r="O48" s="738" t="e">
        <f>'І півр.'!O49+#REF!</f>
        <v>#REF!</v>
      </c>
      <c r="P48" s="729" t="e">
        <f>'І півр.'!P49+#REF!</f>
        <v>#REF!</v>
      </c>
      <c r="Q48" s="621" t="e">
        <f t="shared" si="29"/>
        <v>#REF!</v>
      </c>
      <c r="R48" s="738" t="e">
        <f>'І півр.'!R49+#REF!</f>
        <v>#REF!</v>
      </c>
      <c r="S48" s="729" t="e">
        <f>'І півр.'!S49+#REF!</f>
        <v>#REF!</v>
      </c>
      <c r="T48" s="616" t="e">
        <f t="shared" si="30"/>
        <v>#REF!</v>
      </c>
      <c r="U48" s="593" t="e">
        <f t="shared" si="31"/>
        <v>#REF!</v>
      </c>
      <c r="V48" s="594" t="e">
        <f t="shared" si="31"/>
        <v>#REF!</v>
      </c>
      <c r="W48" s="616" t="e">
        <f t="shared" si="32"/>
        <v>#REF!</v>
      </c>
      <c r="X48" s="493"/>
    </row>
    <row r="49" spans="1:24" ht="13.15" customHeight="1" x14ac:dyDescent="0.2">
      <c r="A49" s="663" t="s">
        <v>94</v>
      </c>
      <c r="B49" s="828"/>
      <c r="C49" s="738" t="e">
        <f>'І півр.'!C50+#REF!</f>
        <v>#REF!</v>
      </c>
      <c r="D49" s="729" t="e">
        <f>'І півр.'!D50+#REF!</f>
        <v>#REF!</v>
      </c>
      <c r="E49" s="616" t="e">
        <f t="shared" si="25"/>
        <v>#REF!</v>
      </c>
      <c r="F49" s="738" t="e">
        <f>'І півр.'!F50+#REF!</f>
        <v>#REF!</v>
      </c>
      <c r="G49" s="729" t="e">
        <f>'І півр.'!G50+#REF!</f>
        <v>#REF!</v>
      </c>
      <c r="H49" s="616" t="e">
        <f t="shared" si="26"/>
        <v>#REF!</v>
      </c>
      <c r="I49" s="738" t="e">
        <f>'І півр.'!I50+#REF!</f>
        <v>#REF!</v>
      </c>
      <c r="J49" s="729" t="e">
        <f>'І півр.'!J50+#REF!</f>
        <v>#REF!</v>
      </c>
      <c r="K49" s="616" t="e">
        <f t="shared" si="27"/>
        <v>#REF!</v>
      </c>
      <c r="L49" s="738" t="e">
        <f>'І півр.'!L50+#REF!</f>
        <v>#REF!</v>
      </c>
      <c r="M49" s="729" t="e">
        <f>'І півр.'!M50+#REF!</f>
        <v>#REF!</v>
      </c>
      <c r="N49" s="616" t="e">
        <f t="shared" si="28"/>
        <v>#REF!</v>
      </c>
      <c r="O49" s="738" t="e">
        <f>'І півр.'!O50+#REF!</f>
        <v>#REF!</v>
      </c>
      <c r="P49" s="729" t="e">
        <f>'І півр.'!P50+#REF!</f>
        <v>#REF!</v>
      </c>
      <c r="Q49" s="621" t="e">
        <f t="shared" si="29"/>
        <v>#REF!</v>
      </c>
      <c r="R49" s="738" t="e">
        <f>'І півр.'!R50+#REF!</f>
        <v>#REF!</v>
      </c>
      <c r="S49" s="729" t="e">
        <f>'І півр.'!S50+#REF!</f>
        <v>#REF!</v>
      </c>
      <c r="T49" s="616" t="e">
        <f t="shared" si="30"/>
        <v>#REF!</v>
      </c>
      <c r="U49" s="593" t="e">
        <f t="shared" si="31"/>
        <v>#REF!</v>
      </c>
      <c r="V49" s="594" t="e">
        <f t="shared" si="31"/>
        <v>#REF!</v>
      </c>
      <c r="W49" s="616" t="e">
        <f t="shared" si="32"/>
        <v>#REF!</v>
      </c>
      <c r="X49" s="493"/>
    </row>
    <row r="50" spans="1:24" ht="13.15" customHeight="1" x14ac:dyDescent="0.2">
      <c r="A50" s="663" t="s">
        <v>101</v>
      </c>
      <c r="B50" s="828"/>
      <c r="C50" s="738" t="e">
        <f>'І півр.'!C51+#REF!</f>
        <v>#REF!</v>
      </c>
      <c r="D50" s="729" t="e">
        <f>'І півр.'!D51+#REF!</f>
        <v>#REF!</v>
      </c>
      <c r="E50" s="616" t="e">
        <f t="shared" si="25"/>
        <v>#REF!</v>
      </c>
      <c r="F50" s="738" t="e">
        <f>'І півр.'!F51+#REF!</f>
        <v>#REF!</v>
      </c>
      <c r="G50" s="729" t="e">
        <f>'І півр.'!G51+#REF!</f>
        <v>#REF!</v>
      </c>
      <c r="H50" s="616" t="e">
        <f t="shared" si="26"/>
        <v>#REF!</v>
      </c>
      <c r="I50" s="738" t="e">
        <f>'І півр.'!I51+#REF!</f>
        <v>#REF!</v>
      </c>
      <c r="J50" s="729" t="e">
        <f>'І півр.'!J51+#REF!</f>
        <v>#REF!</v>
      </c>
      <c r="K50" s="616" t="e">
        <f>J50/I50*100</f>
        <v>#REF!</v>
      </c>
      <c r="L50" s="738" t="e">
        <f>'І півр.'!L51+#REF!</f>
        <v>#REF!</v>
      </c>
      <c r="M50" s="729" t="e">
        <f>'І півр.'!M51+#REF!</f>
        <v>#REF!</v>
      </c>
      <c r="N50" s="616" t="e">
        <f>M50/L50*100</f>
        <v>#REF!</v>
      </c>
      <c r="O50" s="738" t="e">
        <f>'І півр.'!O51+#REF!</f>
        <v>#REF!</v>
      </c>
      <c r="P50" s="729" t="e">
        <f>'І півр.'!P51+#REF!</f>
        <v>#REF!</v>
      </c>
      <c r="Q50" s="621" t="e">
        <f>P50/O50*100</f>
        <v>#REF!</v>
      </c>
      <c r="R50" s="738" t="e">
        <f>'І півр.'!R51+#REF!</f>
        <v>#REF!</v>
      </c>
      <c r="S50" s="729" t="e">
        <f>'І півр.'!S51+#REF!</f>
        <v>#REF!</v>
      </c>
      <c r="T50" s="616" t="e">
        <f>S50/R50*100</f>
        <v>#REF!</v>
      </c>
      <c r="U50" s="593" t="e">
        <f>SUM(C50,F50,I50,L50,O50,R50)</f>
        <v>#REF!</v>
      </c>
      <c r="V50" s="594" t="e">
        <f>SUM(D50,G50,J50,M50,P50,S50)</f>
        <v>#REF!</v>
      </c>
      <c r="W50" s="616" t="e">
        <f>V50/U50*100</f>
        <v>#REF!</v>
      </c>
      <c r="X50" s="493"/>
    </row>
    <row r="51" spans="1:24" ht="13.15" customHeight="1" x14ac:dyDescent="0.2">
      <c r="A51" s="663" t="s">
        <v>97</v>
      </c>
      <c r="B51" s="828"/>
      <c r="C51" s="738" t="e">
        <f>'І півр.'!C52+#REF!</f>
        <v>#REF!</v>
      </c>
      <c r="D51" s="729" t="e">
        <f>'І півр.'!D52+#REF!</f>
        <v>#REF!</v>
      </c>
      <c r="E51" s="616" t="e">
        <f t="shared" si="25"/>
        <v>#REF!</v>
      </c>
      <c r="F51" s="738" t="e">
        <f>'І півр.'!F52+#REF!</f>
        <v>#REF!</v>
      </c>
      <c r="G51" s="729" t="e">
        <f>'І півр.'!G52+#REF!</f>
        <v>#REF!</v>
      </c>
      <c r="H51" s="616" t="e">
        <f t="shared" si="26"/>
        <v>#REF!</v>
      </c>
      <c r="I51" s="738" t="e">
        <f>'І півр.'!I52+#REF!</f>
        <v>#REF!</v>
      </c>
      <c r="J51" s="729" t="e">
        <f>'І півр.'!J52+#REF!</f>
        <v>#REF!</v>
      </c>
      <c r="K51" s="616" t="e">
        <f t="shared" si="27"/>
        <v>#REF!</v>
      </c>
      <c r="L51" s="738" t="e">
        <f>'І півр.'!L52+#REF!</f>
        <v>#REF!</v>
      </c>
      <c r="M51" s="729" t="e">
        <f>'І півр.'!M52+#REF!</f>
        <v>#REF!</v>
      </c>
      <c r="N51" s="616" t="e">
        <f t="shared" si="28"/>
        <v>#REF!</v>
      </c>
      <c r="O51" s="738" t="e">
        <f>'І півр.'!O52+#REF!</f>
        <v>#REF!</v>
      </c>
      <c r="P51" s="729" t="e">
        <f>'І півр.'!P52+#REF!</f>
        <v>#REF!</v>
      </c>
      <c r="Q51" s="621" t="e">
        <f t="shared" si="29"/>
        <v>#REF!</v>
      </c>
      <c r="R51" s="738" t="e">
        <f>'І півр.'!R52+#REF!</f>
        <v>#REF!</v>
      </c>
      <c r="S51" s="729" t="e">
        <f>'І півр.'!S52+#REF!</f>
        <v>#REF!</v>
      </c>
      <c r="T51" s="616" t="e">
        <f t="shared" si="30"/>
        <v>#REF!</v>
      </c>
      <c r="U51" s="593" t="e">
        <f>SUM(C51,F51,I51,L51,O51,R51)</f>
        <v>#REF!</v>
      </c>
      <c r="V51" s="594" t="e">
        <f>SUM(D51,G51,J51,M51,P51,S51)</f>
        <v>#REF!</v>
      </c>
      <c r="W51" s="616" t="e">
        <f t="shared" si="32"/>
        <v>#REF!</v>
      </c>
      <c r="X51" s="493"/>
    </row>
    <row r="52" spans="1:24" ht="13.15" customHeight="1" x14ac:dyDescent="0.2">
      <c r="A52" s="663" t="s">
        <v>98</v>
      </c>
      <c r="B52" s="828"/>
      <c r="C52" s="738" t="e">
        <f>'І півр.'!C53+#REF!</f>
        <v>#REF!</v>
      </c>
      <c r="D52" s="729" t="e">
        <f>'І півр.'!D53+#REF!</f>
        <v>#REF!</v>
      </c>
      <c r="E52" s="616" t="e">
        <f t="shared" si="25"/>
        <v>#REF!</v>
      </c>
      <c r="F52" s="738" t="e">
        <f>'І півр.'!F53+#REF!</f>
        <v>#REF!</v>
      </c>
      <c r="G52" s="729" t="e">
        <f>'І півр.'!G53+#REF!</f>
        <v>#REF!</v>
      </c>
      <c r="H52" s="616" t="e">
        <f t="shared" si="26"/>
        <v>#REF!</v>
      </c>
      <c r="I52" s="738" t="e">
        <f>'І півр.'!I53+#REF!</f>
        <v>#REF!</v>
      </c>
      <c r="J52" s="729" t="e">
        <f>'І півр.'!J53+#REF!</f>
        <v>#REF!</v>
      </c>
      <c r="K52" s="616" t="e">
        <f t="shared" si="27"/>
        <v>#REF!</v>
      </c>
      <c r="L52" s="738" t="e">
        <f>'І півр.'!L53+#REF!</f>
        <v>#REF!</v>
      </c>
      <c r="M52" s="729" t="e">
        <f>'І півр.'!M53+#REF!</f>
        <v>#REF!</v>
      </c>
      <c r="N52" s="616" t="e">
        <f t="shared" si="28"/>
        <v>#REF!</v>
      </c>
      <c r="O52" s="738" t="e">
        <f>'І півр.'!O53+#REF!</f>
        <v>#REF!</v>
      </c>
      <c r="P52" s="729" t="e">
        <f>'І півр.'!P53+#REF!</f>
        <v>#REF!</v>
      </c>
      <c r="Q52" s="621" t="e">
        <f t="shared" si="29"/>
        <v>#REF!</v>
      </c>
      <c r="R52" s="738" t="e">
        <f>'І півр.'!R53+#REF!</f>
        <v>#REF!</v>
      </c>
      <c r="S52" s="729" t="e">
        <f>'І півр.'!S53+#REF!</f>
        <v>#REF!</v>
      </c>
      <c r="T52" s="616" t="e">
        <f t="shared" si="30"/>
        <v>#REF!</v>
      </c>
      <c r="U52" s="593" t="e">
        <f t="shared" si="31"/>
        <v>#REF!</v>
      </c>
      <c r="V52" s="594" t="e">
        <f t="shared" si="31"/>
        <v>#REF!</v>
      </c>
      <c r="W52" s="616" t="e">
        <f t="shared" si="32"/>
        <v>#REF!</v>
      </c>
      <c r="X52" s="493"/>
    </row>
    <row r="53" spans="1:24" customFormat="1" ht="13.15" customHeight="1" thickBot="1" x14ac:dyDescent="0.25">
      <c r="A53" s="677" t="s">
        <v>99</v>
      </c>
      <c r="B53" s="839"/>
      <c r="C53" s="741" t="e">
        <f>C49/C46*100</f>
        <v>#REF!</v>
      </c>
      <c r="D53" s="985" t="e">
        <f>D49/D46*100</f>
        <v>#REF!</v>
      </c>
      <c r="E53" s="826"/>
      <c r="F53" s="988" t="e">
        <f>F49/F46*100</f>
        <v>#REF!</v>
      </c>
      <c r="G53" s="987" t="e">
        <f>G49/G46*100</f>
        <v>#REF!</v>
      </c>
      <c r="H53" s="989"/>
      <c r="I53" s="741" t="e">
        <f>I49/I46*100</f>
        <v>#REF!</v>
      </c>
      <c r="J53" s="985" t="e">
        <f>J49/J46*100</f>
        <v>#REF!</v>
      </c>
      <c r="K53" s="826"/>
      <c r="L53" s="741" t="e">
        <f>L49/L46*100</f>
        <v>#REF!</v>
      </c>
      <c r="M53" s="985" t="e">
        <f>M49/M46*100</f>
        <v>#REF!</v>
      </c>
      <c r="N53" s="826"/>
      <c r="O53" s="741" t="e">
        <f>O49/O46*100</f>
        <v>#REF!</v>
      </c>
      <c r="P53" s="985" t="e">
        <f>P49/P46*100</f>
        <v>#REF!</v>
      </c>
      <c r="Q53" s="968"/>
      <c r="R53" s="741" t="e">
        <f>R49/R46*100</f>
        <v>#REF!</v>
      </c>
      <c r="S53" s="985" t="e">
        <f>S49/S46*100</f>
        <v>#REF!</v>
      </c>
      <c r="T53" s="826"/>
      <c r="U53" s="741" t="e">
        <f>U49/U46*100</f>
        <v>#REF!</v>
      </c>
      <c r="V53" s="985" t="e">
        <f>V49/V46*100</f>
        <v>#REF!</v>
      </c>
      <c r="W53" s="826"/>
      <c r="X53" s="495"/>
    </row>
    <row r="54" spans="1:24" s="437" customFormat="1" ht="27" customHeight="1" x14ac:dyDescent="0.2">
      <c r="A54" s="575" t="s">
        <v>96</v>
      </c>
      <c r="B54" s="755"/>
      <c r="C54" s="740" t="e">
        <f>C56+C57+C58+C59</f>
        <v>#REF!</v>
      </c>
      <c r="D54" s="731" t="e">
        <f>D56+D57+D58+D59</f>
        <v>#REF!</v>
      </c>
      <c r="E54" s="623" t="e">
        <f t="shared" si="25"/>
        <v>#REF!</v>
      </c>
      <c r="F54" s="990" t="e">
        <f>F56+F57+F58+F59</f>
        <v>#REF!</v>
      </c>
      <c r="G54" s="728" t="e">
        <f>G56+G57+G58+G59</f>
        <v>#REF!</v>
      </c>
      <c r="H54" s="617" t="e">
        <f t="shared" si="26"/>
        <v>#REF!</v>
      </c>
      <c r="I54" s="740" t="e">
        <f>I56+I57+I58+I59</f>
        <v>#REF!</v>
      </c>
      <c r="J54" s="731" t="e">
        <f>J56+J57+J58+J59</f>
        <v>#REF!</v>
      </c>
      <c r="K54" s="623" t="e">
        <f t="shared" si="27"/>
        <v>#REF!</v>
      </c>
      <c r="L54" s="740" t="e">
        <f>L56+L57+L58+L59</f>
        <v>#REF!</v>
      </c>
      <c r="M54" s="731" t="e">
        <f>M56+M57+M58+M59</f>
        <v>#REF!</v>
      </c>
      <c r="N54" s="623" t="e">
        <f t="shared" si="28"/>
        <v>#REF!</v>
      </c>
      <c r="O54" s="731" t="e">
        <f>O56+O57+O58+O59</f>
        <v>#REF!</v>
      </c>
      <c r="P54" s="731" t="e">
        <f>P56+P57+P58+P59</f>
        <v>#REF!</v>
      </c>
      <c r="Q54" s="623" t="e">
        <f t="shared" si="29"/>
        <v>#REF!</v>
      </c>
      <c r="R54" s="740" t="e">
        <f>R56+R57+R58+R59</f>
        <v>#REF!</v>
      </c>
      <c r="S54" s="731" t="e">
        <f>S56+S57+S58+S59</f>
        <v>#REF!</v>
      </c>
      <c r="T54" s="623" t="e">
        <f t="shared" si="30"/>
        <v>#REF!</v>
      </c>
      <c r="U54" s="742" t="e">
        <f t="shared" si="31"/>
        <v>#REF!</v>
      </c>
      <c r="V54" s="624" t="e">
        <f t="shared" si="31"/>
        <v>#REF!</v>
      </c>
      <c r="W54" s="623" t="e">
        <f t="shared" si="32"/>
        <v>#REF!</v>
      </c>
      <c r="X54" s="972"/>
    </row>
    <row r="55" spans="1:24" s="508" customFormat="1" ht="13.15" customHeight="1" x14ac:dyDescent="0.2">
      <c r="A55" s="831" t="s">
        <v>102</v>
      </c>
      <c r="B55" s="658"/>
      <c r="C55" s="738">
        <v>5432.9</v>
      </c>
      <c r="D55" s="729" t="e">
        <f>D56+D57+D58</f>
        <v>#REF!</v>
      </c>
      <c r="E55" s="621" t="e">
        <f t="shared" si="25"/>
        <v>#REF!</v>
      </c>
      <c r="F55" s="738" t="e">
        <f>F56+F57+F58</f>
        <v>#REF!</v>
      </c>
      <c r="G55" s="729" t="e">
        <f>G56+G57+G58</f>
        <v>#REF!</v>
      </c>
      <c r="H55" s="621" t="e">
        <f t="shared" si="26"/>
        <v>#REF!</v>
      </c>
      <c r="I55" s="738" t="e">
        <f>I56+I57+I58</f>
        <v>#REF!</v>
      </c>
      <c r="J55" s="729" t="e">
        <f>'І півр.'!J56+#REF!</f>
        <v>#REF!</v>
      </c>
      <c r="K55" s="621" t="e">
        <f t="shared" si="27"/>
        <v>#REF!</v>
      </c>
      <c r="L55" s="738" t="e">
        <f>L56+L57+L58</f>
        <v>#REF!</v>
      </c>
      <c r="M55" s="729" t="e">
        <f>'І півр.'!M56+#REF!</f>
        <v>#REF!</v>
      </c>
      <c r="N55" s="621" t="e">
        <f t="shared" si="28"/>
        <v>#REF!</v>
      </c>
      <c r="O55" s="738" t="e">
        <f>O56+O57+O58</f>
        <v>#REF!</v>
      </c>
      <c r="P55" s="729" t="e">
        <f>P56+P57+P58</f>
        <v>#REF!</v>
      </c>
      <c r="Q55" s="621" t="e">
        <f t="shared" si="29"/>
        <v>#REF!</v>
      </c>
      <c r="R55" s="738" t="e">
        <f>'І півр.'!R56+#REF!</f>
        <v>#REF!</v>
      </c>
      <c r="S55" s="729" t="e">
        <f>'І півр.'!S56+#REF!</f>
        <v>#REF!</v>
      </c>
      <c r="T55" s="621" t="e">
        <f t="shared" si="30"/>
        <v>#REF!</v>
      </c>
      <c r="U55" s="593" t="e">
        <f t="shared" si="31"/>
        <v>#REF!</v>
      </c>
      <c r="V55" s="594" t="e">
        <f t="shared" si="31"/>
        <v>#REF!</v>
      </c>
      <c r="W55" s="621" t="e">
        <f t="shared" si="32"/>
        <v>#REF!</v>
      </c>
      <c r="X55" s="495"/>
    </row>
    <row r="56" spans="1:24" s="508" customFormat="1" ht="13.15" customHeight="1" x14ac:dyDescent="0.2">
      <c r="A56" s="573" t="s">
        <v>92</v>
      </c>
      <c r="B56" s="658"/>
      <c r="C56" s="738" t="e">
        <f>'І півр.'!C57+#REF!</f>
        <v>#REF!</v>
      </c>
      <c r="D56" s="729" t="e">
        <f>'І півр.'!D57+#REF!</f>
        <v>#REF!</v>
      </c>
      <c r="E56" s="621" t="e">
        <f t="shared" si="25"/>
        <v>#REF!</v>
      </c>
      <c r="F56" s="738" t="e">
        <f>'І півр.'!F57+#REF!</f>
        <v>#REF!</v>
      </c>
      <c r="G56" s="729" t="e">
        <f>'І півр.'!G57+#REF!</f>
        <v>#REF!</v>
      </c>
      <c r="H56" s="621" t="e">
        <f t="shared" si="26"/>
        <v>#REF!</v>
      </c>
      <c r="I56" s="738" t="e">
        <f>'І півр.'!I57+#REF!</f>
        <v>#REF!</v>
      </c>
      <c r="J56" s="729" t="e">
        <f>'І півр.'!J57+#REF!</f>
        <v>#REF!</v>
      </c>
      <c r="K56" s="621" t="e">
        <f t="shared" si="27"/>
        <v>#REF!</v>
      </c>
      <c r="L56" s="738" t="e">
        <f>'І півр.'!L57+#REF!</f>
        <v>#REF!</v>
      </c>
      <c r="M56" s="729" t="e">
        <f>'І півр.'!M57+#REF!</f>
        <v>#REF!</v>
      </c>
      <c r="N56" s="621" t="e">
        <f t="shared" si="28"/>
        <v>#REF!</v>
      </c>
      <c r="O56" s="738" t="e">
        <f>'І півр.'!O57+#REF!</f>
        <v>#REF!</v>
      </c>
      <c r="P56" s="729" t="e">
        <f>'І півр.'!P57+#REF!</f>
        <v>#REF!</v>
      </c>
      <c r="Q56" s="621" t="e">
        <f t="shared" si="29"/>
        <v>#REF!</v>
      </c>
      <c r="R56" s="738" t="e">
        <f>'І півр.'!R57+#REF!</f>
        <v>#REF!</v>
      </c>
      <c r="S56" s="729" t="e">
        <f>'І півр.'!S57+#REF!</f>
        <v>#REF!</v>
      </c>
      <c r="T56" s="621" t="e">
        <f t="shared" si="30"/>
        <v>#REF!</v>
      </c>
      <c r="U56" s="593" t="e">
        <f t="shared" si="31"/>
        <v>#REF!</v>
      </c>
      <c r="V56" s="594" t="e">
        <f t="shared" si="31"/>
        <v>#REF!</v>
      </c>
      <c r="W56" s="621" t="e">
        <f t="shared" si="32"/>
        <v>#REF!</v>
      </c>
      <c r="X56" s="495"/>
    </row>
    <row r="57" spans="1:24" ht="13.15" customHeight="1" x14ac:dyDescent="0.2">
      <c r="A57" s="663" t="s">
        <v>93</v>
      </c>
      <c r="B57" s="828"/>
      <c r="C57" s="738" t="e">
        <f>'І півр.'!C58+#REF!</f>
        <v>#REF!</v>
      </c>
      <c r="D57" s="729" t="e">
        <f>'І півр.'!D58+#REF!</f>
        <v>#REF!</v>
      </c>
      <c r="E57" s="616" t="e">
        <f t="shared" si="25"/>
        <v>#REF!</v>
      </c>
      <c r="F57" s="738" t="e">
        <f>'І півр.'!F58+#REF!</f>
        <v>#REF!</v>
      </c>
      <c r="G57" s="729" t="e">
        <f>'І півр.'!G58+#REF!</f>
        <v>#REF!</v>
      </c>
      <c r="H57" s="621" t="e">
        <f t="shared" si="26"/>
        <v>#REF!</v>
      </c>
      <c r="I57" s="738" t="e">
        <f>'І півр.'!I58+#REF!</f>
        <v>#REF!</v>
      </c>
      <c r="J57" s="729" t="e">
        <f>'І півр.'!J58+#REF!</f>
        <v>#REF!</v>
      </c>
      <c r="K57" s="616" t="e">
        <f t="shared" si="27"/>
        <v>#REF!</v>
      </c>
      <c r="L57" s="738" t="e">
        <f>'І півр.'!L58+#REF!</f>
        <v>#REF!</v>
      </c>
      <c r="M57" s="729" t="e">
        <f>'І півр.'!M58+#REF!</f>
        <v>#REF!</v>
      </c>
      <c r="N57" s="616" t="e">
        <f t="shared" si="28"/>
        <v>#REF!</v>
      </c>
      <c r="O57" s="738" t="e">
        <f>'І півр.'!O58+#REF!</f>
        <v>#REF!</v>
      </c>
      <c r="P57" s="729" t="e">
        <f>'І півр.'!P58+#REF!</f>
        <v>#REF!</v>
      </c>
      <c r="Q57" s="616" t="e">
        <f t="shared" si="29"/>
        <v>#REF!</v>
      </c>
      <c r="R57" s="738" t="e">
        <f>'І півр.'!R58+#REF!</f>
        <v>#REF!</v>
      </c>
      <c r="S57" s="729" t="e">
        <f>'І півр.'!S58+#REF!</f>
        <v>#REF!</v>
      </c>
      <c r="T57" s="621" t="e">
        <f t="shared" si="30"/>
        <v>#REF!</v>
      </c>
      <c r="U57" s="593" t="e">
        <f t="shared" si="31"/>
        <v>#REF!</v>
      </c>
      <c r="V57" s="594" t="e">
        <f t="shared" si="31"/>
        <v>#REF!</v>
      </c>
      <c r="W57" s="621" t="e">
        <f t="shared" si="32"/>
        <v>#REF!</v>
      </c>
      <c r="X57" s="493"/>
    </row>
    <row r="58" spans="1:24" ht="13.15" customHeight="1" x14ac:dyDescent="0.2">
      <c r="A58" s="663" t="s">
        <v>94</v>
      </c>
      <c r="B58" s="828"/>
      <c r="C58" s="738" t="e">
        <f>'І півр.'!C59+#REF!</f>
        <v>#REF!</v>
      </c>
      <c r="D58" s="729" t="e">
        <f>'І півр.'!D59+#REF!</f>
        <v>#REF!</v>
      </c>
      <c r="E58" s="616" t="e">
        <f t="shared" si="25"/>
        <v>#REF!</v>
      </c>
      <c r="F58" s="738" t="e">
        <f>'І півр.'!F59+#REF!</f>
        <v>#REF!</v>
      </c>
      <c r="G58" s="729" t="e">
        <f>'І півр.'!G59+#REF!</f>
        <v>#REF!</v>
      </c>
      <c r="H58" s="621" t="e">
        <f t="shared" si="26"/>
        <v>#REF!</v>
      </c>
      <c r="I58" s="738" t="e">
        <f>'І півр.'!I59+#REF!</f>
        <v>#REF!</v>
      </c>
      <c r="J58" s="729" t="e">
        <f>'І півр.'!J59+#REF!</f>
        <v>#REF!</v>
      </c>
      <c r="K58" s="616" t="e">
        <f t="shared" si="27"/>
        <v>#REF!</v>
      </c>
      <c r="L58" s="738" t="e">
        <f>'І півр.'!L59+#REF!</f>
        <v>#REF!</v>
      </c>
      <c r="M58" s="729" t="e">
        <f>'І півр.'!M59+#REF!</f>
        <v>#REF!</v>
      </c>
      <c r="N58" s="616" t="e">
        <f t="shared" si="28"/>
        <v>#REF!</v>
      </c>
      <c r="O58" s="738" t="e">
        <f>'І півр.'!O59+#REF!</f>
        <v>#REF!</v>
      </c>
      <c r="P58" s="729" t="e">
        <f>'І півр.'!P59+#REF!</f>
        <v>#REF!</v>
      </c>
      <c r="Q58" s="616" t="e">
        <f t="shared" si="29"/>
        <v>#REF!</v>
      </c>
      <c r="R58" s="738" t="e">
        <f>'І півр.'!R59+#REF!</f>
        <v>#REF!</v>
      </c>
      <c r="S58" s="729" t="e">
        <f>'І півр.'!S59+#REF!</f>
        <v>#REF!</v>
      </c>
      <c r="T58" s="621" t="e">
        <f t="shared" si="30"/>
        <v>#REF!</v>
      </c>
      <c r="U58" s="593" t="e">
        <f t="shared" si="31"/>
        <v>#REF!</v>
      </c>
      <c r="V58" s="594" t="e">
        <f t="shared" si="31"/>
        <v>#REF!</v>
      </c>
      <c r="W58" s="621" t="e">
        <f t="shared" si="32"/>
        <v>#REF!</v>
      </c>
      <c r="X58" s="493"/>
    </row>
    <row r="59" spans="1:24" ht="13.15" customHeight="1" x14ac:dyDescent="0.2">
      <c r="A59" s="663" t="s">
        <v>97</v>
      </c>
      <c r="B59" s="828"/>
      <c r="C59" s="738" t="e">
        <f>'І півр.'!C60+#REF!</f>
        <v>#REF!</v>
      </c>
      <c r="D59" s="729" t="e">
        <f>'І півр.'!D60+#REF!</f>
        <v>#REF!</v>
      </c>
      <c r="E59" s="616" t="e">
        <f t="shared" si="25"/>
        <v>#REF!</v>
      </c>
      <c r="F59" s="738" t="e">
        <f>'І півр.'!F60+#REF!</f>
        <v>#REF!</v>
      </c>
      <c r="G59" s="729" t="e">
        <f>'І півр.'!G60+#REF!</f>
        <v>#REF!</v>
      </c>
      <c r="H59" s="621" t="e">
        <f t="shared" si="26"/>
        <v>#REF!</v>
      </c>
      <c r="I59" s="738" t="e">
        <f>'І півр.'!I60+#REF!</f>
        <v>#REF!</v>
      </c>
      <c r="J59" s="729" t="e">
        <f>'І півр.'!J60+#REF!</f>
        <v>#REF!</v>
      </c>
      <c r="K59" s="616" t="e">
        <f t="shared" si="27"/>
        <v>#REF!</v>
      </c>
      <c r="L59" s="738" t="e">
        <f>'І півр.'!L60+#REF!</f>
        <v>#REF!</v>
      </c>
      <c r="M59" s="729" t="e">
        <f>'І півр.'!M60+#REF!</f>
        <v>#REF!</v>
      </c>
      <c r="N59" s="616" t="e">
        <f t="shared" si="28"/>
        <v>#REF!</v>
      </c>
      <c r="O59" s="738" t="e">
        <f>'І півр.'!O60+#REF!</f>
        <v>#REF!</v>
      </c>
      <c r="P59" s="729" t="e">
        <f>'І півр.'!P60+#REF!</f>
        <v>#REF!</v>
      </c>
      <c r="Q59" s="616" t="e">
        <f t="shared" si="29"/>
        <v>#REF!</v>
      </c>
      <c r="R59" s="738" t="e">
        <f>'І півр.'!R60+#REF!</f>
        <v>#REF!</v>
      </c>
      <c r="S59" s="729" t="e">
        <f>'І півр.'!S60+#REF!</f>
        <v>#REF!</v>
      </c>
      <c r="T59" s="621" t="e">
        <f t="shared" si="30"/>
        <v>#REF!</v>
      </c>
      <c r="U59" s="593" t="e">
        <f t="shared" si="31"/>
        <v>#REF!</v>
      </c>
      <c r="V59" s="594" t="e">
        <f t="shared" si="31"/>
        <v>#REF!</v>
      </c>
      <c r="W59" s="621" t="e">
        <f t="shared" si="32"/>
        <v>#REF!</v>
      </c>
      <c r="X59" s="493"/>
    </row>
    <row r="60" spans="1:24" customFormat="1" ht="13.15" customHeight="1" thickBot="1" x14ac:dyDescent="0.25">
      <c r="A60" s="677" t="s">
        <v>99</v>
      </c>
      <c r="B60" s="839"/>
      <c r="C60" s="741" t="e">
        <f>C58/C55*100</f>
        <v>#REF!</v>
      </c>
      <c r="D60" s="985" t="e">
        <f>D58/D55*100</f>
        <v>#REF!</v>
      </c>
      <c r="E60" s="707"/>
      <c r="F60" s="741" t="e">
        <f>F58/F55*100</f>
        <v>#REF!</v>
      </c>
      <c r="G60" s="985" t="e">
        <f>G58/G55*100</f>
        <v>#REF!</v>
      </c>
      <c r="H60" s="756"/>
      <c r="I60" s="741" t="e">
        <f>I58/I55*100</f>
        <v>#REF!</v>
      </c>
      <c r="J60" s="985" t="e">
        <f>J58/J55*100</f>
        <v>#REF!</v>
      </c>
      <c r="K60" s="707"/>
      <c r="L60" s="741" t="e">
        <f>L58/L55*100</f>
        <v>#REF!</v>
      </c>
      <c r="M60" s="985" t="e">
        <f>M58/M55*100</f>
        <v>#REF!</v>
      </c>
      <c r="N60" s="707"/>
      <c r="O60" s="741" t="e">
        <f>O58/O55*100</f>
        <v>#REF!</v>
      </c>
      <c r="P60" s="985" t="e">
        <f>P58/P55*100</f>
        <v>#REF!</v>
      </c>
      <c r="Q60" s="707"/>
      <c r="R60" s="741" t="e">
        <f>R58/R55*100</f>
        <v>#REF!</v>
      </c>
      <c r="S60" s="985" t="e">
        <f>S58/S55*100</f>
        <v>#REF!</v>
      </c>
      <c r="T60" s="756"/>
      <c r="U60" s="741" t="e">
        <f>U58/U55*100</f>
        <v>#REF!</v>
      </c>
      <c r="V60" s="985" t="e">
        <f>V58/V55*100</f>
        <v>#REF!</v>
      </c>
      <c r="W60" s="756"/>
      <c r="X60" s="495"/>
    </row>
  </sheetData>
  <mergeCells count="19">
    <mergeCell ref="A4:A6"/>
    <mergeCell ref="C5:E5"/>
    <mergeCell ref="L4:N4"/>
    <mergeCell ref="F5:H5"/>
    <mergeCell ref="I5:K5"/>
    <mergeCell ref="L5:N5"/>
    <mergeCell ref="A1:W1"/>
    <mergeCell ref="A2:W2"/>
    <mergeCell ref="U5:W5"/>
    <mergeCell ref="U4:W4"/>
    <mergeCell ref="A3:C3"/>
    <mergeCell ref="C4:E4"/>
    <mergeCell ref="F4:H4"/>
    <mergeCell ref="I4:K4"/>
    <mergeCell ref="B4:B5"/>
    <mergeCell ref="R4:T4"/>
    <mergeCell ref="O5:Q5"/>
    <mergeCell ref="R5:T5"/>
    <mergeCell ref="O4:Q4"/>
  </mergeCells>
  <phoneticPr fontId="0" type="noConversion"/>
  <printOptions horizontalCentered="1" verticalCentered="1"/>
  <pageMargins left="0" right="0" top="0.39370078740157483" bottom="0.19685039370078741" header="0.51181102362204722" footer="0.51181102362204722"/>
  <pageSetup paperSize="8" scale="87" orientation="landscape" r:id="rId1"/>
  <headerFooter alignWithMargins="0">
    <oddHeader>&amp;L&amp;8&amp;F
&amp;D                  &amp;T 
Вик. Косач 5 02 32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Z46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L17" sqref="L17"/>
    </sheetView>
  </sheetViews>
  <sheetFormatPr defaultColWidth="9.140625" defaultRowHeight="12.75" x14ac:dyDescent="0.2"/>
  <cols>
    <col min="1" max="1" width="22.42578125" style="23" customWidth="1"/>
    <col min="2" max="2" width="11.28515625" style="23" customWidth="1"/>
    <col min="3" max="3" width="8.140625" style="23" customWidth="1"/>
    <col min="4" max="4" width="8.7109375" style="23" customWidth="1"/>
    <col min="5" max="5" width="6.85546875" style="23" customWidth="1"/>
    <col min="6" max="7" width="8.5703125" style="23" customWidth="1"/>
    <col min="8" max="8" width="6.7109375" style="23" customWidth="1"/>
    <col min="9" max="9" width="9.140625" style="23"/>
    <col min="10" max="10" width="7.7109375" style="23" customWidth="1"/>
    <col min="11" max="11" width="6.42578125" style="23" customWidth="1"/>
    <col min="12" max="12" width="9.85546875" style="23" customWidth="1"/>
    <col min="13" max="13" width="8.85546875" style="23" customWidth="1"/>
    <col min="14" max="14" width="6.5703125" style="23" customWidth="1"/>
    <col min="15" max="15" width="9.140625" style="23"/>
    <col min="16" max="16" width="8.5703125" style="23" customWidth="1"/>
    <col min="17" max="17" width="6.7109375" style="23" customWidth="1"/>
    <col min="18" max="18" width="9" style="23" customWidth="1"/>
    <col min="19" max="19" width="8.5703125" style="23" customWidth="1"/>
    <col min="20" max="20" width="6.7109375" style="23" customWidth="1"/>
    <col min="21" max="21" width="11" style="23" bestFit="1" customWidth="1"/>
    <col min="22" max="22" width="9" style="23" customWidth="1"/>
    <col min="23" max="23" width="7.7109375" style="23" customWidth="1"/>
    <col min="24" max="16384" width="9.140625" style="23"/>
  </cols>
  <sheetData>
    <row r="1" spans="1:23" ht="18" x14ac:dyDescent="0.25">
      <c r="A1" s="1"/>
      <c r="J1" s="28" t="s">
        <v>53</v>
      </c>
      <c r="L1" s="1"/>
    </row>
    <row r="2" spans="1:23" ht="18" x14ac:dyDescent="0.25">
      <c r="A2" s="1"/>
      <c r="J2" s="28" t="s">
        <v>117</v>
      </c>
      <c r="L2" s="1"/>
    </row>
    <row r="3" spans="1:23" x14ac:dyDescent="0.2">
      <c r="A3" s="1179"/>
      <c r="B3" s="1179"/>
      <c r="C3" s="1179"/>
      <c r="J3" s="52"/>
      <c r="L3" s="20"/>
      <c r="M3" s="20"/>
      <c r="N3" s="20"/>
      <c r="O3" s="20"/>
      <c r="P3" s="20"/>
      <c r="Q3" s="6"/>
      <c r="R3" s="20"/>
      <c r="S3" s="20"/>
      <c r="T3" s="20"/>
      <c r="U3" s="20"/>
      <c r="V3" s="20"/>
      <c r="W3" s="20"/>
    </row>
    <row r="4" spans="1:23" x14ac:dyDescent="0.2">
      <c r="A4" s="1199" t="s">
        <v>7</v>
      </c>
      <c r="B4" s="1199" t="s">
        <v>8</v>
      </c>
      <c r="C4" s="1199" t="s">
        <v>0</v>
      </c>
      <c r="D4" s="1199"/>
      <c r="E4" s="1199"/>
      <c r="F4" s="1199" t="s">
        <v>1</v>
      </c>
      <c r="G4" s="1199"/>
      <c r="H4" s="1199"/>
      <c r="I4" s="1199" t="s">
        <v>2</v>
      </c>
      <c r="J4" s="1199"/>
      <c r="K4" s="1199"/>
      <c r="L4" s="1199" t="s">
        <v>3</v>
      </c>
      <c r="M4" s="1199"/>
      <c r="N4" s="1199"/>
      <c r="O4" s="1199" t="s">
        <v>4</v>
      </c>
      <c r="P4" s="1199"/>
      <c r="Q4" s="1199"/>
      <c r="R4" s="1199" t="s">
        <v>5</v>
      </c>
      <c r="S4" s="1199"/>
      <c r="T4" s="1199"/>
      <c r="U4" s="1199" t="s">
        <v>6</v>
      </c>
      <c r="V4" s="1199"/>
      <c r="W4" s="1199"/>
    </row>
    <row r="5" spans="1:23" ht="13.5" thickBot="1" x14ac:dyDescent="0.25">
      <c r="A5" s="1200"/>
      <c r="B5" s="1201"/>
      <c r="C5" s="1199" t="s">
        <v>60</v>
      </c>
      <c r="D5" s="1199"/>
      <c r="E5" s="1199"/>
      <c r="F5" s="1199" t="s">
        <v>60</v>
      </c>
      <c r="G5" s="1199"/>
      <c r="H5" s="1199"/>
      <c r="I5" s="1199" t="s">
        <v>60</v>
      </c>
      <c r="J5" s="1199"/>
      <c r="K5" s="1199"/>
      <c r="L5" s="1199" t="s">
        <v>60</v>
      </c>
      <c r="M5" s="1199"/>
      <c r="N5" s="1199"/>
      <c r="O5" s="1199" t="s">
        <v>60</v>
      </c>
      <c r="P5" s="1199"/>
      <c r="Q5" s="1199"/>
      <c r="R5" s="1199" t="s">
        <v>60</v>
      </c>
      <c r="S5" s="1199"/>
      <c r="T5" s="1199"/>
      <c r="U5" s="1199" t="s">
        <v>60</v>
      </c>
      <c r="V5" s="1199"/>
      <c r="W5" s="1199"/>
    </row>
    <row r="6" spans="1:23" s="78" customFormat="1" ht="13.5" thickBot="1" x14ac:dyDescent="0.25">
      <c r="A6" s="82"/>
      <c r="B6" s="49" t="s">
        <v>9</v>
      </c>
      <c r="C6" s="190">
        <v>2009</v>
      </c>
      <c r="D6" s="190">
        <v>2010</v>
      </c>
      <c r="E6" s="191" t="s">
        <v>116</v>
      </c>
      <c r="F6" s="190">
        <v>2009</v>
      </c>
      <c r="G6" s="190">
        <v>2010</v>
      </c>
      <c r="H6" s="191" t="s">
        <v>116</v>
      </c>
      <c r="I6" s="190">
        <v>2009</v>
      </c>
      <c r="J6" s="190">
        <v>2010</v>
      </c>
      <c r="K6" s="191" t="s">
        <v>116</v>
      </c>
      <c r="L6" s="190">
        <v>2009</v>
      </c>
      <c r="M6" s="190">
        <v>2010</v>
      </c>
      <c r="N6" s="191" t="s">
        <v>116</v>
      </c>
      <c r="O6" s="190">
        <v>2009</v>
      </c>
      <c r="P6" s="190">
        <v>2010</v>
      </c>
      <c r="Q6" s="191" t="s">
        <v>116</v>
      </c>
      <c r="R6" s="190">
        <v>2009</v>
      </c>
      <c r="S6" s="190">
        <v>2010</v>
      </c>
      <c r="T6" s="191" t="s">
        <v>116</v>
      </c>
      <c r="U6" s="189">
        <v>2008</v>
      </c>
      <c r="V6" s="190">
        <v>2010</v>
      </c>
      <c r="W6" s="191" t="s">
        <v>116</v>
      </c>
    </row>
    <row r="7" spans="1:23" ht="24.75" customHeight="1" x14ac:dyDescent="0.2">
      <c r="A7" s="33" t="s">
        <v>10</v>
      </c>
      <c r="B7" s="33" t="s">
        <v>11</v>
      </c>
      <c r="C7" s="12" t="e">
        <f>SUM(C9,C10,C11)</f>
        <v>#REF!</v>
      </c>
      <c r="D7" s="12" t="e">
        <f>SUM(D9,D10,D11)</f>
        <v>#REF!</v>
      </c>
      <c r="E7" s="40" t="e">
        <f t="shared" ref="E7:E21" si="0">D7/C7*100</f>
        <v>#REF!</v>
      </c>
      <c r="F7" s="12" t="e">
        <f>SUM(F9,F10,F11)</f>
        <v>#REF!</v>
      </c>
      <c r="G7" s="12" t="e">
        <f>SUM(G9,G10,G11)</f>
        <v>#REF!</v>
      </c>
      <c r="H7" s="12" t="e">
        <f t="shared" ref="H7:H21" si="1">G7/F7*100</f>
        <v>#REF!</v>
      </c>
      <c r="I7" s="12" t="e">
        <f>SUM(I9,I10,I11)</f>
        <v>#REF!</v>
      </c>
      <c r="J7" s="12" t="e">
        <f>SUM(J9,J10,J11)</f>
        <v>#REF!</v>
      </c>
      <c r="K7" s="40" t="e">
        <f t="shared" ref="K7:K21" si="2">J7/I7*100</f>
        <v>#REF!</v>
      </c>
      <c r="L7" s="12" t="e">
        <f>SUM(L9,L10,L11)</f>
        <v>#REF!</v>
      </c>
      <c r="M7" s="12" t="e">
        <f>SUM(M9,M10,M11)</f>
        <v>#REF!</v>
      </c>
      <c r="N7" s="12" t="e">
        <f t="shared" ref="N7:N21" si="3">M7/L7*100</f>
        <v>#REF!</v>
      </c>
      <c r="O7" s="12" t="e">
        <f>SUM(O9,O10,O11)</f>
        <v>#REF!</v>
      </c>
      <c r="P7" s="12" t="e">
        <f>SUM(P9,P10,P11)</f>
        <v>#REF!</v>
      </c>
      <c r="Q7" s="12" t="e">
        <f t="shared" ref="Q7:Q21" si="4">P7/O7*100</f>
        <v>#REF!</v>
      </c>
      <c r="R7" s="12" t="e">
        <f>SUM(R9,R10,R11)</f>
        <v>#REF!</v>
      </c>
      <c r="S7" s="12" t="e">
        <f>SUM(S9,S10,S11)</f>
        <v>#REF!</v>
      </c>
      <c r="T7" s="40" t="e">
        <f t="shared" ref="T7:T21" si="5">S7/R7*100</f>
        <v>#REF!</v>
      </c>
      <c r="U7" s="34" t="e">
        <f>SUM(C7,F7,I7,L7,O7,R7)</f>
        <v>#REF!</v>
      </c>
      <c r="V7" s="12" t="e">
        <f>SUM(D7,G7,J7,M7,P7,S7)</f>
        <v>#REF!</v>
      </c>
      <c r="W7" s="12" t="e">
        <f t="shared" ref="W7:W21" si="6">V7/U7*100</f>
        <v>#REF!</v>
      </c>
    </row>
    <row r="8" spans="1:23" x14ac:dyDescent="0.2">
      <c r="A8" s="35" t="s">
        <v>29</v>
      </c>
      <c r="B8" s="36" t="s">
        <v>12</v>
      </c>
      <c r="C8" s="12" t="e">
        <f>C7-C11</f>
        <v>#REF!</v>
      </c>
      <c r="D8" s="12" t="e">
        <f>D7-D11</f>
        <v>#REF!</v>
      </c>
      <c r="E8" s="12" t="e">
        <f t="shared" si="0"/>
        <v>#REF!</v>
      </c>
      <c r="F8" s="12" t="e">
        <f>F7-F11</f>
        <v>#REF!</v>
      </c>
      <c r="G8" s="12" t="e">
        <f>G7-G11</f>
        <v>#REF!</v>
      </c>
      <c r="H8" s="12" t="e">
        <f t="shared" si="1"/>
        <v>#REF!</v>
      </c>
      <c r="I8" s="12" t="e">
        <f>I7-I11</f>
        <v>#REF!</v>
      </c>
      <c r="J8" s="12" t="e">
        <f>J7-J11</f>
        <v>#REF!</v>
      </c>
      <c r="K8" s="12" t="e">
        <f t="shared" si="2"/>
        <v>#REF!</v>
      </c>
      <c r="L8" s="12" t="e">
        <f>L7-L11</f>
        <v>#REF!</v>
      </c>
      <c r="M8" s="12" t="e">
        <f>M7-M11</f>
        <v>#REF!</v>
      </c>
      <c r="N8" s="12" t="e">
        <f t="shared" si="3"/>
        <v>#REF!</v>
      </c>
      <c r="O8" s="12" t="e">
        <f>O7-O11</f>
        <v>#REF!</v>
      </c>
      <c r="P8" s="12" t="e">
        <f>P7-P11</f>
        <v>#REF!</v>
      </c>
      <c r="Q8" s="12" t="e">
        <f t="shared" si="4"/>
        <v>#REF!</v>
      </c>
      <c r="R8" s="12" t="e">
        <f>R7-R11</f>
        <v>#REF!</v>
      </c>
      <c r="S8" s="12" t="e">
        <f>S7-S11</f>
        <v>#REF!</v>
      </c>
      <c r="T8" s="12" t="e">
        <f t="shared" si="5"/>
        <v>#REF!</v>
      </c>
      <c r="U8" s="12" t="e">
        <f>SUM(C8,F8,I8,L8,O8,R8)</f>
        <v>#REF!</v>
      </c>
      <c r="V8" s="12" t="e">
        <f>SUM(D8,G8,J8,M8,P8,S8)</f>
        <v>#REF!</v>
      </c>
      <c r="W8" s="12" t="e">
        <f t="shared" si="6"/>
        <v>#REF!</v>
      </c>
    </row>
    <row r="9" spans="1:23" x14ac:dyDescent="0.2">
      <c r="A9" s="37" t="s">
        <v>31</v>
      </c>
      <c r="B9" s="36" t="s">
        <v>12</v>
      </c>
      <c r="C9" s="21" t="e">
        <f>#REF!+#REF!</f>
        <v>#REF!</v>
      </c>
      <c r="D9" s="21" t="e">
        <f>#REF!+#REF!</f>
        <v>#REF!</v>
      </c>
      <c r="E9" s="18" t="e">
        <f t="shared" si="0"/>
        <v>#REF!</v>
      </c>
      <c r="F9" s="21" t="e">
        <f>#REF!+#REF!</f>
        <v>#REF!</v>
      </c>
      <c r="G9" s="21" t="e">
        <f>#REF!+#REF!</f>
        <v>#REF!</v>
      </c>
      <c r="H9" s="18" t="e">
        <f t="shared" si="1"/>
        <v>#REF!</v>
      </c>
      <c r="I9" s="21" t="e">
        <f>#REF!+#REF!</f>
        <v>#REF!</v>
      </c>
      <c r="J9" s="21" t="e">
        <f>#REF!+#REF!</f>
        <v>#REF!</v>
      </c>
      <c r="K9" s="18" t="e">
        <f t="shared" si="2"/>
        <v>#REF!</v>
      </c>
      <c r="L9" s="21" t="e">
        <f>#REF!+#REF!</f>
        <v>#REF!</v>
      </c>
      <c r="M9" s="21" t="e">
        <f>#REF!+#REF!</f>
        <v>#REF!</v>
      </c>
      <c r="N9" s="18" t="e">
        <f t="shared" si="3"/>
        <v>#REF!</v>
      </c>
      <c r="O9" s="21" t="e">
        <f>#REF!+#REF!</f>
        <v>#REF!</v>
      </c>
      <c r="P9" s="21" t="e">
        <f>#REF!+#REF!</f>
        <v>#REF!</v>
      </c>
      <c r="Q9" s="18" t="e">
        <f t="shared" si="4"/>
        <v>#REF!</v>
      </c>
      <c r="R9" s="21" t="e">
        <f>#REF!+#REF!</f>
        <v>#REF!</v>
      </c>
      <c r="S9" s="21" t="e">
        <f>#REF!+#REF!</f>
        <v>#REF!</v>
      </c>
      <c r="T9" s="18" t="e">
        <f t="shared" si="5"/>
        <v>#REF!</v>
      </c>
      <c r="U9" s="18" t="e">
        <f t="shared" ref="U9:V21" si="7">SUM(C9,F9,I9,L9,O9,R9)</f>
        <v>#REF!</v>
      </c>
      <c r="V9" s="18" t="e">
        <f>SUM(D9,G9,J9,M9,P9,S9)</f>
        <v>#REF!</v>
      </c>
      <c r="W9" s="18" t="e">
        <f t="shared" si="6"/>
        <v>#REF!</v>
      </c>
    </row>
    <row r="10" spans="1:23" x14ac:dyDescent="0.2">
      <c r="A10" s="37" t="s">
        <v>32</v>
      </c>
      <c r="B10" s="36" t="s">
        <v>12</v>
      </c>
      <c r="C10" s="21" t="e">
        <f>#REF!+#REF!</f>
        <v>#REF!</v>
      </c>
      <c r="D10" s="21" t="e">
        <f>#REF!+#REF!</f>
        <v>#REF!</v>
      </c>
      <c r="E10" s="18" t="e">
        <f t="shared" si="0"/>
        <v>#REF!</v>
      </c>
      <c r="F10" s="21" t="e">
        <f>#REF!+#REF!</f>
        <v>#REF!</v>
      </c>
      <c r="G10" s="21" t="e">
        <f>#REF!+#REF!</f>
        <v>#REF!</v>
      </c>
      <c r="H10" s="18" t="e">
        <f>G10/F10*100</f>
        <v>#REF!</v>
      </c>
      <c r="I10" s="21" t="e">
        <f>#REF!+#REF!</f>
        <v>#REF!</v>
      </c>
      <c r="J10" s="21" t="e">
        <f>#REF!+#REF!</f>
        <v>#REF!</v>
      </c>
      <c r="K10" s="18" t="e">
        <f t="shared" si="2"/>
        <v>#REF!</v>
      </c>
      <c r="L10" s="21" t="e">
        <f>#REF!+#REF!</f>
        <v>#REF!</v>
      </c>
      <c r="M10" s="21" t="e">
        <f>#REF!+#REF!</f>
        <v>#REF!</v>
      </c>
      <c r="N10" s="18" t="e">
        <f t="shared" si="3"/>
        <v>#REF!</v>
      </c>
      <c r="O10" s="21" t="e">
        <f>#REF!+#REF!</f>
        <v>#REF!</v>
      </c>
      <c r="P10" s="21" t="e">
        <f>#REF!+#REF!</f>
        <v>#REF!</v>
      </c>
      <c r="Q10" s="44" t="e">
        <f t="shared" si="4"/>
        <v>#REF!</v>
      </c>
      <c r="R10" s="21" t="e">
        <f>#REF!+#REF!</f>
        <v>#REF!</v>
      </c>
      <c r="S10" s="21" t="e">
        <f>#REF!+#REF!</f>
        <v>#REF!</v>
      </c>
      <c r="T10" s="18" t="e">
        <f t="shared" si="5"/>
        <v>#REF!</v>
      </c>
      <c r="U10" s="18" t="e">
        <f t="shared" si="7"/>
        <v>#REF!</v>
      </c>
      <c r="V10" s="18" t="e">
        <f>SUM(D10,G10,J10,M10,P10,S10)</f>
        <v>#REF!</v>
      </c>
      <c r="W10" s="18" t="e">
        <f t="shared" si="6"/>
        <v>#REF!</v>
      </c>
    </row>
    <row r="11" spans="1:23" x14ac:dyDescent="0.2">
      <c r="A11" s="35" t="s">
        <v>30</v>
      </c>
      <c r="B11" s="36" t="s">
        <v>12</v>
      </c>
      <c r="C11" s="48" t="e">
        <f>#REF!+#REF!</f>
        <v>#REF!</v>
      </c>
      <c r="D11" s="48" t="e">
        <f>#REF!+#REF!</f>
        <v>#REF!</v>
      </c>
      <c r="E11" s="40" t="e">
        <f t="shared" si="0"/>
        <v>#REF!</v>
      </c>
      <c r="F11" s="48" t="e">
        <f>#REF!+#REF!</f>
        <v>#REF!</v>
      </c>
      <c r="G11" s="48" t="e">
        <f>#REF!+#REF!</f>
        <v>#REF!</v>
      </c>
      <c r="H11" s="40" t="e">
        <f>G11/F11*100</f>
        <v>#REF!</v>
      </c>
      <c r="I11" s="48" t="e">
        <f>#REF!+#REF!</f>
        <v>#REF!</v>
      </c>
      <c r="J11" s="48" t="e">
        <f>#REF!+#REF!</f>
        <v>#REF!</v>
      </c>
      <c r="K11" s="40" t="e">
        <f t="shared" si="2"/>
        <v>#REF!</v>
      </c>
      <c r="L11" s="48" t="e">
        <f>#REF!+#REF!</f>
        <v>#REF!</v>
      </c>
      <c r="M11" s="48" t="e">
        <f>#REF!+#REF!</f>
        <v>#REF!</v>
      </c>
      <c r="N11" s="40" t="e">
        <f t="shared" si="3"/>
        <v>#REF!</v>
      </c>
      <c r="O11" s="48" t="e">
        <f>#REF!+#REF!</f>
        <v>#REF!</v>
      </c>
      <c r="P11" s="48" t="e">
        <f>#REF!+#REF!</f>
        <v>#REF!</v>
      </c>
      <c r="Q11" s="40" t="e">
        <f t="shared" si="4"/>
        <v>#REF!</v>
      </c>
      <c r="R11" s="48" t="e">
        <f>#REF!+#REF!</f>
        <v>#REF!</v>
      </c>
      <c r="S11" s="48" t="e">
        <f>#REF!+#REF!</f>
        <v>#REF!</v>
      </c>
      <c r="T11" s="40" t="e">
        <f t="shared" si="5"/>
        <v>#REF!</v>
      </c>
      <c r="U11" s="12" t="e">
        <f t="shared" si="7"/>
        <v>#REF!</v>
      </c>
      <c r="V11" s="12" t="e">
        <f>SUM(D11,G11,J11,M11,P11,S11)</f>
        <v>#REF!</v>
      </c>
      <c r="W11" s="40" t="e">
        <f t="shared" si="6"/>
        <v>#REF!</v>
      </c>
    </row>
    <row r="12" spans="1:23" ht="24.6" customHeight="1" x14ac:dyDescent="0.2">
      <c r="A12" s="39" t="s">
        <v>16</v>
      </c>
      <c r="B12" s="30" t="s">
        <v>26</v>
      </c>
      <c r="C12" s="12" t="e">
        <f>SUM(C14,C15,C16)</f>
        <v>#REF!</v>
      </c>
      <c r="D12" s="12" t="e">
        <f>SUM(D14,D15,D16)</f>
        <v>#REF!</v>
      </c>
      <c r="E12" s="40" t="e">
        <f t="shared" si="0"/>
        <v>#REF!</v>
      </c>
      <c r="F12" s="12" t="e">
        <f>SUM(F14,F15,F16)</f>
        <v>#REF!</v>
      </c>
      <c r="G12" s="12" t="e">
        <f>SUM(G14,G15,G16)</f>
        <v>#REF!</v>
      </c>
      <c r="H12" s="40" t="e">
        <f t="shared" si="1"/>
        <v>#REF!</v>
      </c>
      <c r="I12" s="12" t="e">
        <f>SUM(I14,I15,I16)</f>
        <v>#REF!</v>
      </c>
      <c r="J12" s="12" t="e">
        <f>SUM(J14,J15,J16)</f>
        <v>#REF!</v>
      </c>
      <c r="K12" s="40" t="e">
        <f t="shared" si="2"/>
        <v>#REF!</v>
      </c>
      <c r="L12" s="12" t="e">
        <f>SUM(L14,L15,L16)</f>
        <v>#REF!</v>
      </c>
      <c r="M12" s="12" t="e">
        <f>SUM(M14,M15,M16)</f>
        <v>#REF!</v>
      </c>
      <c r="N12" s="12" t="e">
        <f t="shared" si="3"/>
        <v>#REF!</v>
      </c>
      <c r="O12" s="12" t="e">
        <f>SUM(O14,O15,O16)</f>
        <v>#REF!</v>
      </c>
      <c r="P12" s="12" t="e">
        <f>SUM(P14,P15,P16)</f>
        <v>#REF!</v>
      </c>
      <c r="Q12" s="40" t="e">
        <f t="shared" si="4"/>
        <v>#REF!</v>
      </c>
      <c r="R12" s="12" t="e">
        <f>SUM(R14,R15,R16)</f>
        <v>#REF!</v>
      </c>
      <c r="S12" s="12" t="e">
        <f>SUM(S14,S15,S16)</f>
        <v>#REF!</v>
      </c>
      <c r="T12" s="40" t="e">
        <f t="shared" si="5"/>
        <v>#REF!</v>
      </c>
      <c r="U12" s="12" t="e">
        <f t="shared" si="7"/>
        <v>#REF!</v>
      </c>
      <c r="V12" s="12" t="e">
        <f t="shared" si="7"/>
        <v>#REF!</v>
      </c>
      <c r="W12" s="12" t="e">
        <f t="shared" si="6"/>
        <v>#REF!</v>
      </c>
    </row>
    <row r="13" spans="1:23" ht="15.75" customHeight="1" x14ac:dyDescent="0.2">
      <c r="A13" s="35" t="s">
        <v>29</v>
      </c>
      <c r="B13" s="30"/>
      <c r="C13" s="12" t="e">
        <f>C14+C15</f>
        <v>#REF!</v>
      </c>
      <c r="D13" s="12" t="e">
        <f>D14+D15</f>
        <v>#REF!</v>
      </c>
      <c r="E13" s="21" t="e">
        <f t="shared" si="0"/>
        <v>#REF!</v>
      </c>
      <c r="F13" s="12" t="e">
        <f>F14+F15</f>
        <v>#REF!</v>
      </c>
      <c r="G13" s="12" t="e">
        <f>G14+G15</f>
        <v>#REF!</v>
      </c>
      <c r="H13" s="21" t="e">
        <f t="shared" si="1"/>
        <v>#REF!</v>
      </c>
      <c r="I13" s="12" t="e">
        <f>I14+I15</f>
        <v>#REF!</v>
      </c>
      <c r="J13" s="12" t="e">
        <f>J14+J15</f>
        <v>#REF!</v>
      </c>
      <c r="K13" s="21" t="e">
        <f t="shared" si="2"/>
        <v>#REF!</v>
      </c>
      <c r="L13" s="12" t="e">
        <f>L14+L15</f>
        <v>#REF!</v>
      </c>
      <c r="M13" s="12" t="e">
        <f>M14+M15</f>
        <v>#REF!</v>
      </c>
      <c r="N13" s="21" t="e">
        <f t="shared" si="3"/>
        <v>#REF!</v>
      </c>
      <c r="O13" s="12" t="e">
        <f>O14+O15</f>
        <v>#REF!</v>
      </c>
      <c r="P13" s="12" t="e">
        <f>P14+P15</f>
        <v>#REF!</v>
      </c>
      <c r="Q13" s="21" t="e">
        <f t="shared" si="4"/>
        <v>#REF!</v>
      </c>
      <c r="R13" s="12" t="e">
        <f>R14+R15</f>
        <v>#REF!</v>
      </c>
      <c r="S13" s="12" t="e">
        <f>S14+S15</f>
        <v>#REF!</v>
      </c>
      <c r="T13" s="21" t="e">
        <f t="shared" si="5"/>
        <v>#REF!</v>
      </c>
      <c r="U13" s="12" t="e">
        <f t="shared" si="7"/>
        <v>#REF!</v>
      </c>
      <c r="V13" s="12" t="e">
        <f t="shared" si="7"/>
        <v>#REF!</v>
      </c>
      <c r="W13" s="18" t="e">
        <f t="shared" si="6"/>
        <v>#REF!</v>
      </c>
    </row>
    <row r="14" spans="1:23" x14ac:dyDescent="0.2">
      <c r="A14" s="41" t="s">
        <v>13</v>
      </c>
      <c r="B14" s="42" t="s">
        <v>12</v>
      </c>
      <c r="C14" s="21" t="e">
        <f>#REF!+#REF!</f>
        <v>#REF!</v>
      </c>
      <c r="D14" s="21" t="e">
        <f>#REF!+#REF!</f>
        <v>#REF!</v>
      </c>
      <c r="E14" s="21" t="e">
        <f t="shared" si="0"/>
        <v>#REF!</v>
      </c>
      <c r="F14" s="21" t="e">
        <f>#REF!+#REF!</f>
        <v>#REF!</v>
      </c>
      <c r="G14" s="21" t="e">
        <f>#REF!+#REF!</f>
        <v>#REF!</v>
      </c>
      <c r="H14" s="21" t="e">
        <f t="shared" si="1"/>
        <v>#REF!</v>
      </c>
      <c r="I14" s="21" t="e">
        <f>#REF!+#REF!</f>
        <v>#REF!</v>
      </c>
      <c r="J14" s="21" t="e">
        <f>#REF!+#REF!</f>
        <v>#REF!</v>
      </c>
      <c r="K14" s="21" t="e">
        <f t="shared" si="2"/>
        <v>#REF!</v>
      </c>
      <c r="L14" s="21" t="e">
        <f>#REF!+#REF!</f>
        <v>#REF!</v>
      </c>
      <c r="M14" s="21" t="e">
        <f>#REF!+#REF!</f>
        <v>#REF!</v>
      </c>
      <c r="N14" s="18" t="e">
        <f t="shared" si="3"/>
        <v>#REF!</v>
      </c>
      <c r="O14" s="21" t="e">
        <f>#REF!+#REF!</f>
        <v>#REF!</v>
      </c>
      <c r="P14" s="21" t="e">
        <f>#REF!+#REF!</f>
        <v>#REF!</v>
      </c>
      <c r="Q14" s="43" t="e">
        <f t="shared" si="4"/>
        <v>#REF!</v>
      </c>
      <c r="R14" s="21" t="e">
        <f>#REF!+#REF!</f>
        <v>#REF!</v>
      </c>
      <c r="S14" s="21" t="e">
        <f>#REF!+#REF!</f>
        <v>#REF!</v>
      </c>
      <c r="T14" s="18" t="e">
        <f t="shared" si="5"/>
        <v>#REF!</v>
      </c>
      <c r="U14" s="18" t="e">
        <f t="shared" si="7"/>
        <v>#REF!</v>
      </c>
      <c r="V14" s="18" t="e">
        <f t="shared" si="7"/>
        <v>#REF!</v>
      </c>
      <c r="W14" s="18" t="e">
        <f t="shared" si="6"/>
        <v>#REF!</v>
      </c>
    </row>
    <row r="15" spans="1:23" x14ac:dyDescent="0.2">
      <c r="A15" s="41" t="s">
        <v>14</v>
      </c>
      <c r="B15" s="42" t="s">
        <v>12</v>
      </c>
      <c r="C15" s="21" t="e">
        <f>#REF!+#REF!</f>
        <v>#REF!</v>
      </c>
      <c r="D15" s="21" t="e">
        <f>#REF!+#REF!</f>
        <v>#REF!</v>
      </c>
      <c r="E15" s="43" t="e">
        <f t="shared" si="0"/>
        <v>#REF!</v>
      </c>
      <c r="F15" s="21" t="e">
        <f>#REF!+#REF!</f>
        <v>#REF!</v>
      </c>
      <c r="G15" s="21" t="e">
        <f>#REF!+#REF!</f>
        <v>#REF!</v>
      </c>
      <c r="H15" s="43" t="e">
        <f t="shared" si="1"/>
        <v>#REF!</v>
      </c>
      <c r="I15" s="21" t="e">
        <f>#REF!+#REF!</f>
        <v>#REF!</v>
      </c>
      <c r="J15" s="21" t="e">
        <f>#REF!+#REF!</f>
        <v>#REF!</v>
      </c>
      <c r="K15" s="21" t="e">
        <f t="shared" si="2"/>
        <v>#REF!</v>
      </c>
      <c r="L15" s="21" t="e">
        <f>#REF!+#REF!</f>
        <v>#REF!</v>
      </c>
      <c r="M15" s="21" t="e">
        <f>#REF!+#REF!</f>
        <v>#REF!</v>
      </c>
      <c r="N15" s="18" t="e">
        <f t="shared" si="3"/>
        <v>#REF!</v>
      </c>
      <c r="O15" s="21" t="e">
        <f>#REF!+#REF!</f>
        <v>#REF!</v>
      </c>
      <c r="P15" s="21" t="e">
        <f>#REF!+#REF!</f>
        <v>#REF!</v>
      </c>
      <c r="Q15" s="43" t="e">
        <f t="shared" si="4"/>
        <v>#REF!</v>
      </c>
      <c r="R15" s="21" t="e">
        <f>#REF!+#REF!</f>
        <v>#REF!</v>
      </c>
      <c r="S15" s="21" t="e">
        <f>#REF!+#REF!</f>
        <v>#REF!</v>
      </c>
      <c r="T15" s="18" t="e">
        <f t="shared" si="5"/>
        <v>#REF!</v>
      </c>
      <c r="U15" s="18" t="e">
        <f t="shared" si="7"/>
        <v>#REF!</v>
      </c>
      <c r="V15" s="18" t="e">
        <f t="shared" si="7"/>
        <v>#REF!</v>
      </c>
      <c r="W15" s="18" t="e">
        <f t="shared" si="6"/>
        <v>#REF!</v>
      </c>
    </row>
    <row r="16" spans="1:23" x14ac:dyDescent="0.2">
      <c r="A16" s="41" t="s">
        <v>15</v>
      </c>
      <c r="B16" s="42" t="s">
        <v>12</v>
      </c>
      <c r="C16" s="21" t="e">
        <f>#REF!+#REF!</f>
        <v>#REF!</v>
      </c>
      <c r="D16" s="21" t="e">
        <f>#REF!+#REF!</f>
        <v>#REF!</v>
      </c>
      <c r="E16" s="43" t="e">
        <f t="shared" si="0"/>
        <v>#REF!</v>
      </c>
      <c r="F16" s="21" t="e">
        <f>#REF!+#REF!</f>
        <v>#REF!</v>
      </c>
      <c r="G16" s="21" t="e">
        <f>#REF!+#REF!</f>
        <v>#REF!</v>
      </c>
      <c r="H16" s="43" t="e">
        <f t="shared" si="1"/>
        <v>#REF!</v>
      </c>
      <c r="I16" s="21" t="e">
        <f>#REF!+#REF!</f>
        <v>#REF!</v>
      </c>
      <c r="J16" s="21" t="e">
        <f>#REF!+#REF!</f>
        <v>#REF!</v>
      </c>
      <c r="K16" s="43" t="e">
        <f t="shared" si="2"/>
        <v>#REF!</v>
      </c>
      <c r="L16" s="21" t="e">
        <f>#REF!+#REF!</f>
        <v>#REF!</v>
      </c>
      <c r="M16" s="21" t="e">
        <f>#REF!+#REF!</f>
        <v>#REF!</v>
      </c>
      <c r="N16" s="44" t="e">
        <f t="shared" si="3"/>
        <v>#REF!</v>
      </c>
      <c r="O16" s="21" t="e">
        <f>#REF!+#REF!</f>
        <v>#REF!</v>
      </c>
      <c r="P16" s="21" t="e">
        <f>#REF!+#REF!</f>
        <v>#REF!</v>
      </c>
      <c r="Q16" s="43" t="e">
        <f t="shared" si="4"/>
        <v>#REF!</v>
      </c>
      <c r="R16" s="21" t="e">
        <f>#REF!+#REF!</f>
        <v>#REF!</v>
      </c>
      <c r="S16" s="21" t="e">
        <f>#REF!+#REF!</f>
        <v>#REF!</v>
      </c>
      <c r="T16" s="44" t="e">
        <f t="shared" si="5"/>
        <v>#REF!</v>
      </c>
      <c r="U16" s="18" t="e">
        <f t="shared" si="7"/>
        <v>#REF!</v>
      </c>
      <c r="V16" s="18" t="e">
        <f t="shared" si="7"/>
        <v>#REF!</v>
      </c>
      <c r="W16" s="44" t="e">
        <f t="shared" si="6"/>
        <v>#REF!</v>
      </c>
    </row>
    <row r="17" spans="1:26" ht="24.6" customHeight="1" x14ac:dyDescent="0.2">
      <c r="A17" s="39" t="s">
        <v>17</v>
      </c>
      <c r="B17" s="30" t="s">
        <v>26</v>
      </c>
      <c r="C17" s="12" t="e">
        <f>SUM(C19,C20,C21)</f>
        <v>#REF!</v>
      </c>
      <c r="D17" s="12" t="e">
        <f>SUM(D19,D20,D21)</f>
        <v>#REF!</v>
      </c>
      <c r="E17" s="40" t="e">
        <f t="shared" si="0"/>
        <v>#REF!</v>
      </c>
      <c r="F17" s="12" t="e">
        <f>SUM(F19,F20,F21)</f>
        <v>#REF!</v>
      </c>
      <c r="G17" s="12" t="e">
        <f>SUM(G19,G20,G21)</f>
        <v>#REF!</v>
      </c>
      <c r="H17" s="40" t="e">
        <f t="shared" si="1"/>
        <v>#REF!</v>
      </c>
      <c r="I17" s="12" t="e">
        <f>SUM(I19,I20,I21)</f>
        <v>#REF!</v>
      </c>
      <c r="J17" s="12" t="e">
        <f>SUM(J19,J20,J21)</f>
        <v>#REF!</v>
      </c>
      <c r="K17" s="40" t="e">
        <f t="shared" si="2"/>
        <v>#REF!</v>
      </c>
      <c r="L17" s="12" t="e">
        <f>SUM(L19,L20,L21)</f>
        <v>#REF!</v>
      </c>
      <c r="M17" s="12" t="e">
        <f>SUM(M19,M20,M21)</f>
        <v>#REF!</v>
      </c>
      <c r="N17" s="40" t="e">
        <f t="shared" si="3"/>
        <v>#REF!</v>
      </c>
      <c r="O17" s="12" t="e">
        <f>SUM(O19,O20,O21)</f>
        <v>#REF!</v>
      </c>
      <c r="P17" s="12" t="e">
        <f>SUM(P19,P20,P21)</f>
        <v>#REF!</v>
      </c>
      <c r="Q17" s="40" t="e">
        <f t="shared" si="4"/>
        <v>#REF!</v>
      </c>
      <c r="R17" s="12" t="e">
        <f>SUM(R19,R20,R21)</f>
        <v>#REF!</v>
      </c>
      <c r="S17" s="12" t="e">
        <f>SUM(S19,S20,S21)</f>
        <v>#REF!</v>
      </c>
      <c r="T17" s="40" t="e">
        <f t="shared" si="5"/>
        <v>#REF!</v>
      </c>
      <c r="U17" s="12" t="e">
        <f t="shared" si="7"/>
        <v>#REF!</v>
      </c>
      <c r="V17" s="12" t="e">
        <f t="shared" si="7"/>
        <v>#REF!</v>
      </c>
      <c r="W17" s="40" t="e">
        <f t="shared" si="6"/>
        <v>#REF!</v>
      </c>
    </row>
    <row r="18" spans="1:26" ht="15" customHeight="1" x14ac:dyDescent="0.2">
      <c r="A18" s="35" t="s">
        <v>29</v>
      </c>
      <c r="B18" s="30"/>
      <c r="C18" s="12" t="e">
        <f>C19+C20</f>
        <v>#REF!</v>
      </c>
      <c r="D18" s="12" t="e">
        <f>D19+D20</f>
        <v>#REF!</v>
      </c>
      <c r="E18" s="21" t="e">
        <f t="shared" si="0"/>
        <v>#REF!</v>
      </c>
      <c r="F18" s="12" t="e">
        <f>F19+F20</f>
        <v>#REF!</v>
      </c>
      <c r="G18" s="12" t="e">
        <f>G19+G20</f>
        <v>#REF!</v>
      </c>
      <c r="H18" s="21" t="e">
        <f t="shared" si="1"/>
        <v>#REF!</v>
      </c>
      <c r="I18" s="12" t="e">
        <f>I19+I20</f>
        <v>#REF!</v>
      </c>
      <c r="J18" s="12" t="e">
        <f>J19+J20</f>
        <v>#REF!</v>
      </c>
      <c r="K18" s="21" t="e">
        <f t="shared" si="2"/>
        <v>#REF!</v>
      </c>
      <c r="L18" s="12" t="e">
        <f>L19+L20</f>
        <v>#REF!</v>
      </c>
      <c r="M18" s="12" t="e">
        <f>M19+M20</f>
        <v>#REF!</v>
      </c>
      <c r="N18" s="18" t="e">
        <f t="shared" si="3"/>
        <v>#REF!</v>
      </c>
      <c r="O18" s="12" t="e">
        <f>O19+O20</f>
        <v>#REF!</v>
      </c>
      <c r="P18" s="12" t="e">
        <f>P19+P20</f>
        <v>#REF!</v>
      </c>
      <c r="Q18" s="21" t="e">
        <f t="shared" si="4"/>
        <v>#REF!</v>
      </c>
      <c r="R18" s="12" t="e">
        <f>R19+R20</f>
        <v>#REF!</v>
      </c>
      <c r="S18" s="12" t="e">
        <f>S19+S20</f>
        <v>#REF!</v>
      </c>
      <c r="T18" s="12" t="e">
        <f t="shared" si="5"/>
        <v>#REF!</v>
      </c>
      <c r="U18" s="12" t="e">
        <f t="shared" si="7"/>
        <v>#REF!</v>
      </c>
      <c r="V18" s="12" t="e">
        <f t="shared" si="7"/>
        <v>#REF!</v>
      </c>
      <c r="W18" s="21" t="e">
        <f t="shared" si="6"/>
        <v>#REF!</v>
      </c>
    </row>
    <row r="19" spans="1:26" x14ac:dyDescent="0.2">
      <c r="A19" s="41" t="s">
        <v>13</v>
      </c>
      <c r="B19" s="42" t="s">
        <v>12</v>
      </c>
      <c r="C19" s="21" t="e">
        <f>#REF!+#REF!</f>
        <v>#REF!</v>
      </c>
      <c r="D19" s="21" t="e">
        <f>#REF!+#REF!</f>
        <v>#REF!</v>
      </c>
      <c r="E19" s="21" t="e">
        <f t="shared" si="0"/>
        <v>#REF!</v>
      </c>
      <c r="F19" s="21" t="e">
        <f>#REF!+#REF!</f>
        <v>#REF!</v>
      </c>
      <c r="G19" s="21" t="e">
        <f>#REF!+#REF!</f>
        <v>#REF!</v>
      </c>
      <c r="H19" s="21" t="e">
        <f t="shared" si="1"/>
        <v>#REF!</v>
      </c>
      <c r="I19" s="21" t="e">
        <f>#REF!+#REF!</f>
        <v>#REF!</v>
      </c>
      <c r="J19" s="21" t="e">
        <f>#REF!+#REF!</f>
        <v>#REF!</v>
      </c>
      <c r="K19" s="21" t="e">
        <f t="shared" si="2"/>
        <v>#REF!</v>
      </c>
      <c r="L19" s="21" t="e">
        <f>#REF!+#REF!</f>
        <v>#REF!</v>
      </c>
      <c r="M19" s="21" t="e">
        <f>#REF!+#REF!</f>
        <v>#REF!</v>
      </c>
      <c r="N19" s="18" t="e">
        <f t="shared" si="3"/>
        <v>#REF!</v>
      </c>
      <c r="O19" s="21" t="e">
        <f>#REF!+#REF!</f>
        <v>#REF!</v>
      </c>
      <c r="P19" s="21" t="e">
        <f>#REF!+#REF!</f>
        <v>#REF!</v>
      </c>
      <c r="Q19" s="21" t="e">
        <f t="shared" si="4"/>
        <v>#REF!</v>
      </c>
      <c r="R19" s="21" t="e">
        <f>#REF!+#REF!</f>
        <v>#REF!</v>
      </c>
      <c r="S19" s="21" t="e">
        <f>#REF!+#REF!</f>
        <v>#REF!</v>
      </c>
      <c r="T19" s="21" t="e">
        <f t="shared" si="5"/>
        <v>#REF!</v>
      </c>
      <c r="U19" s="18" t="e">
        <f t="shared" si="7"/>
        <v>#REF!</v>
      </c>
      <c r="V19" s="18" t="e">
        <f t="shared" si="7"/>
        <v>#REF!</v>
      </c>
      <c r="W19" s="21" t="e">
        <f t="shared" si="6"/>
        <v>#REF!</v>
      </c>
    </row>
    <row r="20" spans="1:26" x14ac:dyDescent="0.2">
      <c r="A20" s="41" t="s">
        <v>14</v>
      </c>
      <c r="B20" s="42" t="s">
        <v>12</v>
      </c>
      <c r="C20" s="21" t="e">
        <f>#REF!+#REF!</f>
        <v>#REF!</v>
      </c>
      <c r="D20" s="21" t="e">
        <f>#REF!+#REF!</f>
        <v>#REF!</v>
      </c>
      <c r="E20" s="43" t="e">
        <f t="shared" si="0"/>
        <v>#REF!</v>
      </c>
      <c r="F20" s="21" t="e">
        <f>#REF!+#REF!</f>
        <v>#REF!</v>
      </c>
      <c r="G20" s="21" t="e">
        <f>#REF!+#REF!</f>
        <v>#REF!</v>
      </c>
      <c r="H20" s="43" t="e">
        <f t="shared" si="1"/>
        <v>#REF!</v>
      </c>
      <c r="I20" s="21" t="e">
        <f>#REF!+#REF!</f>
        <v>#REF!</v>
      </c>
      <c r="J20" s="21" t="e">
        <f>#REF!+#REF!</f>
        <v>#REF!</v>
      </c>
      <c r="K20" s="21" t="e">
        <f t="shared" si="2"/>
        <v>#REF!</v>
      </c>
      <c r="L20" s="21" t="e">
        <f>#REF!+#REF!</f>
        <v>#REF!</v>
      </c>
      <c r="M20" s="21" t="e">
        <f>#REF!+#REF!</f>
        <v>#REF!</v>
      </c>
      <c r="N20" s="18" t="e">
        <f t="shared" si="3"/>
        <v>#REF!</v>
      </c>
      <c r="O20" s="21" t="e">
        <f>#REF!+#REF!</f>
        <v>#REF!</v>
      </c>
      <c r="P20" s="21" t="e">
        <f>#REF!+#REF!</f>
        <v>#REF!</v>
      </c>
      <c r="Q20" s="43" t="e">
        <f t="shared" si="4"/>
        <v>#REF!</v>
      </c>
      <c r="R20" s="21" t="e">
        <f>#REF!+#REF!</f>
        <v>#REF!</v>
      </c>
      <c r="S20" s="21" t="e">
        <f>#REF!+#REF!</f>
        <v>#REF!</v>
      </c>
      <c r="T20" s="21" t="e">
        <f t="shared" si="5"/>
        <v>#REF!</v>
      </c>
      <c r="U20" s="18" t="e">
        <f t="shared" si="7"/>
        <v>#REF!</v>
      </c>
      <c r="V20" s="18" t="e">
        <f t="shared" si="7"/>
        <v>#REF!</v>
      </c>
      <c r="W20" s="21" t="e">
        <f t="shared" si="6"/>
        <v>#REF!</v>
      </c>
    </row>
    <row r="21" spans="1:26" x14ac:dyDescent="0.2">
      <c r="A21" s="41" t="s">
        <v>15</v>
      </c>
      <c r="B21" s="42" t="s">
        <v>12</v>
      </c>
      <c r="C21" s="21" t="e">
        <f>#REF!+#REF!</f>
        <v>#REF!</v>
      </c>
      <c r="D21" s="21" t="e">
        <f>#REF!+#REF!</f>
        <v>#REF!</v>
      </c>
      <c r="E21" s="43" t="e">
        <f t="shared" si="0"/>
        <v>#REF!</v>
      </c>
      <c r="F21" s="21" t="e">
        <f>#REF!+#REF!</f>
        <v>#REF!</v>
      </c>
      <c r="G21" s="21" t="e">
        <f>#REF!+#REF!</f>
        <v>#REF!</v>
      </c>
      <c r="H21" s="43" t="e">
        <f t="shared" si="1"/>
        <v>#REF!</v>
      </c>
      <c r="I21" s="21" t="e">
        <f>#REF!+#REF!</f>
        <v>#REF!</v>
      </c>
      <c r="J21" s="21" t="e">
        <f>#REF!+#REF!</f>
        <v>#REF!</v>
      </c>
      <c r="K21" s="43" t="e">
        <f t="shared" si="2"/>
        <v>#REF!</v>
      </c>
      <c r="L21" s="21" t="e">
        <f>#REF!+#REF!</f>
        <v>#REF!</v>
      </c>
      <c r="M21" s="21" t="e">
        <f>#REF!+#REF!</f>
        <v>#REF!</v>
      </c>
      <c r="N21" s="44" t="e">
        <f t="shared" si="3"/>
        <v>#REF!</v>
      </c>
      <c r="O21" s="21" t="e">
        <f>#REF!+#REF!</f>
        <v>#REF!</v>
      </c>
      <c r="P21" s="21" t="e">
        <f>#REF!+#REF!</f>
        <v>#REF!</v>
      </c>
      <c r="Q21" s="43" t="e">
        <f t="shared" si="4"/>
        <v>#REF!</v>
      </c>
      <c r="R21" s="21" t="e">
        <f>#REF!+#REF!</f>
        <v>#REF!</v>
      </c>
      <c r="S21" s="21" t="e">
        <f>#REF!+#REF!</f>
        <v>#REF!</v>
      </c>
      <c r="T21" s="43" t="e">
        <f t="shared" si="5"/>
        <v>#REF!</v>
      </c>
      <c r="U21" s="18" t="e">
        <f t="shared" si="7"/>
        <v>#REF!</v>
      </c>
      <c r="V21" s="18" t="e">
        <f t="shared" si="7"/>
        <v>#REF!</v>
      </c>
      <c r="W21" s="43" t="e">
        <f t="shared" si="6"/>
        <v>#REF!</v>
      </c>
    </row>
    <row r="22" spans="1:26" ht="24.6" hidden="1" customHeight="1" x14ac:dyDescent="0.2">
      <c r="A22" s="39" t="s">
        <v>18</v>
      </c>
      <c r="B22" s="30" t="s">
        <v>27</v>
      </c>
      <c r="C22" s="16" t="e">
        <f>C7/C12*1000</f>
        <v>#REF!</v>
      </c>
      <c r="D22" s="16" t="e">
        <f>D7/D12*1000</f>
        <v>#REF!</v>
      </c>
      <c r="E22" s="16" t="e">
        <f t="shared" ref="E22:E43" si="8">D22-C22</f>
        <v>#REF!</v>
      </c>
      <c r="F22" s="16" t="e">
        <f>F7/F12*1000</f>
        <v>#REF!</v>
      </c>
      <c r="G22" s="16" t="e">
        <f>G7/G12*1000</f>
        <v>#REF!</v>
      </c>
      <c r="H22" s="16" t="e">
        <f t="shared" ref="H22:H43" si="9">G22-F22</f>
        <v>#REF!</v>
      </c>
      <c r="I22" s="16" t="e">
        <f>I7/I12*1000</f>
        <v>#REF!</v>
      </c>
      <c r="J22" s="16" t="e">
        <f>J7/J12*1000</f>
        <v>#REF!</v>
      </c>
      <c r="K22" s="16" t="e">
        <f t="shared" ref="K22:K43" si="10">J22-I22</f>
        <v>#REF!</v>
      </c>
      <c r="L22" s="16" t="e">
        <f>L7/L12*1000</f>
        <v>#REF!</v>
      </c>
      <c r="M22" s="16" t="e">
        <f>M7/M12*1000</f>
        <v>#REF!</v>
      </c>
      <c r="N22" s="16" t="e">
        <f t="shared" ref="N22:N43" si="11">M22-L22</f>
        <v>#REF!</v>
      </c>
      <c r="O22" s="16" t="e">
        <f>O7/O12*1000</f>
        <v>#REF!</v>
      </c>
      <c r="P22" s="16" t="e">
        <f>P7/P12*1000</f>
        <v>#REF!</v>
      </c>
      <c r="Q22" s="16" t="e">
        <f t="shared" ref="Q22:Q43" si="12">P22-O22</f>
        <v>#REF!</v>
      </c>
      <c r="R22" s="16" t="e">
        <f>R7/R12*1000</f>
        <v>#REF!</v>
      </c>
      <c r="S22" s="16" t="e">
        <f>S7/S12*1000</f>
        <v>#REF!</v>
      </c>
      <c r="T22" s="16" t="e">
        <f t="shared" ref="T22:T43" si="13">S22-R22</f>
        <v>#REF!</v>
      </c>
      <c r="U22" s="16" t="e">
        <f>U7/U12*1000</f>
        <v>#REF!</v>
      </c>
      <c r="V22" s="16" t="e">
        <f>V7/V12*1000</f>
        <v>#REF!</v>
      </c>
      <c r="W22" s="16" t="e">
        <f t="shared" ref="W22:W43" si="14">V22-U22</f>
        <v>#REF!</v>
      </c>
    </row>
    <row r="23" spans="1:26" hidden="1" x14ac:dyDescent="0.2">
      <c r="A23" s="41" t="s">
        <v>13</v>
      </c>
      <c r="B23" s="42" t="s">
        <v>12</v>
      </c>
      <c r="C23" s="5" t="e">
        <f t="shared" ref="C23:D25" si="15">C9/C14*1000</f>
        <v>#REF!</v>
      </c>
      <c r="D23" s="5" t="e">
        <f t="shared" si="15"/>
        <v>#REF!</v>
      </c>
      <c r="E23" s="5" t="e">
        <f t="shared" si="8"/>
        <v>#REF!</v>
      </c>
      <c r="F23" s="5" t="e">
        <f t="shared" ref="F23:G25" si="16">F9/F14*1000</f>
        <v>#REF!</v>
      </c>
      <c r="G23" s="5" t="e">
        <f t="shared" si="16"/>
        <v>#REF!</v>
      </c>
      <c r="H23" s="5" t="e">
        <f t="shared" si="9"/>
        <v>#REF!</v>
      </c>
      <c r="I23" s="5" t="e">
        <f t="shared" ref="I23:J25" si="17">I9/I14*1000</f>
        <v>#REF!</v>
      </c>
      <c r="J23" s="5" t="e">
        <f t="shared" si="17"/>
        <v>#REF!</v>
      </c>
      <c r="K23" s="5" t="e">
        <f t="shared" si="10"/>
        <v>#REF!</v>
      </c>
      <c r="L23" s="5" t="e">
        <f t="shared" ref="L23:M25" si="18">L9/L14*1000</f>
        <v>#REF!</v>
      </c>
      <c r="M23" s="5" t="e">
        <f t="shared" si="18"/>
        <v>#REF!</v>
      </c>
      <c r="N23" s="5" t="e">
        <f t="shared" si="11"/>
        <v>#REF!</v>
      </c>
      <c r="O23" s="5" t="e">
        <f t="shared" ref="O23:P25" si="19">O9/O14*1000</f>
        <v>#REF!</v>
      </c>
      <c r="P23" s="5" t="e">
        <f t="shared" si="19"/>
        <v>#REF!</v>
      </c>
      <c r="Q23" s="5" t="e">
        <f t="shared" si="12"/>
        <v>#REF!</v>
      </c>
      <c r="R23" s="5" t="e">
        <f t="shared" ref="R23:S25" si="20">R9/R14*1000</f>
        <v>#REF!</v>
      </c>
      <c r="S23" s="5" t="e">
        <f t="shared" si="20"/>
        <v>#REF!</v>
      </c>
      <c r="T23" s="5" t="e">
        <f t="shared" si="13"/>
        <v>#REF!</v>
      </c>
      <c r="U23" s="5" t="e">
        <f t="shared" ref="U23:V25" si="21">U9/U14*1000</f>
        <v>#REF!</v>
      </c>
      <c r="V23" s="5" t="e">
        <f t="shared" si="21"/>
        <v>#REF!</v>
      </c>
      <c r="W23" s="5" t="e">
        <f t="shared" si="14"/>
        <v>#REF!</v>
      </c>
    </row>
    <row r="24" spans="1:26" hidden="1" x14ac:dyDescent="0.2">
      <c r="A24" s="41" t="s">
        <v>14</v>
      </c>
      <c r="B24" s="42" t="s">
        <v>12</v>
      </c>
      <c r="C24" s="5" t="e">
        <f t="shared" si="15"/>
        <v>#REF!</v>
      </c>
      <c r="D24" s="5" t="e">
        <f t="shared" si="15"/>
        <v>#REF!</v>
      </c>
      <c r="E24" s="5" t="e">
        <f t="shared" si="8"/>
        <v>#REF!</v>
      </c>
      <c r="F24" s="5" t="e">
        <f t="shared" si="16"/>
        <v>#REF!</v>
      </c>
      <c r="G24" s="5" t="e">
        <f t="shared" si="16"/>
        <v>#REF!</v>
      </c>
      <c r="H24" s="5" t="e">
        <f t="shared" si="9"/>
        <v>#REF!</v>
      </c>
      <c r="I24" s="5" t="e">
        <f t="shared" si="17"/>
        <v>#REF!</v>
      </c>
      <c r="J24" s="5" t="e">
        <f t="shared" si="17"/>
        <v>#REF!</v>
      </c>
      <c r="K24" s="5" t="e">
        <f t="shared" si="10"/>
        <v>#REF!</v>
      </c>
      <c r="L24" s="5" t="e">
        <f t="shared" si="18"/>
        <v>#REF!</v>
      </c>
      <c r="M24" s="5" t="e">
        <f t="shared" si="18"/>
        <v>#REF!</v>
      </c>
      <c r="N24" s="5" t="e">
        <f t="shared" si="11"/>
        <v>#REF!</v>
      </c>
      <c r="O24" s="5" t="e">
        <f t="shared" si="19"/>
        <v>#REF!</v>
      </c>
      <c r="P24" s="5" t="e">
        <f t="shared" si="19"/>
        <v>#REF!</v>
      </c>
      <c r="Q24" s="5" t="e">
        <f t="shared" si="12"/>
        <v>#REF!</v>
      </c>
      <c r="R24" s="5" t="e">
        <f t="shared" si="20"/>
        <v>#REF!</v>
      </c>
      <c r="S24" s="5" t="e">
        <f t="shared" si="20"/>
        <v>#REF!</v>
      </c>
      <c r="T24" s="5" t="e">
        <f t="shared" si="13"/>
        <v>#REF!</v>
      </c>
      <c r="U24" s="5" t="e">
        <f t="shared" si="21"/>
        <v>#REF!</v>
      </c>
      <c r="V24" s="5" t="e">
        <f t="shared" si="21"/>
        <v>#REF!</v>
      </c>
      <c r="W24" s="5" t="e">
        <f t="shared" si="14"/>
        <v>#REF!</v>
      </c>
      <c r="Z24" s="23" t="s">
        <v>34</v>
      </c>
    </row>
    <row r="25" spans="1:26" hidden="1" x14ac:dyDescent="0.2">
      <c r="A25" s="41" t="s">
        <v>15</v>
      </c>
      <c r="B25" s="42" t="s">
        <v>12</v>
      </c>
      <c r="C25" s="5" t="e">
        <f t="shared" si="15"/>
        <v>#REF!</v>
      </c>
      <c r="D25" s="5" t="e">
        <f t="shared" si="15"/>
        <v>#REF!</v>
      </c>
      <c r="E25" s="5" t="e">
        <f t="shared" si="8"/>
        <v>#REF!</v>
      </c>
      <c r="F25" s="5" t="e">
        <f t="shared" si="16"/>
        <v>#REF!</v>
      </c>
      <c r="G25" s="5" t="e">
        <f t="shared" si="16"/>
        <v>#REF!</v>
      </c>
      <c r="H25" s="5" t="e">
        <f t="shared" si="9"/>
        <v>#REF!</v>
      </c>
      <c r="I25" s="5" t="e">
        <f t="shared" si="17"/>
        <v>#REF!</v>
      </c>
      <c r="J25" s="5" t="e">
        <f t="shared" si="17"/>
        <v>#REF!</v>
      </c>
      <c r="K25" s="5" t="e">
        <f t="shared" si="10"/>
        <v>#REF!</v>
      </c>
      <c r="L25" s="5" t="e">
        <f t="shared" si="18"/>
        <v>#REF!</v>
      </c>
      <c r="M25" s="5" t="e">
        <f t="shared" si="18"/>
        <v>#REF!</v>
      </c>
      <c r="N25" s="5" t="e">
        <f t="shared" si="11"/>
        <v>#REF!</v>
      </c>
      <c r="O25" s="5" t="e">
        <f t="shared" si="19"/>
        <v>#REF!</v>
      </c>
      <c r="P25" s="5" t="e">
        <f t="shared" si="19"/>
        <v>#REF!</v>
      </c>
      <c r="Q25" s="5" t="e">
        <f t="shared" si="12"/>
        <v>#REF!</v>
      </c>
      <c r="R25" s="5" t="e">
        <f t="shared" si="20"/>
        <v>#REF!</v>
      </c>
      <c r="S25" s="5" t="e">
        <f t="shared" si="20"/>
        <v>#REF!</v>
      </c>
      <c r="T25" s="5" t="e">
        <f t="shared" si="13"/>
        <v>#REF!</v>
      </c>
      <c r="U25" s="5" t="e">
        <f t="shared" si="21"/>
        <v>#REF!</v>
      </c>
      <c r="V25" s="5" t="e">
        <f t="shared" si="21"/>
        <v>#REF!</v>
      </c>
      <c r="W25" s="5" t="e">
        <f t="shared" si="14"/>
        <v>#REF!</v>
      </c>
    </row>
    <row r="26" spans="1:26" ht="24.6" customHeight="1" x14ac:dyDescent="0.2">
      <c r="A26" s="45" t="s">
        <v>19</v>
      </c>
      <c r="B26" s="30" t="s">
        <v>28</v>
      </c>
      <c r="C26" s="25" t="e">
        <f>C7/C29*1000</f>
        <v>#REF!</v>
      </c>
      <c r="D26" s="25" t="e">
        <f>D7/D29*1000</f>
        <v>#REF!</v>
      </c>
      <c r="E26" s="25" t="e">
        <f t="shared" si="8"/>
        <v>#REF!</v>
      </c>
      <c r="F26" s="25" t="e">
        <f>F7/F29*1000</f>
        <v>#REF!</v>
      </c>
      <c r="G26" s="25" t="e">
        <f>G7/G29*1000</f>
        <v>#REF!</v>
      </c>
      <c r="H26" s="25" t="e">
        <f t="shared" si="9"/>
        <v>#REF!</v>
      </c>
      <c r="I26" s="25" t="e">
        <f>I7/I29*1000</f>
        <v>#REF!</v>
      </c>
      <c r="J26" s="25" t="e">
        <f>J7/J29*1000</f>
        <v>#REF!</v>
      </c>
      <c r="K26" s="25" t="e">
        <f t="shared" si="10"/>
        <v>#REF!</v>
      </c>
      <c r="L26" s="25" t="e">
        <f>L7/L29*1000</f>
        <v>#REF!</v>
      </c>
      <c r="M26" s="25" t="e">
        <f>M7/M29*1000</f>
        <v>#REF!</v>
      </c>
      <c r="N26" s="25" t="e">
        <f t="shared" si="11"/>
        <v>#REF!</v>
      </c>
      <c r="O26" s="25" t="e">
        <f>O7/O29*1000</f>
        <v>#REF!</v>
      </c>
      <c r="P26" s="25" t="e">
        <f>P7/P29*1000</f>
        <v>#REF!</v>
      </c>
      <c r="Q26" s="25" t="e">
        <f t="shared" si="12"/>
        <v>#REF!</v>
      </c>
      <c r="R26" s="25" t="e">
        <f>R7/R29*1000</f>
        <v>#REF!</v>
      </c>
      <c r="S26" s="25" t="e">
        <f>S7/S29*1000</f>
        <v>#REF!</v>
      </c>
      <c r="T26" s="25" t="e">
        <f t="shared" si="13"/>
        <v>#REF!</v>
      </c>
      <c r="U26" s="25" t="e">
        <f>U7/U29*1000</f>
        <v>#REF!</v>
      </c>
      <c r="V26" s="25" t="e">
        <f>V7/V29*1000</f>
        <v>#REF!</v>
      </c>
      <c r="W26" s="25" t="e">
        <f t="shared" si="14"/>
        <v>#REF!</v>
      </c>
    </row>
    <row r="27" spans="1:26" x14ac:dyDescent="0.2">
      <c r="A27" s="41" t="s">
        <v>22</v>
      </c>
      <c r="B27" s="42" t="s">
        <v>12</v>
      </c>
      <c r="C27" s="22" t="e">
        <f>C8/C30*1000</f>
        <v>#REF!</v>
      </c>
      <c r="D27" s="22" t="e">
        <f>D8/D30*1000</f>
        <v>#REF!</v>
      </c>
      <c r="E27" s="22" t="e">
        <f t="shared" si="8"/>
        <v>#REF!</v>
      </c>
      <c r="F27" s="22" t="e">
        <f>F8/F30*1000</f>
        <v>#REF!</v>
      </c>
      <c r="G27" s="22" t="e">
        <f>G8/G30*1000</f>
        <v>#REF!</v>
      </c>
      <c r="H27" s="22" t="e">
        <f t="shared" si="9"/>
        <v>#REF!</v>
      </c>
      <c r="I27" s="22" t="e">
        <f>I8/I30*1000</f>
        <v>#REF!</v>
      </c>
      <c r="J27" s="22" t="e">
        <f>J8/J30*1000</f>
        <v>#REF!</v>
      </c>
      <c r="K27" s="22" t="e">
        <f t="shared" si="10"/>
        <v>#REF!</v>
      </c>
      <c r="L27" s="22" t="e">
        <f>L8/L30*1000</f>
        <v>#REF!</v>
      </c>
      <c r="M27" s="22" t="e">
        <f>M8/M30*1000</f>
        <v>#REF!</v>
      </c>
      <c r="N27" s="22" t="e">
        <f t="shared" si="11"/>
        <v>#REF!</v>
      </c>
      <c r="O27" s="22" t="e">
        <f>O8/O30*1000</f>
        <v>#REF!</v>
      </c>
      <c r="P27" s="22" t="e">
        <f>P8/P30*1000</f>
        <v>#REF!</v>
      </c>
      <c r="Q27" s="22" t="e">
        <f t="shared" si="12"/>
        <v>#REF!</v>
      </c>
      <c r="R27" s="22" t="e">
        <f>R8/R30*1000</f>
        <v>#REF!</v>
      </c>
      <c r="S27" s="22" t="e">
        <f>S8/S30*1000</f>
        <v>#REF!</v>
      </c>
      <c r="T27" s="22" t="e">
        <f t="shared" si="13"/>
        <v>#REF!</v>
      </c>
      <c r="U27" s="22" t="e">
        <f>U8/U30*1000</f>
        <v>#REF!</v>
      </c>
      <c r="V27" s="22" t="e">
        <f>V8/V30*1000</f>
        <v>#REF!</v>
      </c>
      <c r="W27" s="22" t="e">
        <f t="shared" si="14"/>
        <v>#REF!</v>
      </c>
    </row>
    <row r="28" spans="1:26" x14ac:dyDescent="0.2">
      <c r="A28" s="41" t="s">
        <v>15</v>
      </c>
      <c r="B28" s="42" t="s">
        <v>12</v>
      </c>
      <c r="C28" s="22" t="e">
        <f>C11/C31*1000</f>
        <v>#REF!</v>
      </c>
      <c r="D28" s="22" t="e">
        <f>D11/D31*1000</f>
        <v>#REF!</v>
      </c>
      <c r="E28" s="22" t="e">
        <f t="shared" si="8"/>
        <v>#REF!</v>
      </c>
      <c r="F28" s="22" t="e">
        <f>F11/F31*1000</f>
        <v>#REF!</v>
      </c>
      <c r="G28" s="22" t="e">
        <f>G11/G31*1000</f>
        <v>#REF!</v>
      </c>
      <c r="H28" s="22" t="e">
        <f t="shared" si="9"/>
        <v>#REF!</v>
      </c>
      <c r="I28" s="22" t="e">
        <f>I11/I31*1000</f>
        <v>#REF!</v>
      </c>
      <c r="J28" s="22" t="e">
        <f>J11/J31*1000</f>
        <v>#REF!</v>
      </c>
      <c r="K28" s="22" t="e">
        <f t="shared" si="10"/>
        <v>#REF!</v>
      </c>
      <c r="L28" s="22" t="e">
        <f>L11/L31*1000</f>
        <v>#REF!</v>
      </c>
      <c r="M28" s="22" t="e">
        <f>M11/M31*1000</f>
        <v>#REF!</v>
      </c>
      <c r="N28" s="22" t="e">
        <f t="shared" si="11"/>
        <v>#REF!</v>
      </c>
      <c r="O28" s="22" t="e">
        <f>O11/O31*1000</f>
        <v>#REF!</v>
      </c>
      <c r="P28" s="22" t="e">
        <f>P11/P31*1000</f>
        <v>#REF!</v>
      </c>
      <c r="Q28" s="22" t="e">
        <f t="shared" si="12"/>
        <v>#REF!</v>
      </c>
      <c r="R28" s="22" t="e">
        <f>R11/R31*1000</f>
        <v>#REF!</v>
      </c>
      <c r="S28" s="22" t="e">
        <f>S11/S31*1000</f>
        <v>#REF!</v>
      </c>
      <c r="T28" s="22" t="e">
        <f t="shared" si="13"/>
        <v>#REF!</v>
      </c>
      <c r="U28" s="22" t="e">
        <f>U11/U31*1000</f>
        <v>#REF!</v>
      </c>
      <c r="V28" s="22" t="e">
        <f>V11/V31*1000</f>
        <v>#REF!</v>
      </c>
      <c r="W28" s="22" t="e">
        <f t="shared" si="14"/>
        <v>#REF!</v>
      </c>
    </row>
    <row r="29" spans="1:26" ht="24.6" customHeight="1" x14ac:dyDescent="0.2">
      <c r="A29" s="45" t="s">
        <v>20</v>
      </c>
      <c r="B29" s="30" t="s">
        <v>23</v>
      </c>
      <c r="C29" s="21" t="e">
        <f>#REF!+#REF!+#REF!</f>
        <v>#REF!</v>
      </c>
      <c r="D29" s="21" t="e">
        <f>#REF!+#REF!+#REF!</f>
        <v>#REF!</v>
      </c>
      <c r="E29" s="16" t="e">
        <f t="shared" si="8"/>
        <v>#REF!</v>
      </c>
      <c r="F29" s="21" t="e">
        <f>#REF!+#REF!+#REF!</f>
        <v>#REF!</v>
      </c>
      <c r="G29" s="21" t="e">
        <f>#REF!+#REF!+#REF!</f>
        <v>#REF!</v>
      </c>
      <c r="H29" s="16" t="e">
        <f t="shared" si="9"/>
        <v>#REF!</v>
      </c>
      <c r="I29" s="21" t="e">
        <f>#REF!+#REF!+#REF!</f>
        <v>#REF!</v>
      </c>
      <c r="J29" s="21" t="e">
        <f>#REF!+#REF!+#REF!</f>
        <v>#REF!</v>
      </c>
      <c r="K29" s="16" t="e">
        <f t="shared" si="10"/>
        <v>#REF!</v>
      </c>
      <c r="L29" s="21" t="e">
        <f>#REF!+#REF!+#REF!</f>
        <v>#REF!</v>
      </c>
      <c r="M29" s="21" t="e">
        <f>#REF!+#REF!+#REF!</f>
        <v>#REF!</v>
      </c>
      <c r="N29" s="16" t="e">
        <f t="shared" si="11"/>
        <v>#REF!</v>
      </c>
      <c r="O29" s="21" t="e">
        <f>#REF!+#REF!+#REF!</f>
        <v>#REF!</v>
      </c>
      <c r="P29" s="21" t="e">
        <f>#REF!+#REF!+#REF!</f>
        <v>#REF!</v>
      </c>
      <c r="Q29" s="16" t="e">
        <f t="shared" si="12"/>
        <v>#REF!</v>
      </c>
      <c r="R29" s="21" t="e">
        <f>#REF!+#REF!+#REF!</f>
        <v>#REF!</v>
      </c>
      <c r="S29" s="21" t="e">
        <f>#REF!+#REF!+#REF!</f>
        <v>#REF!</v>
      </c>
      <c r="T29" s="16" t="e">
        <f t="shared" si="13"/>
        <v>#REF!</v>
      </c>
      <c r="U29" s="16" t="e">
        <f>SUM(C29,F29,I29,L29,O29,R29)</f>
        <v>#REF!</v>
      </c>
      <c r="V29" s="16" t="e">
        <f>SUM(D29,G29,J29,M29,P29,S29)</f>
        <v>#REF!</v>
      </c>
      <c r="W29" s="16" t="e">
        <f t="shared" si="14"/>
        <v>#REF!</v>
      </c>
    </row>
    <row r="30" spans="1:26" x14ac:dyDescent="0.2">
      <c r="A30" s="41" t="s">
        <v>22</v>
      </c>
      <c r="B30" s="42" t="s">
        <v>12</v>
      </c>
      <c r="C30" s="5" t="e">
        <f>C29-C31</f>
        <v>#REF!</v>
      </c>
      <c r="D30" s="5" t="e">
        <f>D29-D31</f>
        <v>#REF!</v>
      </c>
      <c r="E30" s="5" t="e">
        <f t="shared" si="8"/>
        <v>#REF!</v>
      </c>
      <c r="F30" s="5" t="e">
        <f>F29-F31</f>
        <v>#REF!</v>
      </c>
      <c r="G30" s="5" t="e">
        <f>G29-G31</f>
        <v>#REF!</v>
      </c>
      <c r="H30" s="5" t="e">
        <f t="shared" si="9"/>
        <v>#REF!</v>
      </c>
      <c r="I30" s="5" t="e">
        <f>I29-I31</f>
        <v>#REF!</v>
      </c>
      <c r="J30" s="5" t="e">
        <f>J29-J31</f>
        <v>#REF!</v>
      </c>
      <c r="K30" s="5" t="e">
        <f t="shared" si="10"/>
        <v>#REF!</v>
      </c>
      <c r="L30" s="5" t="e">
        <f>L29-L31</f>
        <v>#REF!</v>
      </c>
      <c r="M30" s="5" t="e">
        <f>M29-M31</f>
        <v>#REF!</v>
      </c>
      <c r="N30" s="5" t="e">
        <f t="shared" si="11"/>
        <v>#REF!</v>
      </c>
      <c r="O30" s="5" t="e">
        <f>O29-O31</f>
        <v>#REF!</v>
      </c>
      <c r="P30" s="5" t="e">
        <f>P29-P31</f>
        <v>#REF!</v>
      </c>
      <c r="Q30" s="5" t="e">
        <f t="shared" si="12"/>
        <v>#REF!</v>
      </c>
      <c r="R30" s="5" t="e">
        <f>R29-R31</f>
        <v>#REF!</v>
      </c>
      <c r="S30" s="5" t="e">
        <f>S29-S31</f>
        <v>#REF!</v>
      </c>
      <c r="T30" s="5" t="e">
        <f t="shared" si="13"/>
        <v>#REF!</v>
      </c>
      <c r="U30" s="5" t="e">
        <f>U29-U31</f>
        <v>#REF!</v>
      </c>
      <c r="V30" s="5" t="e">
        <f>V29-V31</f>
        <v>#REF!</v>
      </c>
      <c r="W30" s="5" t="e">
        <f t="shared" si="14"/>
        <v>#REF!</v>
      </c>
    </row>
    <row r="31" spans="1:26" x14ac:dyDescent="0.2">
      <c r="A31" s="41" t="s">
        <v>15</v>
      </c>
      <c r="B31" s="42" t="s">
        <v>12</v>
      </c>
      <c r="C31" s="21" t="e">
        <f>#REF!+#REF!+#REF!</f>
        <v>#REF!</v>
      </c>
      <c r="D31" s="21" t="e">
        <f>#REF!+#REF!+#REF!</f>
        <v>#REF!</v>
      </c>
      <c r="E31" s="5" t="e">
        <f t="shared" si="8"/>
        <v>#REF!</v>
      </c>
      <c r="F31" s="21" t="e">
        <f>#REF!+#REF!+#REF!</f>
        <v>#REF!</v>
      </c>
      <c r="G31" s="21" t="e">
        <f>#REF!+#REF!+#REF!</f>
        <v>#REF!</v>
      </c>
      <c r="H31" s="5" t="e">
        <f t="shared" si="9"/>
        <v>#REF!</v>
      </c>
      <c r="I31" s="21" t="e">
        <f>#REF!+#REF!+#REF!</f>
        <v>#REF!</v>
      </c>
      <c r="J31" s="21" t="e">
        <f>#REF!+#REF!+#REF!</f>
        <v>#REF!</v>
      </c>
      <c r="K31" s="5" t="e">
        <f t="shared" si="10"/>
        <v>#REF!</v>
      </c>
      <c r="L31" s="21" t="e">
        <f>#REF!+#REF!+#REF!</f>
        <v>#REF!</v>
      </c>
      <c r="M31" s="21" t="e">
        <f>#REF!+#REF!+#REF!</f>
        <v>#REF!</v>
      </c>
      <c r="N31" s="5" t="e">
        <f t="shared" si="11"/>
        <v>#REF!</v>
      </c>
      <c r="O31" s="21" t="e">
        <f>#REF!+#REF!+#REF!</f>
        <v>#REF!</v>
      </c>
      <c r="P31" s="21" t="e">
        <f>#REF!+#REF!+#REF!</f>
        <v>#REF!</v>
      </c>
      <c r="Q31" s="5" t="e">
        <f t="shared" si="12"/>
        <v>#REF!</v>
      </c>
      <c r="R31" s="21" t="e">
        <f>#REF!+#REF!+#REF!</f>
        <v>#REF!</v>
      </c>
      <c r="S31" s="21" t="e">
        <f>#REF!+#REF!+#REF!</f>
        <v>#REF!</v>
      </c>
      <c r="T31" s="5" t="e">
        <f t="shared" si="13"/>
        <v>#REF!</v>
      </c>
      <c r="U31" s="5" t="e">
        <f>SUM(C31,F31,I31,L31,O31,R31)</f>
        <v>#REF!</v>
      </c>
      <c r="V31" s="5" t="e">
        <f>SUM(D31,G31,J31,M31,P31,S31)</f>
        <v>#REF!</v>
      </c>
      <c r="W31" s="5" t="e">
        <f t="shared" si="14"/>
        <v>#REF!</v>
      </c>
    </row>
    <row r="32" spans="1:26" ht="25.15" customHeight="1" x14ac:dyDescent="0.2">
      <c r="A32" s="45" t="s">
        <v>21</v>
      </c>
      <c r="B32" s="31"/>
      <c r="C32" s="15" t="e">
        <f>SUM(C33,C34)</f>
        <v>#REF!</v>
      </c>
      <c r="D32" s="15" t="e">
        <f>SUM(D33,D34)</f>
        <v>#REF!</v>
      </c>
      <c r="E32" s="16" t="e">
        <f t="shared" si="8"/>
        <v>#REF!</v>
      </c>
      <c r="F32" s="15" t="e">
        <f>SUM(F33,F34)</f>
        <v>#REF!</v>
      </c>
      <c r="G32" s="15" t="e">
        <f>SUM(G33,G34)</f>
        <v>#REF!</v>
      </c>
      <c r="H32" s="16" t="e">
        <f t="shared" si="9"/>
        <v>#REF!</v>
      </c>
      <c r="I32" s="15" t="e">
        <f>SUM(I33,I34)</f>
        <v>#REF!</v>
      </c>
      <c r="J32" s="15" t="e">
        <f>SUM(J33,J34)</f>
        <v>#REF!</v>
      </c>
      <c r="K32" s="16" t="e">
        <f t="shared" si="10"/>
        <v>#REF!</v>
      </c>
      <c r="L32" s="15" t="e">
        <f>SUM(L33,L34)</f>
        <v>#REF!</v>
      </c>
      <c r="M32" s="15" t="e">
        <f>SUM(M33,M34)</f>
        <v>#REF!</v>
      </c>
      <c r="N32" s="16" t="e">
        <f t="shared" si="11"/>
        <v>#REF!</v>
      </c>
      <c r="O32" s="15" t="e">
        <f>SUM(O33,O34)</f>
        <v>#REF!</v>
      </c>
      <c r="P32" s="15" t="e">
        <f>SUM(P33,P34)</f>
        <v>#REF!</v>
      </c>
      <c r="Q32" s="16" t="e">
        <f t="shared" si="12"/>
        <v>#REF!</v>
      </c>
      <c r="R32" s="15" t="e">
        <f>SUM(R33,R34)</f>
        <v>#REF!</v>
      </c>
      <c r="S32" s="15" t="e">
        <f>SUM(S33,S34)</f>
        <v>#REF!</v>
      </c>
      <c r="T32" s="16" t="e">
        <f t="shared" si="13"/>
        <v>#REF!</v>
      </c>
      <c r="U32" s="16" t="e">
        <f>SUM(U33,U34)</f>
        <v>#REF!</v>
      </c>
      <c r="V32" s="16" t="e">
        <f>SUM(V33,V34)</f>
        <v>#REF!</v>
      </c>
      <c r="W32" s="16" t="e">
        <f t="shared" si="14"/>
        <v>#REF!</v>
      </c>
    </row>
    <row r="33" spans="1:23" x14ac:dyDescent="0.2">
      <c r="A33" s="41" t="s">
        <v>22</v>
      </c>
      <c r="B33" s="42"/>
      <c r="C33" s="19" t="e">
        <f>#REF!+#REF!</f>
        <v>#REF!</v>
      </c>
      <c r="D33" s="19" t="e">
        <f>#REF!+#REF!</f>
        <v>#REF!</v>
      </c>
      <c r="E33" s="5" t="e">
        <f t="shared" si="8"/>
        <v>#REF!</v>
      </c>
      <c r="F33" s="19" t="e">
        <f>#REF!+#REF!</f>
        <v>#REF!</v>
      </c>
      <c r="G33" s="19" t="e">
        <f>#REF!+#REF!</f>
        <v>#REF!</v>
      </c>
      <c r="H33" s="5" t="e">
        <f t="shared" si="9"/>
        <v>#REF!</v>
      </c>
      <c r="I33" s="19" t="e">
        <f>#REF!+#REF!</f>
        <v>#REF!</v>
      </c>
      <c r="J33" s="19" t="e">
        <f>#REF!+#REF!</f>
        <v>#REF!</v>
      </c>
      <c r="K33" s="5" t="e">
        <f t="shared" si="10"/>
        <v>#REF!</v>
      </c>
      <c r="L33" s="19" t="e">
        <f>#REF!+#REF!</f>
        <v>#REF!</v>
      </c>
      <c r="M33" s="19" t="e">
        <f>#REF!+#REF!</f>
        <v>#REF!</v>
      </c>
      <c r="N33" s="5" t="e">
        <f t="shared" si="11"/>
        <v>#REF!</v>
      </c>
      <c r="O33" s="19" t="e">
        <f>#REF!+#REF!</f>
        <v>#REF!</v>
      </c>
      <c r="P33" s="19" t="e">
        <f>#REF!+#REF!</f>
        <v>#REF!</v>
      </c>
      <c r="Q33" s="5" t="e">
        <f t="shared" si="12"/>
        <v>#REF!</v>
      </c>
      <c r="R33" s="19" t="e">
        <f>#REF!+#REF!</f>
        <v>#REF!</v>
      </c>
      <c r="S33" s="19" t="e">
        <f>#REF!+#REF!</f>
        <v>#REF!</v>
      </c>
      <c r="T33" s="5" t="e">
        <f>S33-R33</f>
        <v>#REF!</v>
      </c>
      <c r="U33" s="5" t="e">
        <f t="shared" ref="U33:V36" si="22">SUM(C33,F33,I33,L33,O33,R33)</f>
        <v>#REF!</v>
      </c>
      <c r="V33" s="5" t="e">
        <f t="shared" si="22"/>
        <v>#REF!</v>
      </c>
      <c r="W33" s="5" t="e">
        <f t="shared" si="14"/>
        <v>#REF!</v>
      </c>
    </row>
    <row r="34" spans="1:23" x14ac:dyDescent="0.2">
      <c r="A34" s="41" t="s">
        <v>15</v>
      </c>
      <c r="B34" s="42"/>
      <c r="C34" s="19" t="e">
        <f>#REF!+#REF!</f>
        <v>#REF!</v>
      </c>
      <c r="D34" s="19" t="e">
        <f>#REF!+#REF!</f>
        <v>#REF!</v>
      </c>
      <c r="E34" s="5" t="e">
        <f t="shared" si="8"/>
        <v>#REF!</v>
      </c>
      <c r="F34" s="19" t="e">
        <f>#REF!+#REF!</f>
        <v>#REF!</v>
      </c>
      <c r="G34" s="19" t="e">
        <f>#REF!+#REF!</f>
        <v>#REF!</v>
      </c>
      <c r="H34" s="5" t="e">
        <f t="shared" si="9"/>
        <v>#REF!</v>
      </c>
      <c r="I34" s="19" t="e">
        <f>#REF!+#REF!</f>
        <v>#REF!</v>
      </c>
      <c r="J34" s="19" t="e">
        <f>#REF!+#REF!</f>
        <v>#REF!</v>
      </c>
      <c r="K34" s="5" t="e">
        <f t="shared" si="10"/>
        <v>#REF!</v>
      </c>
      <c r="L34" s="19" t="e">
        <f>#REF!+#REF!</f>
        <v>#REF!</v>
      </c>
      <c r="M34" s="19" t="e">
        <f>#REF!+#REF!</f>
        <v>#REF!</v>
      </c>
      <c r="N34" s="5" t="e">
        <f t="shared" si="11"/>
        <v>#REF!</v>
      </c>
      <c r="O34" s="19" t="e">
        <f>#REF!+#REF!</f>
        <v>#REF!</v>
      </c>
      <c r="P34" s="19" t="e">
        <f>#REF!+#REF!</f>
        <v>#REF!</v>
      </c>
      <c r="Q34" s="5" t="e">
        <f t="shared" si="12"/>
        <v>#REF!</v>
      </c>
      <c r="R34" s="19" t="e">
        <f>#REF!+#REF!</f>
        <v>#REF!</v>
      </c>
      <c r="S34" s="19" t="e">
        <f>#REF!+#REF!</f>
        <v>#REF!</v>
      </c>
      <c r="T34" s="5" t="e">
        <f>S34-R34</f>
        <v>#REF!</v>
      </c>
      <c r="U34" s="5" t="e">
        <f t="shared" si="22"/>
        <v>#REF!</v>
      </c>
      <c r="V34" s="5" t="e">
        <f t="shared" si="22"/>
        <v>#REF!</v>
      </c>
      <c r="W34" s="5" t="e">
        <f t="shared" si="14"/>
        <v>#REF!</v>
      </c>
    </row>
    <row r="35" spans="1:23" ht="24.6" hidden="1" customHeight="1" x14ac:dyDescent="0.2">
      <c r="A35" s="39" t="s">
        <v>35</v>
      </c>
      <c r="B35" s="30" t="s">
        <v>51</v>
      </c>
      <c r="C35" s="15" t="e">
        <f>(#REF!+#REF!+#REF!)/3</f>
        <v>#REF!</v>
      </c>
      <c r="D35" s="15" t="e">
        <f>(#REF!+#REF!+#REF!)/3</f>
        <v>#REF!</v>
      </c>
      <c r="E35" s="16" t="e">
        <f t="shared" si="8"/>
        <v>#REF!</v>
      </c>
      <c r="F35" s="15" t="e">
        <f>(#REF!+#REF!+#REF!)/3</f>
        <v>#REF!</v>
      </c>
      <c r="G35" s="15" t="e">
        <f>(#REF!+#REF!+#REF!)/3</f>
        <v>#REF!</v>
      </c>
      <c r="H35" s="16" t="e">
        <f t="shared" si="9"/>
        <v>#REF!</v>
      </c>
      <c r="I35" s="15" t="e">
        <f>(#REF!+#REF!+#REF!)/3</f>
        <v>#REF!</v>
      </c>
      <c r="J35" s="15" t="e">
        <f>(#REF!+#REF!+#REF!)/3</f>
        <v>#REF!</v>
      </c>
      <c r="K35" s="16" t="e">
        <f t="shared" si="10"/>
        <v>#REF!</v>
      </c>
      <c r="L35" s="15" t="e">
        <f>(#REF!+#REF!+#REF!)/3</f>
        <v>#REF!</v>
      </c>
      <c r="M35" s="15" t="e">
        <f>(#REF!+#REF!+#REF!)/3</f>
        <v>#REF!</v>
      </c>
      <c r="N35" s="16" t="e">
        <f t="shared" si="11"/>
        <v>#REF!</v>
      </c>
      <c r="O35" s="15" t="e">
        <f>(#REF!+#REF!+#REF!)/3</f>
        <v>#REF!</v>
      </c>
      <c r="P35" s="15" t="e">
        <f>(#REF!+#REF!+#REF!)/3</f>
        <v>#REF!</v>
      </c>
      <c r="Q35" s="16" t="e">
        <f t="shared" si="12"/>
        <v>#REF!</v>
      </c>
      <c r="R35" s="15" t="e">
        <f>(#REF!+#REF!+#REF!)/3</f>
        <v>#REF!</v>
      </c>
      <c r="S35" s="15" t="e">
        <f>(#REF!+#REF!+#REF!)/3</f>
        <v>#REF!</v>
      </c>
      <c r="T35" s="16" t="e">
        <f t="shared" si="13"/>
        <v>#REF!</v>
      </c>
      <c r="U35" s="16" t="e">
        <f t="shared" si="22"/>
        <v>#REF!</v>
      </c>
      <c r="V35" s="16" t="e">
        <f t="shared" si="22"/>
        <v>#REF!</v>
      </c>
      <c r="W35" s="16" t="e">
        <f t="shared" si="14"/>
        <v>#REF!</v>
      </c>
    </row>
    <row r="36" spans="1:23" ht="12.75" hidden="1" customHeight="1" x14ac:dyDescent="0.2">
      <c r="A36" s="46" t="s">
        <v>24</v>
      </c>
      <c r="B36" s="42" t="s">
        <v>12</v>
      </c>
      <c r="C36" s="19" t="e">
        <f>(#REF!+#REF!+#REF!)/3</f>
        <v>#REF!</v>
      </c>
      <c r="D36" s="19" t="e">
        <f>(#REF!+#REF!+#REF!)/3</f>
        <v>#REF!</v>
      </c>
      <c r="E36" s="5" t="e">
        <f t="shared" si="8"/>
        <v>#REF!</v>
      </c>
      <c r="F36" s="19" t="e">
        <f>(#REF!+#REF!+#REF!)/3</f>
        <v>#REF!</v>
      </c>
      <c r="G36" s="19" t="e">
        <f>(#REF!+#REF!+#REF!)/3</f>
        <v>#REF!</v>
      </c>
      <c r="H36" s="5" t="e">
        <f t="shared" si="9"/>
        <v>#REF!</v>
      </c>
      <c r="I36" s="19" t="e">
        <f>(#REF!+#REF!+#REF!)/3</f>
        <v>#REF!</v>
      </c>
      <c r="J36" s="19" t="e">
        <f>(#REF!+#REF!+#REF!)/3</f>
        <v>#REF!</v>
      </c>
      <c r="K36" s="5" t="e">
        <f t="shared" si="10"/>
        <v>#REF!</v>
      </c>
      <c r="L36" s="19" t="e">
        <f>(#REF!+#REF!+#REF!)/3</f>
        <v>#REF!</v>
      </c>
      <c r="M36" s="19" t="e">
        <f>(#REF!+#REF!+#REF!)/3</f>
        <v>#REF!</v>
      </c>
      <c r="N36" s="5" t="e">
        <f t="shared" si="11"/>
        <v>#REF!</v>
      </c>
      <c r="O36" s="19" t="e">
        <f>(#REF!+#REF!+#REF!)/3</f>
        <v>#REF!</v>
      </c>
      <c r="P36" s="19" t="e">
        <f>(#REF!+#REF!+#REF!)/3</f>
        <v>#REF!</v>
      </c>
      <c r="Q36" s="5" t="e">
        <f t="shared" si="12"/>
        <v>#REF!</v>
      </c>
      <c r="R36" s="19" t="e">
        <f>(#REF!+#REF!+#REF!)/3</f>
        <v>#REF!</v>
      </c>
      <c r="S36" s="19" t="e">
        <f>(#REF!+#REF!+#REF!)/3</f>
        <v>#REF!</v>
      </c>
      <c r="T36" s="5" t="e">
        <f t="shared" si="13"/>
        <v>#REF!</v>
      </c>
      <c r="U36" s="5" t="e">
        <f t="shared" si="22"/>
        <v>#REF!</v>
      </c>
      <c r="V36" s="5" t="e">
        <f t="shared" si="22"/>
        <v>#REF!</v>
      </c>
      <c r="W36" s="5" t="e">
        <f t="shared" si="14"/>
        <v>#REF!</v>
      </c>
    </row>
    <row r="37" spans="1:23" ht="12.75" hidden="1" customHeight="1" x14ac:dyDescent="0.2">
      <c r="A37" s="46" t="s">
        <v>25</v>
      </c>
      <c r="B37" s="42" t="s">
        <v>12</v>
      </c>
      <c r="C37" s="19" t="e">
        <f>(#REF!+#REF!+#REF!)/3</f>
        <v>#REF!</v>
      </c>
      <c r="D37" s="19" t="e">
        <f>(#REF!+#REF!+#REF!)/3</f>
        <v>#REF!</v>
      </c>
      <c r="E37" s="5" t="e">
        <f t="shared" si="8"/>
        <v>#REF!</v>
      </c>
      <c r="F37" s="19" t="e">
        <f>(#REF!+#REF!+#REF!)/3</f>
        <v>#REF!</v>
      </c>
      <c r="G37" s="19" t="e">
        <f>(#REF!+#REF!+#REF!)/3</f>
        <v>#REF!</v>
      </c>
      <c r="H37" s="5" t="e">
        <f t="shared" si="9"/>
        <v>#REF!</v>
      </c>
      <c r="I37" s="19" t="e">
        <f>(#REF!+#REF!+#REF!)/3</f>
        <v>#REF!</v>
      </c>
      <c r="J37" s="19" t="e">
        <f>(#REF!+#REF!+#REF!)/3</f>
        <v>#REF!</v>
      </c>
      <c r="K37" s="5" t="e">
        <f t="shared" si="10"/>
        <v>#REF!</v>
      </c>
      <c r="L37" s="19" t="e">
        <f>(#REF!+#REF!+#REF!)/3</f>
        <v>#REF!</v>
      </c>
      <c r="M37" s="19" t="e">
        <f>(#REF!+#REF!+#REF!)/3</f>
        <v>#REF!</v>
      </c>
      <c r="N37" s="5" t="e">
        <f t="shared" si="11"/>
        <v>#REF!</v>
      </c>
      <c r="O37" s="19" t="e">
        <f>(#REF!+#REF!+#REF!)/3</f>
        <v>#REF!</v>
      </c>
      <c r="P37" s="19" t="e">
        <f>(#REF!+#REF!+#REF!)/3</f>
        <v>#REF!</v>
      </c>
      <c r="Q37" s="5" t="e">
        <f t="shared" si="12"/>
        <v>#REF!</v>
      </c>
      <c r="R37" s="19" t="e">
        <f>(#REF!+#REF!+#REF!)/3</f>
        <v>#REF!</v>
      </c>
      <c r="S37" s="19" t="e">
        <f>(#REF!+#REF!+#REF!)/3</f>
        <v>#REF!</v>
      </c>
      <c r="T37" s="5" t="e">
        <f t="shared" si="13"/>
        <v>#REF!</v>
      </c>
      <c r="U37" s="5" t="e">
        <f>U35-U36</f>
        <v>#REF!</v>
      </c>
      <c r="V37" s="4" t="e">
        <f>V35-V36</f>
        <v>#REF!</v>
      </c>
      <c r="W37" s="5" t="e">
        <f t="shared" si="14"/>
        <v>#REF!</v>
      </c>
    </row>
    <row r="38" spans="1:23" ht="21.75" hidden="1" customHeight="1" x14ac:dyDescent="0.2">
      <c r="A38" s="111" t="s">
        <v>54</v>
      </c>
      <c r="B38" s="116" t="s">
        <v>55</v>
      </c>
      <c r="C38" s="120" t="e">
        <f>'4 міс.'!C39+#REF!</f>
        <v>#REF!</v>
      </c>
      <c r="D38" s="120" t="e">
        <f>'4 міс.'!D39+#REF!</f>
        <v>#REF!</v>
      </c>
      <c r="E38" s="106" t="e">
        <f t="shared" si="8"/>
        <v>#REF!</v>
      </c>
      <c r="F38" s="120" t="e">
        <f>'4 міс.'!F39+#REF!</f>
        <v>#REF!</v>
      </c>
      <c r="G38" s="120" t="e">
        <f>'4 міс.'!G39+#REF!</f>
        <v>#REF!</v>
      </c>
      <c r="H38" s="106" t="e">
        <f t="shared" si="9"/>
        <v>#REF!</v>
      </c>
      <c r="I38" s="120" t="e">
        <f>'4 міс.'!I39+#REF!</f>
        <v>#REF!</v>
      </c>
      <c r="J38" s="120" t="e">
        <f>'4 міс.'!J39+#REF!</f>
        <v>#REF!</v>
      </c>
      <c r="K38" s="106" t="e">
        <f t="shared" si="10"/>
        <v>#REF!</v>
      </c>
      <c r="L38" s="120" t="e">
        <f>'4 міс.'!L39+#REF!</f>
        <v>#REF!</v>
      </c>
      <c r="M38" s="120" t="e">
        <f>'4 міс.'!M39+#REF!</f>
        <v>#REF!</v>
      </c>
      <c r="N38" s="106" t="e">
        <f t="shared" si="11"/>
        <v>#REF!</v>
      </c>
      <c r="O38" s="120" t="e">
        <f>'4 міс.'!O39+#REF!</f>
        <v>#REF!</v>
      </c>
      <c r="P38" s="120" t="e">
        <f>'4 міс.'!P39+#REF!</f>
        <v>#REF!</v>
      </c>
      <c r="Q38" s="106" t="e">
        <f t="shared" si="12"/>
        <v>#REF!</v>
      </c>
      <c r="R38" s="120" t="e">
        <f>'4 міс.'!R39+#REF!</f>
        <v>#REF!</v>
      </c>
      <c r="S38" s="120" t="e">
        <f>'4 міс.'!S39+#REF!</f>
        <v>#REF!</v>
      </c>
      <c r="T38" s="106" t="e">
        <f t="shared" si="13"/>
        <v>#REF!</v>
      </c>
      <c r="U38" s="5" t="e">
        <f>SUM(C38,F38,I38,L38,O38,R38)</f>
        <v>#REF!</v>
      </c>
      <c r="V38" s="5" t="e">
        <f>SUM(D38,G38,J38,M38,P38,S38)</f>
        <v>#REF!</v>
      </c>
      <c r="W38" s="106" t="e">
        <f t="shared" si="14"/>
        <v>#REF!</v>
      </c>
    </row>
    <row r="39" spans="1:23" hidden="1" x14ac:dyDescent="0.2">
      <c r="A39" s="111" t="s">
        <v>56</v>
      </c>
      <c r="B39" s="103" t="s">
        <v>12</v>
      </c>
      <c r="C39" s="120" t="e">
        <f>'4 міс.'!C40+#REF!</f>
        <v>#REF!</v>
      </c>
      <c r="D39" s="120" t="e">
        <f>'4 міс.'!D40+#REF!</f>
        <v>#REF!</v>
      </c>
      <c r="E39" s="107" t="e">
        <f t="shared" si="8"/>
        <v>#REF!</v>
      </c>
      <c r="F39" s="120" t="e">
        <f>'4 міс.'!F40+#REF!</f>
        <v>#REF!</v>
      </c>
      <c r="G39" s="120" t="e">
        <f>'4 міс.'!G40+#REF!</f>
        <v>#REF!</v>
      </c>
      <c r="H39" s="107" t="e">
        <f t="shared" si="9"/>
        <v>#REF!</v>
      </c>
      <c r="I39" s="120" t="e">
        <f>'4 міс.'!I40+#REF!</f>
        <v>#REF!</v>
      </c>
      <c r="J39" s="120" t="e">
        <f>'4 міс.'!J40+#REF!</f>
        <v>#REF!</v>
      </c>
      <c r="K39" s="107" t="e">
        <f t="shared" si="10"/>
        <v>#REF!</v>
      </c>
      <c r="L39" s="120" t="e">
        <f>'4 міс.'!L40+#REF!</f>
        <v>#REF!</v>
      </c>
      <c r="M39" s="120" t="e">
        <f>'4 міс.'!M40+#REF!</f>
        <v>#REF!</v>
      </c>
      <c r="N39" s="107" t="e">
        <f t="shared" si="11"/>
        <v>#REF!</v>
      </c>
      <c r="O39" s="120" t="e">
        <f>'4 міс.'!O40+#REF!</f>
        <v>#REF!</v>
      </c>
      <c r="P39" s="120" t="e">
        <f>'4 міс.'!P40+#REF!</f>
        <v>#REF!</v>
      </c>
      <c r="Q39" s="107" t="e">
        <f t="shared" si="12"/>
        <v>#REF!</v>
      </c>
      <c r="R39" s="120" t="e">
        <f>'4 міс.'!R40+#REF!</f>
        <v>#REF!</v>
      </c>
      <c r="S39" s="120" t="e">
        <f>'4 міс.'!S40+#REF!</f>
        <v>#REF!</v>
      </c>
      <c r="T39" s="107" t="e">
        <f t="shared" si="13"/>
        <v>#REF!</v>
      </c>
      <c r="U39" s="5" t="e">
        <f>SUM(C39,F39,I39,L39,O39,R39)</f>
        <v>#REF!</v>
      </c>
      <c r="V39" s="5" t="e">
        <f>SUM(D39,G39,J39,M39,P39,S39)</f>
        <v>#REF!</v>
      </c>
      <c r="W39" s="107" t="e">
        <f t="shared" si="14"/>
        <v>#REF!</v>
      </c>
    </row>
    <row r="40" spans="1:23" hidden="1" x14ac:dyDescent="0.2">
      <c r="A40" s="112" t="s">
        <v>58</v>
      </c>
      <c r="B40" s="103" t="s">
        <v>12</v>
      </c>
      <c r="C40" s="113" t="e">
        <f>C38+C39</f>
        <v>#REF!</v>
      </c>
      <c r="D40" s="113" t="e">
        <f>D38+D39</f>
        <v>#REF!</v>
      </c>
      <c r="E40" s="107" t="e">
        <f t="shared" si="8"/>
        <v>#REF!</v>
      </c>
      <c r="F40" s="113" t="e">
        <f>F38+F39</f>
        <v>#REF!</v>
      </c>
      <c r="G40" s="113" t="e">
        <f>G38+G39</f>
        <v>#REF!</v>
      </c>
      <c r="H40" s="107" t="e">
        <f t="shared" si="9"/>
        <v>#REF!</v>
      </c>
      <c r="I40" s="113" t="e">
        <f>I38+I39</f>
        <v>#REF!</v>
      </c>
      <c r="J40" s="113" t="e">
        <f>J38+J39</f>
        <v>#REF!</v>
      </c>
      <c r="K40" s="107" t="e">
        <f t="shared" si="10"/>
        <v>#REF!</v>
      </c>
      <c r="L40" s="113" t="e">
        <f>L38+L39</f>
        <v>#REF!</v>
      </c>
      <c r="M40" s="113" t="e">
        <f>M38+M39</f>
        <v>#REF!</v>
      </c>
      <c r="N40" s="107" t="e">
        <f t="shared" si="11"/>
        <v>#REF!</v>
      </c>
      <c r="O40" s="113" t="e">
        <f>O38+O39</f>
        <v>#REF!</v>
      </c>
      <c r="P40" s="113" t="e">
        <f>P38+P39</f>
        <v>#REF!</v>
      </c>
      <c r="Q40" s="107" t="e">
        <f t="shared" si="12"/>
        <v>#REF!</v>
      </c>
      <c r="R40" s="113" t="e">
        <f>R38+R39</f>
        <v>#REF!</v>
      </c>
      <c r="S40" s="113" t="e">
        <f>S38+S39</f>
        <v>#REF!</v>
      </c>
      <c r="T40" s="107" t="e">
        <f t="shared" si="13"/>
        <v>#REF!</v>
      </c>
      <c r="U40" s="5" t="e">
        <f>U39+U38</f>
        <v>#REF!</v>
      </c>
      <c r="V40" s="5" t="e">
        <f>SUM(D40,G40,J40,M40,P40,S40)</f>
        <v>#REF!</v>
      </c>
      <c r="W40" s="107" t="e">
        <f t="shared" si="14"/>
        <v>#REF!</v>
      </c>
    </row>
    <row r="41" spans="1:23" ht="19.5" hidden="1" customHeight="1" x14ac:dyDescent="0.2">
      <c r="A41" s="111" t="s">
        <v>54</v>
      </c>
      <c r="B41" s="115" t="s">
        <v>57</v>
      </c>
      <c r="C41" s="120" t="e">
        <f>'4 міс.'!C42+#REF!</f>
        <v>#REF!</v>
      </c>
      <c r="D41" s="120" t="e">
        <f>'4 міс.'!D42+#REF!</f>
        <v>#REF!</v>
      </c>
      <c r="E41" s="106" t="e">
        <f t="shared" si="8"/>
        <v>#REF!</v>
      </c>
      <c r="F41" s="120" t="e">
        <f>'4 міс.'!F42+#REF!</f>
        <v>#REF!</v>
      </c>
      <c r="G41" s="120" t="e">
        <f>'4 міс.'!G42+#REF!</f>
        <v>#REF!</v>
      </c>
      <c r="H41" s="106" t="e">
        <f t="shared" si="9"/>
        <v>#REF!</v>
      </c>
      <c r="I41" s="120" t="e">
        <f>'4 міс.'!I42+#REF!</f>
        <v>#REF!</v>
      </c>
      <c r="J41" s="120" t="e">
        <f>'4 міс.'!J42+#REF!</f>
        <v>#REF!</v>
      </c>
      <c r="K41" s="106" t="e">
        <f t="shared" si="10"/>
        <v>#REF!</v>
      </c>
      <c r="L41" s="120" t="e">
        <f>'4 міс.'!L42+#REF!</f>
        <v>#REF!</v>
      </c>
      <c r="M41" s="120" t="e">
        <f>'4 міс.'!M42+#REF!</f>
        <v>#REF!</v>
      </c>
      <c r="N41" s="106" t="e">
        <f t="shared" si="11"/>
        <v>#REF!</v>
      </c>
      <c r="O41" s="120" t="e">
        <f>'4 міс.'!O42+#REF!</f>
        <v>#REF!</v>
      </c>
      <c r="P41" s="120" t="e">
        <f>'4 міс.'!P42+#REF!</f>
        <v>#REF!</v>
      </c>
      <c r="Q41" s="106" t="e">
        <f t="shared" si="12"/>
        <v>#REF!</v>
      </c>
      <c r="R41" s="120" t="e">
        <f>'4 міс.'!R42+#REF!</f>
        <v>#REF!</v>
      </c>
      <c r="S41" s="120" t="e">
        <f>'4 міс.'!S42+#REF!</f>
        <v>#REF!</v>
      </c>
      <c r="T41" s="106" t="e">
        <f t="shared" si="13"/>
        <v>#REF!</v>
      </c>
      <c r="U41" s="5" t="e">
        <f>SUM(C41,F41,I41,L41,O41,R41)</f>
        <v>#REF!</v>
      </c>
      <c r="V41" s="5" t="e">
        <f>SUM(D41,G41,J41,M41,P41,S41)</f>
        <v>#REF!</v>
      </c>
      <c r="W41" s="106" t="e">
        <f t="shared" si="14"/>
        <v>#REF!</v>
      </c>
    </row>
    <row r="42" spans="1:23" hidden="1" x14ac:dyDescent="0.2">
      <c r="A42" s="111" t="s">
        <v>56</v>
      </c>
      <c r="B42" s="103" t="s">
        <v>12</v>
      </c>
      <c r="C42" s="120" t="e">
        <f>'4 міс.'!C43+#REF!</f>
        <v>#REF!</v>
      </c>
      <c r="D42" s="120" t="e">
        <f>'4 міс.'!D43+#REF!</f>
        <v>#REF!</v>
      </c>
      <c r="E42" s="107" t="e">
        <f t="shared" si="8"/>
        <v>#REF!</v>
      </c>
      <c r="F42" s="120" t="e">
        <f>'4 міс.'!F43+#REF!</f>
        <v>#REF!</v>
      </c>
      <c r="G42" s="120" t="e">
        <f>'4 міс.'!G43+#REF!</f>
        <v>#REF!</v>
      </c>
      <c r="H42" s="107" t="e">
        <f t="shared" si="9"/>
        <v>#REF!</v>
      </c>
      <c r="I42" s="120" t="e">
        <f>'4 міс.'!I43+#REF!</f>
        <v>#REF!</v>
      </c>
      <c r="J42" s="120" t="e">
        <f>'4 міс.'!J43+#REF!</f>
        <v>#REF!</v>
      </c>
      <c r="K42" s="107" t="e">
        <f t="shared" si="10"/>
        <v>#REF!</v>
      </c>
      <c r="L42" s="120" t="e">
        <f>'4 міс.'!L43+#REF!</f>
        <v>#REF!</v>
      </c>
      <c r="M42" s="120" t="e">
        <f>'4 міс.'!M43+#REF!</f>
        <v>#REF!</v>
      </c>
      <c r="N42" s="107" t="e">
        <f t="shared" si="11"/>
        <v>#REF!</v>
      </c>
      <c r="O42" s="120" t="e">
        <f>'4 міс.'!O43+#REF!</f>
        <v>#REF!</v>
      </c>
      <c r="P42" s="120" t="e">
        <f>'4 міс.'!P43+#REF!</f>
        <v>#REF!</v>
      </c>
      <c r="Q42" s="107" t="e">
        <f t="shared" si="12"/>
        <v>#REF!</v>
      </c>
      <c r="R42" s="120" t="e">
        <f>'4 міс.'!R43+#REF!</f>
        <v>#REF!</v>
      </c>
      <c r="S42" s="120" t="e">
        <f>'4 міс.'!S43+#REF!</f>
        <v>#REF!</v>
      </c>
      <c r="T42" s="107" t="e">
        <f t="shared" si="13"/>
        <v>#REF!</v>
      </c>
      <c r="U42" s="5" t="e">
        <f>SUM(C42,F42,I42,L42,O42,R42)</f>
        <v>#REF!</v>
      </c>
      <c r="V42" s="5" t="e">
        <f>SUM(D42,G42,J42,M42,P42,S42)</f>
        <v>#REF!</v>
      </c>
      <c r="W42" s="107" t="e">
        <f t="shared" si="14"/>
        <v>#REF!</v>
      </c>
    </row>
    <row r="43" spans="1:23" hidden="1" x14ac:dyDescent="0.2">
      <c r="A43" s="112" t="s">
        <v>58</v>
      </c>
      <c r="B43" s="103" t="s">
        <v>12</v>
      </c>
      <c r="C43" s="113" t="e">
        <f>C41+C42</f>
        <v>#REF!</v>
      </c>
      <c r="D43" s="113" t="e">
        <f>D41+D42</f>
        <v>#REF!</v>
      </c>
      <c r="E43" s="107" t="e">
        <f t="shared" si="8"/>
        <v>#REF!</v>
      </c>
      <c r="F43" s="113" t="e">
        <f>F41+F42</f>
        <v>#REF!</v>
      </c>
      <c r="G43" s="113" t="e">
        <f>G41+G42</f>
        <v>#REF!</v>
      </c>
      <c r="H43" s="107" t="e">
        <f t="shared" si="9"/>
        <v>#REF!</v>
      </c>
      <c r="I43" s="113" t="e">
        <f>I41+I42</f>
        <v>#REF!</v>
      </c>
      <c r="J43" s="113" t="e">
        <f>J41+J42</f>
        <v>#REF!</v>
      </c>
      <c r="K43" s="107" t="e">
        <f t="shared" si="10"/>
        <v>#REF!</v>
      </c>
      <c r="L43" s="113" t="e">
        <f>L41+L42</f>
        <v>#REF!</v>
      </c>
      <c r="M43" s="113" t="e">
        <f>M41+M42</f>
        <v>#REF!</v>
      </c>
      <c r="N43" s="107" t="e">
        <f t="shared" si="11"/>
        <v>#REF!</v>
      </c>
      <c r="O43" s="113" t="e">
        <f>O41+O42</f>
        <v>#REF!</v>
      </c>
      <c r="P43" s="113" t="e">
        <f>P41+P42</f>
        <v>#REF!</v>
      </c>
      <c r="Q43" s="107" t="e">
        <f t="shared" si="12"/>
        <v>#REF!</v>
      </c>
      <c r="R43" s="113" t="e">
        <f>R41+R42</f>
        <v>#REF!</v>
      </c>
      <c r="S43" s="113" t="e">
        <f>S41+S42</f>
        <v>#REF!</v>
      </c>
      <c r="T43" s="107" t="e">
        <f t="shared" si="13"/>
        <v>#REF!</v>
      </c>
      <c r="U43" s="5" t="e">
        <f>U42+U41</f>
        <v>#REF!</v>
      </c>
      <c r="V43" s="5" t="e">
        <f>SUM(D43,G43,J43,M43,P43,S43)</f>
        <v>#REF!</v>
      </c>
      <c r="W43" s="107" t="e">
        <f t="shared" si="14"/>
        <v>#REF!</v>
      </c>
    </row>
    <row r="44" spans="1:23" x14ac:dyDescent="0.2">
      <c r="A44" s="110"/>
      <c r="B44" s="117"/>
      <c r="C44" s="114"/>
      <c r="D44" s="114"/>
      <c r="E44" s="118"/>
      <c r="F44" s="114"/>
      <c r="G44" s="114"/>
      <c r="H44" s="118"/>
      <c r="I44" s="114"/>
      <c r="J44" s="114"/>
      <c r="K44" s="118"/>
      <c r="L44" s="114"/>
      <c r="M44" s="114"/>
      <c r="N44" s="118"/>
      <c r="O44" s="114"/>
      <c r="P44" s="114"/>
      <c r="Q44" s="118"/>
      <c r="R44" s="114"/>
      <c r="S44" s="114"/>
      <c r="T44" s="118"/>
      <c r="U44" s="119"/>
      <c r="V44" s="119"/>
      <c r="W44" s="118"/>
    </row>
    <row r="45" spans="1:23" x14ac:dyDescent="0.2">
      <c r="A45" s="110"/>
      <c r="B45" s="117"/>
      <c r="C45" s="114"/>
      <c r="D45" s="114"/>
      <c r="E45" s="118"/>
      <c r="F45" s="114"/>
      <c r="G45" s="114"/>
      <c r="H45" s="118"/>
      <c r="I45" s="114"/>
      <c r="J45" s="114"/>
      <c r="K45" s="118"/>
      <c r="L45" s="114"/>
      <c r="M45" s="114"/>
      <c r="N45" s="118"/>
      <c r="O45" s="114"/>
      <c r="P45" s="114"/>
      <c r="Q45" s="118"/>
      <c r="R45" s="114"/>
      <c r="S45" s="114"/>
      <c r="T45" s="118"/>
      <c r="U45" s="119"/>
      <c r="V45" s="119"/>
      <c r="W45" s="118"/>
    </row>
    <row r="46" spans="1:23" ht="15.75" x14ac:dyDescent="0.25">
      <c r="D46" s="9" t="s">
        <v>33</v>
      </c>
      <c r="F46" s="10"/>
      <c r="G46" s="10"/>
      <c r="H46" s="10"/>
      <c r="I46" s="10"/>
      <c r="J46" s="10"/>
      <c r="K46" s="10"/>
      <c r="N46" s="11" t="s">
        <v>65</v>
      </c>
      <c r="O46" s="11"/>
    </row>
  </sheetData>
  <mergeCells count="17">
    <mergeCell ref="O5:Q5"/>
    <mergeCell ref="R5:T5"/>
    <mergeCell ref="U5:W5"/>
    <mergeCell ref="O4:Q4"/>
    <mergeCell ref="R4:T4"/>
    <mergeCell ref="U4:W4"/>
    <mergeCell ref="A3:C3"/>
    <mergeCell ref="C5:E5"/>
    <mergeCell ref="F5:H5"/>
    <mergeCell ref="I5:K5"/>
    <mergeCell ref="L5:N5"/>
    <mergeCell ref="A4:A5"/>
    <mergeCell ref="B4:B5"/>
    <mergeCell ref="C4:E4"/>
    <mergeCell ref="F4:H4"/>
    <mergeCell ref="I4:K4"/>
    <mergeCell ref="L4:N4"/>
  </mergeCells>
  <phoneticPr fontId="11" type="noConversion"/>
  <pageMargins left="0.39370078740157483" right="0" top="0.98425196850393704" bottom="0.98425196850393704" header="0.51181102362204722" footer="0.51181102362204722"/>
  <pageSetup paperSize="8" scale="98" orientation="landscape" r:id="rId1"/>
  <headerFooter alignWithMargins="0"/>
  <colBreaks count="1" manualBreakCount="1">
    <brk id="2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theme="9" tint="0.39997558519241921"/>
    <pageSetUpPr fitToPage="1"/>
  </sheetPr>
  <dimension ref="A1:AA61"/>
  <sheetViews>
    <sheetView view="pageBreakPreview" topLeftCell="L25" zoomScaleNormal="75" zoomScaleSheetLayoutView="100" workbookViewId="0">
      <selection activeCell="U36" sqref="U36"/>
    </sheetView>
  </sheetViews>
  <sheetFormatPr defaultColWidth="9.140625" defaultRowHeight="12.75" x14ac:dyDescent="0.2"/>
  <cols>
    <col min="1" max="1" width="22.42578125" style="23" customWidth="1"/>
    <col min="2" max="2" width="13" style="23" customWidth="1"/>
    <col min="3" max="4" width="8.7109375" style="23" customWidth="1"/>
    <col min="5" max="5" width="7.5703125" style="23" customWidth="1"/>
    <col min="6" max="7" width="8.7109375" style="23" customWidth="1"/>
    <col min="8" max="8" width="7.5703125" style="23" customWidth="1"/>
    <col min="9" max="10" width="8.7109375" style="23" customWidth="1"/>
    <col min="11" max="11" width="7.5703125" style="23" customWidth="1"/>
    <col min="12" max="13" width="8.7109375" style="23" customWidth="1"/>
    <col min="14" max="14" width="7.5703125" style="23" customWidth="1"/>
    <col min="15" max="16" width="8.7109375" style="23" customWidth="1"/>
    <col min="17" max="17" width="7.5703125" style="23" customWidth="1"/>
    <col min="18" max="19" width="8.7109375" style="23" customWidth="1"/>
    <col min="20" max="20" width="7.5703125" style="23" customWidth="1"/>
    <col min="21" max="22" width="9.7109375" style="23" customWidth="1"/>
    <col min="23" max="23" width="8.140625" style="23" customWidth="1"/>
    <col min="24" max="25" width="9.85546875" style="23" bestFit="1" customWidth="1"/>
    <col min="26" max="16384" width="9.140625" style="23"/>
  </cols>
  <sheetData>
    <row r="1" spans="1:27" ht="18" x14ac:dyDescent="0.25">
      <c r="A1" s="1174" t="s">
        <v>53</v>
      </c>
      <c r="B1" s="1174"/>
      <c r="C1" s="1174"/>
      <c r="D1" s="1174"/>
      <c r="E1" s="1174"/>
      <c r="F1" s="1174"/>
      <c r="G1" s="1174"/>
      <c r="H1" s="1174"/>
      <c r="I1" s="1174"/>
      <c r="J1" s="1174"/>
      <c r="K1" s="1174"/>
      <c r="L1" s="1174"/>
      <c r="M1" s="1174"/>
      <c r="N1" s="1174"/>
      <c r="O1" s="1174"/>
      <c r="P1" s="1174"/>
      <c r="Q1" s="1174"/>
      <c r="R1" s="1174"/>
      <c r="S1" s="1174"/>
      <c r="T1" s="1174"/>
      <c r="U1" s="1174"/>
      <c r="V1" s="1174"/>
      <c r="W1" s="1174"/>
    </row>
    <row r="2" spans="1:27" ht="18" x14ac:dyDescent="0.25">
      <c r="A2" s="1174" t="s">
        <v>141</v>
      </c>
      <c r="B2" s="1174"/>
      <c r="C2" s="1174"/>
      <c r="D2" s="1174"/>
      <c r="E2" s="1174"/>
      <c r="F2" s="1174"/>
      <c r="G2" s="1174"/>
      <c r="H2" s="1174"/>
      <c r="I2" s="1174"/>
      <c r="J2" s="1174"/>
      <c r="K2" s="1174"/>
      <c r="L2" s="1174"/>
      <c r="M2" s="1174"/>
      <c r="N2" s="1174"/>
      <c r="O2" s="1174"/>
      <c r="P2" s="1174"/>
      <c r="Q2" s="1174"/>
      <c r="R2" s="1174"/>
      <c r="S2" s="1174"/>
      <c r="T2" s="1174"/>
      <c r="U2" s="1174"/>
      <c r="V2" s="1174"/>
      <c r="W2" s="1174"/>
    </row>
    <row r="3" spans="1:27" ht="24" customHeight="1" thickBot="1" x14ac:dyDescent="0.25">
      <c r="A3" s="1179"/>
      <c r="B3" s="1179"/>
      <c r="C3" s="1179"/>
      <c r="L3" s="20"/>
      <c r="M3" s="20"/>
      <c r="N3" s="20"/>
      <c r="O3" s="20"/>
      <c r="P3" s="20"/>
      <c r="Q3" s="6"/>
      <c r="R3" s="20"/>
      <c r="S3" s="20"/>
      <c r="T3" s="20"/>
      <c r="U3" s="20"/>
      <c r="V3" s="20"/>
      <c r="W3" s="20"/>
    </row>
    <row r="4" spans="1:27" x14ac:dyDescent="0.2">
      <c r="A4" s="1203" t="s">
        <v>7</v>
      </c>
      <c r="B4" s="1193" t="s">
        <v>8</v>
      </c>
      <c r="C4" s="1175" t="s">
        <v>0</v>
      </c>
      <c r="D4" s="1176"/>
      <c r="E4" s="1167"/>
      <c r="F4" s="1177" t="s">
        <v>1</v>
      </c>
      <c r="G4" s="1176"/>
      <c r="H4" s="1178"/>
      <c r="I4" s="1177" t="s">
        <v>2</v>
      </c>
      <c r="J4" s="1176"/>
      <c r="K4" s="1178"/>
      <c r="L4" s="1177" t="s">
        <v>3</v>
      </c>
      <c r="M4" s="1176"/>
      <c r="N4" s="1178"/>
      <c r="O4" s="1177" t="s">
        <v>4</v>
      </c>
      <c r="P4" s="1176"/>
      <c r="Q4" s="1178"/>
      <c r="R4" s="1177" t="s">
        <v>5</v>
      </c>
      <c r="S4" s="1176"/>
      <c r="T4" s="1167"/>
      <c r="U4" s="1177" t="s">
        <v>6</v>
      </c>
      <c r="V4" s="1176"/>
      <c r="W4" s="1178"/>
    </row>
    <row r="5" spans="1:27" ht="13.5" thickBot="1" x14ac:dyDescent="0.25">
      <c r="A5" s="1204"/>
      <c r="B5" s="1202"/>
      <c r="C5" s="1172" t="s">
        <v>43</v>
      </c>
      <c r="D5" s="1170"/>
      <c r="E5" s="1173"/>
      <c r="F5" s="1169" t="s">
        <v>43</v>
      </c>
      <c r="G5" s="1170"/>
      <c r="H5" s="1171"/>
      <c r="I5" s="1169" t="s">
        <v>43</v>
      </c>
      <c r="J5" s="1170"/>
      <c r="K5" s="1171"/>
      <c r="L5" s="1169" t="s">
        <v>43</v>
      </c>
      <c r="M5" s="1170"/>
      <c r="N5" s="1171"/>
      <c r="O5" s="1169" t="s">
        <v>43</v>
      </c>
      <c r="P5" s="1170"/>
      <c r="Q5" s="1171"/>
      <c r="R5" s="1169" t="s">
        <v>43</v>
      </c>
      <c r="S5" s="1170"/>
      <c r="T5" s="1173"/>
      <c r="U5" s="1169" t="s">
        <v>43</v>
      </c>
      <c r="V5" s="1170"/>
      <c r="W5" s="1171"/>
    </row>
    <row r="6" spans="1:27" s="78" customFormat="1" ht="13.5" thickBot="1" x14ac:dyDescent="0.25">
      <c r="A6" s="1205"/>
      <c r="B6" s="526" t="s">
        <v>9</v>
      </c>
      <c r="C6" s="189">
        <v>2013</v>
      </c>
      <c r="D6" s="190">
        <v>2014</v>
      </c>
      <c r="E6" s="998" t="s">
        <v>132</v>
      </c>
      <c r="F6" s="189">
        <v>2013</v>
      </c>
      <c r="G6" s="190">
        <v>2014</v>
      </c>
      <c r="H6" s="998" t="s">
        <v>132</v>
      </c>
      <c r="I6" s="189">
        <v>2013</v>
      </c>
      <c r="J6" s="190">
        <v>2014</v>
      </c>
      <c r="K6" s="998" t="s">
        <v>132</v>
      </c>
      <c r="L6" s="189">
        <v>2013</v>
      </c>
      <c r="M6" s="190">
        <v>2014</v>
      </c>
      <c r="N6" s="998" t="s">
        <v>132</v>
      </c>
      <c r="O6" s="189">
        <v>2013</v>
      </c>
      <c r="P6" s="190">
        <v>2014</v>
      </c>
      <c r="Q6" s="998" t="s">
        <v>132</v>
      </c>
      <c r="R6" s="189">
        <v>2013</v>
      </c>
      <c r="S6" s="190">
        <v>2014</v>
      </c>
      <c r="T6" s="998" t="s">
        <v>132</v>
      </c>
      <c r="U6" s="189">
        <v>2013</v>
      </c>
      <c r="V6" s="190">
        <v>2014</v>
      </c>
      <c r="W6" s="998" t="s">
        <v>132</v>
      </c>
    </row>
    <row r="7" spans="1:27" ht="21" customHeight="1" x14ac:dyDescent="0.2">
      <c r="A7" s="533" t="s">
        <v>10</v>
      </c>
      <c r="B7" s="525" t="s">
        <v>11</v>
      </c>
      <c r="C7" s="676" t="e">
        <f>SUM(C9,C10,C11)</f>
        <v>#REF!</v>
      </c>
      <c r="D7" s="589" t="e">
        <f>SUM(D9,D10,D11)</f>
        <v>#REF!</v>
      </c>
      <c r="E7" s="243" t="e">
        <f t="shared" ref="E7:E21" si="0">D7/C7*100</f>
        <v>#REF!</v>
      </c>
      <c r="F7" s="588" t="e">
        <f>SUM(F9,F10,F11)</f>
        <v>#REF!</v>
      </c>
      <c r="G7" s="589" t="e">
        <f>SUM(G9,G10,G11)</f>
        <v>#REF!</v>
      </c>
      <c r="H7" s="245" t="e">
        <f t="shared" ref="H7:H21" si="1">G7/F7*100</f>
        <v>#REF!</v>
      </c>
      <c r="I7" s="588" t="e">
        <f>SUM(I9,I10,I11)</f>
        <v>#REF!</v>
      </c>
      <c r="J7" s="589" t="e">
        <f>SUM(J9,J10,J11)</f>
        <v>#REF!</v>
      </c>
      <c r="K7" s="245" t="e">
        <f t="shared" ref="K7:K21" si="2">J7/I7*100</f>
        <v>#REF!</v>
      </c>
      <c r="L7" s="588" t="e">
        <f>SUM(L9,L10,L11)</f>
        <v>#REF!</v>
      </c>
      <c r="M7" s="589" t="e">
        <f>SUM(M9,M10,M11)</f>
        <v>#REF!</v>
      </c>
      <c r="N7" s="245" t="e">
        <f t="shared" ref="N7:N21" si="3">M7/L7*100</f>
        <v>#REF!</v>
      </c>
      <c r="O7" s="588" t="e">
        <f>SUM(O9,O10,O11)</f>
        <v>#REF!</v>
      </c>
      <c r="P7" s="589" t="e">
        <f>SUM(P9,P10,P11)</f>
        <v>#REF!</v>
      </c>
      <c r="Q7" s="245" t="e">
        <f t="shared" ref="Q7:Q21" si="4">P7/O7*100</f>
        <v>#REF!</v>
      </c>
      <c r="R7" s="588" t="e">
        <f>SUM(R9,R10,R11)</f>
        <v>#REF!</v>
      </c>
      <c r="S7" s="589" t="e">
        <f>SUM(S9,S10,S11)</f>
        <v>#REF!</v>
      </c>
      <c r="T7" s="243" t="e">
        <f t="shared" ref="T7:T21" si="5">S7/R7*100</f>
        <v>#REF!</v>
      </c>
      <c r="U7" s="588" t="e">
        <f>SUM(C7,F7,I7,L7,O7,R7)</f>
        <v>#REF!</v>
      </c>
      <c r="V7" s="589" t="e">
        <f>SUM(D7,G7,J7,M7,P7,S7)</f>
        <v>#REF!</v>
      </c>
      <c r="W7" s="245" t="e">
        <f t="shared" ref="W7:W21" si="6">V7/U7*100</f>
        <v>#REF!</v>
      </c>
    </row>
    <row r="8" spans="1:27" ht="12.6" customHeight="1" x14ac:dyDescent="0.2">
      <c r="A8" s="534" t="s">
        <v>29</v>
      </c>
      <c r="B8" s="522" t="s">
        <v>12</v>
      </c>
      <c r="C8" s="676" t="e">
        <f>C7-C11</f>
        <v>#REF!</v>
      </c>
      <c r="D8" s="589" t="e">
        <f>D7-D11</f>
        <v>#REF!</v>
      </c>
      <c r="E8" s="243" t="e">
        <f t="shared" si="0"/>
        <v>#REF!</v>
      </c>
      <c r="F8" s="588" t="e">
        <f>F7-F11</f>
        <v>#REF!</v>
      </c>
      <c r="G8" s="589" t="e">
        <f>G7-G11</f>
        <v>#REF!</v>
      </c>
      <c r="H8" s="245" t="e">
        <f t="shared" si="1"/>
        <v>#REF!</v>
      </c>
      <c r="I8" s="588" t="e">
        <f>I7-I11</f>
        <v>#REF!</v>
      </c>
      <c r="J8" s="589" t="e">
        <f>J7-J11</f>
        <v>#REF!</v>
      </c>
      <c r="K8" s="245" t="e">
        <f t="shared" si="2"/>
        <v>#REF!</v>
      </c>
      <c r="L8" s="208" t="e">
        <f>L7-L11</f>
        <v>#REF!</v>
      </c>
      <c r="M8" s="48" t="e">
        <f>M7-M11</f>
        <v>#REF!</v>
      </c>
      <c r="N8" s="245" t="e">
        <f t="shared" si="3"/>
        <v>#REF!</v>
      </c>
      <c r="O8" s="208" t="e">
        <f>O7-O11</f>
        <v>#REF!</v>
      </c>
      <c r="P8" s="48" t="e">
        <f>P7-P11</f>
        <v>#REF!</v>
      </c>
      <c r="Q8" s="245" t="e">
        <f t="shared" si="4"/>
        <v>#REF!</v>
      </c>
      <c r="R8" s="208" t="e">
        <f>R7-R11</f>
        <v>#REF!</v>
      </c>
      <c r="S8" s="48" t="e">
        <f>S7-S11</f>
        <v>#REF!</v>
      </c>
      <c r="T8" s="243" t="e">
        <f t="shared" si="5"/>
        <v>#REF!</v>
      </c>
      <c r="U8" s="588" t="e">
        <f>SUM(C8,F8,I8,L8,O8,R8)</f>
        <v>#REF!</v>
      </c>
      <c r="V8" s="589" t="e">
        <f>SUM(D8,G8,J8,M8,P8,S8)</f>
        <v>#REF!</v>
      </c>
      <c r="W8" s="245" t="e">
        <f t="shared" si="6"/>
        <v>#REF!</v>
      </c>
      <c r="X8" s="53"/>
      <c r="Y8" s="53"/>
    </row>
    <row r="9" spans="1:27" ht="12.6" customHeight="1" x14ac:dyDescent="0.2">
      <c r="A9" s="535" t="s">
        <v>31</v>
      </c>
      <c r="B9" s="522" t="s">
        <v>12</v>
      </c>
      <c r="C9" s="675" t="e">
        <f>SUM('7 міс.'!C9,#REF!)</f>
        <v>#REF!</v>
      </c>
      <c r="D9" s="587" t="e">
        <f>SUM('7 міс.'!D9,#REF!)</f>
        <v>#REF!</v>
      </c>
      <c r="E9" s="212" t="e">
        <f t="shared" si="0"/>
        <v>#REF!</v>
      </c>
      <c r="F9" s="586" t="e">
        <f>SUM('7 міс.'!F9,#REF!)</f>
        <v>#REF!</v>
      </c>
      <c r="G9" s="587" t="e">
        <f>SUM('7 міс.'!G9,#REF!)</f>
        <v>#REF!</v>
      </c>
      <c r="H9" s="61" t="e">
        <f t="shared" si="1"/>
        <v>#REF!</v>
      </c>
      <c r="I9" s="586" t="e">
        <f>SUM('7 міс.'!I9,#REF!)</f>
        <v>#REF!</v>
      </c>
      <c r="J9" s="587" t="e">
        <f>SUM('7 міс.'!J9,#REF!)</f>
        <v>#REF!</v>
      </c>
      <c r="K9" s="61" t="e">
        <f t="shared" si="2"/>
        <v>#REF!</v>
      </c>
      <c r="L9" s="586" t="e">
        <f>SUM('7 міс.'!L9,#REF!)</f>
        <v>#REF!</v>
      </c>
      <c r="M9" s="587" t="e">
        <f>SUM('7 міс.'!M9,#REF!)</f>
        <v>#REF!</v>
      </c>
      <c r="N9" s="61" t="e">
        <f t="shared" si="3"/>
        <v>#REF!</v>
      </c>
      <c r="O9" s="586" t="e">
        <f>SUM('7 міс.'!O9,#REF!)</f>
        <v>#REF!</v>
      </c>
      <c r="P9" s="587" t="e">
        <f>SUM('7 міс.'!P9,#REF!)</f>
        <v>#REF!</v>
      </c>
      <c r="Q9" s="61" t="e">
        <f t="shared" si="4"/>
        <v>#REF!</v>
      </c>
      <c r="R9" s="586" t="e">
        <f>SUM('7 міс.'!R9,#REF!)</f>
        <v>#REF!</v>
      </c>
      <c r="S9" s="587" t="e">
        <f>SUM('7 міс.'!S9,#REF!)</f>
        <v>#REF!</v>
      </c>
      <c r="T9" s="212" t="e">
        <f t="shared" si="5"/>
        <v>#REF!</v>
      </c>
      <c r="U9" s="586" t="e">
        <f t="shared" ref="U9:V21" si="7">SUM(C9,F9,I9,L9,O9,R9)</f>
        <v>#REF!</v>
      </c>
      <c r="V9" s="587" t="e">
        <f>SUM(D9,G9,J9,M9,P9,S9)</f>
        <v>#REF!</v>
      </c>
      <c r="W9" s="61" t="e">
        <f t="shared" si="6"/>
        <v>#REF!</v>
      </c>
      <c r="X9" s="75"/>
      <c r="Y9" s="75"/>
    </row>
    <row r="10" spans="1:27" ht="12.6" customHeight="1" x14ac:dyDescent="0.2">
      <c r="A10" s="535" t="s">
        <v>32</v>
      </c>
      <c r="B10" s="522" t="s">
        <v>12</v>
      </c>
      <c r="C10" s="675" t="e">
        <f>SUM('7 міс.'!C10,#REF!)</f>
        <v>#REF!</v>
      </c>
      <c r="D10" s="587" t="e">
        <f>SUM('7 міс.'!D10,#REF!)</f>
        <v>#REF!</v>
      </c>
      <c r="E10" s="212" t="e">
        <f t="shared" si="0"/>
        <v>#REF!</v>
      </c>
      <c r="F10" s="586" t="e">
        <f>SUM('7 міс.'!F10,#REF!)</f>
        <v>#REF!</v>
      </c>
      <c r="G10" s="587" t="e">
        <f>SUM('7 міс.'!G10,#REF!)</f>
        <v>#REF!</v>
      </c>
      <c r="H10" s="61" t="e">
        <f>G10/F10*100</f>
        <v>#REF!</v>
      </c>
      <c r="I10" s="586" t="e">
        <f>SUM('7 міс.'!I10,#REF!)</f>
        <v>#REF!</v>
      </c>
      <c r="J10" s="587" t="e">
        <f>SUM('7 міс.'!J10,#REF!)</f>
        <v>#REF!</v>
      </c>
      <c r="K10" s="61" t="e">
        <f t="shared" si="2"/>
        <v>#REF!</v>
      </c>
      <c r="L10" s="586" t="e">
        <f>SUM('7 міс.'!L10,#REF!)</f>
        <v>#REF!</v>
      </c>
      <c r="M10" s="587" t="e">
        <f>SUM('7 міс.'!M10,#REF!)</f>
        <v>#REF!</v>
      </c>
      <c r="N10" s="61" t="e">
        <f t="shared" si="3"/>
        <v>#REF!</v>
      </c>
      <c r="O10" s="586" t="e">
        <f>SUM('7 міс.'!O10,#REF!)</f>
        <v>#REF!</v>
      </c>
      <c r="P10" s="587" t="e">
        <f>SUM('7 міс.'!P10,#REF!)</f>
        <v>#REF!</v>
      </c>
      <c r="Q10" s="61" t="e">
        <f t="shared" si="4"/>
        <v>#REF!</v>
      </c>
      <c r="R10" s="586" t="e">
        <f>SUM('7 міс.'!R10,#REF!)</f>
        <v>#REF!</v>
      </c>
      <c r="S10" s="587" t="e">
        <f>SUM('7 міс.'!S10,#REF!)</f>
        <v>#REF!</v>
      </c>
      <c r="T10" s="212" t="e">
        <f t="shared" si="5"/>
        <v>#REF!</v>
      </c>
      <c r="U10" s="586" t="e">
        <f t="shared" si="7"/>
        <v>#REF!</v>
      </c>
      <c r="V10" s="587" t="e">
        <f>SUM(D10,G10,J10,M10,P10,S10)</f>
        <v>#REF!</v>
      </c>
      <c r="W10" s="61" t="e">
        <f t="shared" si="6"/>
        <v>#REF!</v>
      </c>
    </row>
    <row r="11" spans="1:27" ht="12.6" customHeight="1" x14ac:dyDescent="0.2">
      <c r="A11" s="534" t="s">
        <v>30</v>
      </c>
      <c r="B11" s="522" t="s">
        <v>12</v>
      </c>
      <c r="C11" s="676" t="e">
        <f>SUM('7 міс.'!C11,#REF!)</f>
        <v>#REF!</v>
      </c>
      <c r="D11" s="589" t="e">
        <f>SUM('7 міс.'!D11,#REF!)</f>
        <v>#REF!</v>
      </c>
      <c r="E11" s="243" t="e">
        <f t="shared" si="0"/>
        <v>#REF!</v>
      </c>
      <c r="F11" s="588" t="e">
        <f>SUM('7 міс.'!F11,#REF!)</f>
        <v>#REF!</v>
      </c>
      <c r="G11" s="589" t="e">
        <f>SUM('7 міс.'!G11,#REF!)</f>
        <v>#REF!</v>
      </c>
      <c r="H11" s="245" t="e">
        <f>G11/F11*100</f>
        <v>#REF!</v>
      </c>
      <c r="I11" s="588" t="e">
        <f>SUM('7 міс.'!I11,#REF!)</f>
        <v>#REF!</v>
      </c>
      <c r="J11" s="589" t="e">
        <f>SUM('7 міс.'!J11,#REF!)</f>
        <v>#REF!</v>
      </c>
      <c r="K11" s="245" t="e">
        <f t="shared" si="2"/>
        <v>#REF!</v>
      </c>
      <c r="L11" s="588" t="e">
        <f>SUM('7 міс.'!L11,#REF!)</f>
        <v>#REF!</v>
      </c>
      <c r="M11" s="589" t="e">
        <f>SUM('7 міс.'!M11,#REF!)</f>
        <v>#REF!</v>
      </c>
      <c r="N11" s="245" t="e">
        <f t="shared" si="3"/>
        <v>#REF!</v>
      </c>
      <c r="O11" s="588" t="e">
        <f>SUM('7 міс.'!O11,#REF!)</f>
        <v>#REF!</v>
      </c>
      <c r="P11" s="589" t="e">
        <f>SUM('7 міс.'!P11,#REF!)</f>
        <v>#REF!</v>
      </c>
      <c r="Q11" s="245" t="e">
        <f t="shared" si="4"/>
        <v>#REF!</v>
      </c>
      <c r="R11" s="588" t="e">
        <f>SUM('7 міс.'!R11,#REF!)</f>
        <v>#REF!</v>
      </c>
      <c r="S11" s="589" t="e">
        <f>SUM('7 міс.'!S11,#REF!)</f>
        <v>#REF!</v>
      </c>
      <c r="T11" s="243" t="e">
        <f t="shared" si="5"/>
        <v>#REF!</v>
      </c>
      <c r="U11" s="588" t="e">
        <f t="shared" si="7"/>
        <v>#REF!</v>
      </c>
      <c r="V11" s="589" t="e">
        <f>SUM(D11,G11,J11,M11,P11,S11)</f>
        <v>#REF!</v>
      </c>
      <c r="W11" s="245" t="e">
        <f t="shared" si="6"/>
        <v>#REF!</v>
      </c>
    </row>
    <row r="12" spans="1:27" ht="21" customHeight="1" x14ac:dyDescent="0.2">
      <c r="A12" s="520" t="s">
        <v>16</v>
      </c>
      <c r="B12" s="523" t="s">
        <v>26</v>
      </c>
      <c r="C12" s="676" t="e">
        <f>C13+C16</f>
        <v>#REF!</v>
      </c>
      <c r="D12" s="589" t="e">
        <f>D13+D16</f>
        <v>#REF!</v>
      </c>
      <c r="E12" s="243" t="e">
        <f t="shared" si="0"/>
        <v>#REF!</v>
      </c>
      <c r="F12" s="588" t="e">
        <f>F13+F16</f>
        <v>#REF!</v>
      </c>
      <c r="G12" s="589" t="e">
        <f>G13+G16</f>
        <v>#REF!</v>
      </c>
      <c r="H12" s="245" t="e">
        <f t="shared" si="1"/>
        <v>#REF!</v>
      </c>
      <c r="I12" s="588" t="e">
        <f>SUM(I14,I15,I16)</f>
        <v>#REF!</v>
      </c>
      <c r="J12" s="589" t="e">
        <f>J13+J16</f>
        <v>#REF!</v>
      </c>
      <c r="K12" s="245" t="e">
        <f t="shared" si="2"/>
        <v>#REF!</v>
      </c>
      <c r="L12" s="588" t="e">
        <f>SUM(L14,L15,L16)</f>
        <v>#REF!</v>
      </c>
      <c r="M12" s="589" t="e">
        <f>M13+M16</f>
        <v>#REF!</v>
      </c>
      <c r="N12" s="245" t="e">
        <f t="shared" si="3"/>
        <v>#REF!</v>
      </c>
      <c r="O12" s="588" t="e">
        <f>SUM(O14,O15,O16)</f>
        <v>#REF!</v>
      </c>
      <c r="P12" s="589" t="e">
        <f>P13+P16</f>
        <v>#REF!</v>
      </c>
      <c r="Q12" s="245" t="e">
        <f t="shared" si="4"/>
        <v>#REF!</v>
      </c>
      <c r="R12" s="588" t="e">
        <f>SUM(R14,R15,R16)</f>
        <v>#REF!</v>
      </c>
      <c r="S12" s="589" t="e">
        <f>S13+S16</f>
        <v>#REF!</v>
      </c>
      <c r="T12" s="243" t="e">
        <f t="shared" si="5"/>
        <v>#REF!</v>
      </c>
      <c r="U12" s="588" t="e">
        <f t="shared" si="7"/>
        <v>#REF!</v>
      </c>
      <c r="V12" s="589" t="e">
        <f t="shared" si="7"/>
        <v>#REF!</v>
      </c>
      <c r="W12" s="245" t="e">
        <f t="shared" si="6"/>
        <v>#REF!</v>
      </c>
    </row>
    <row r="13" spans="1:27" s="140" customFormat="1" ht="12.6" customHeight="1" x14ac:dyDescent="0.2">
      <c r="A13" s="534" t="s">
        <v>29</v>
      </c>
      <c r="B13" s="523"/>
      <c r="C13" s="676" t="e">
        <f>SUM('7 міс.'!C13,#REF!)</f>
        <v>#REF!</v>
      </c>
      <c r="D13" s="589" t="e">
        <f>SUM('7 міс.'!D13,#REF!)</f>
        <v>#REF!</v>
      </c>
      <c r="E13" s="243" t="e">
        <f t="shared" si="0"/>
        <v>#REF!</v>
      </c>
      <c r="F13" s="588" t="e">
        <f>SUM('7 міс.'!F13,#REF!)</f>
        <v>#REF!</v>
      </c>
      <c r="G13" s="589" t="e">
        <f>SUM('7 міс.'!G13,#REF!)</f>
        <v>#REF!</v>
      </c>
      <c r="H13" s="245" t="e">
        <f t="shared" si="1"/>
        <v>#REF!</v>
      </c>
      <c r="I13" s="588" t="e">
        <f>I14+I15</f>
        <v>#REF!</v>
      </c>
      <c r="J13" s="589" t="e">
        <f>SUM('7 міс.'!J13,#REF!)</f>
        <v>#REF!</v>
      </c>
      <c r="K13" s="680" t="e">
        <f t="shared" si="2"/>
        <v>#REF!</v>
      </c>
      <c r="L13" s="588" t="e">
        <f>L14+L15</f>
        <v>#REF!</v>
      </c>
      <c r="M13" s="589" t="e">
        <f>SUM('7 міс.'!M13,#REF!)</f>
        <v>#REF!</v>
      </c>
      <c r="N13" s="680" t="e">
        <f t="shared" si="3"/>
        <v>#REF!</v>
      </c>
      <c r="O13" s="588" t="e">
        <f>O14+O15</f>
        <v>#REF!</v>
      </c>
      <c r="P13" s="589" t="e">
        <f>SUM('7 міс.'!P13,#REF!)</f>
        <v>#REF!</v>
      </c>
      <c r="Q13" s="680" t="e">
        <f t="shared" si="4"/>
        <v>#REF!</v>
      </c>
      <c r="R13" s="588" t="e">
        <f>R14+R15</f>
        <v>#REF!</v>
      </c>
      <c r="S13" s="589" t="e">
        <f>SUM('7 міс.'!S13,#REF!)</f>
        <v>#REF!</v>
      </c>
      <c r="T13" s="782" t="e">
        <f t="shared" si="5"/>
        <v>#REF!</v>
      </c>
      <c r="U13" s="588" t="e">
        <f>U14+U15</f>
        <v>#REF!</v>
      </c>
      <c r="V13" s="589" t="e">
        <f t="shared" si="7"/>
        <v>#REF!</v>
      </c>
      <c r="W13" s="680" t="e">
        <f t="shared" si="6"/>
        <v>#REF!</v>
      </c>
    </row>
    <row r="14" spans="1:27" ht="12.6" customHeight="1" x14ac:dyDescent="0.2">
      <c r="A14" s="536" t="s">
        <v>13</v>
      </c>
      <c r="B14" s="524" t="s">
        <v>12</v>
      </c>
      <c r="C14" s="675" t="e">
        <f>SUM('7 міс.'!C14,#REF!)</f>
        <v>#REF!</v>
      </c>
      <c r="D14" s="587" t="e">
        <f>SUM('7 міс.'!D14,#REF!)</f>
        <v>#REF!</v>
      </c>
      <c r="E14" s="212" t="e">
        <f t="shared" si="0"/>
        <v>#REF!</v>
      </c>
      <c r="F14" s="586" t="e">
        <f>SUM('7 міс.'!F14,#REF!)</f>
        <v>#REF!</v>
      </c>
      <c r="G14" s="587" t="e">
        <f>SUM('7 міс.'!G14,#REF!)</f>
        <v>#REF!</v>
      </c>
      <c r="H14" s="61" t="e">
        <f t="shared" si="1"/>
        <v>#REF!</v>
      </c>
      <c r="I14" s="586" t="e">
        <f>SUM('7 міс.'!I14,#REF!)</f>
        <v>#REF!</v>
      </c>
      <c r="J14" s="587" t="e">
        <f>SUM('7 міс.'!J14,#REF!)</f>
        <v>#REF!</v>
      </c>
      <c r="K14" s="61" t="e">
        <f t="shared" si="2"/>
        <v>#REF!</v>
      </c>
      <c r="L14" s="586" t="e">
        <f>SUM('7 міс.'!L14,#REF!)</f>
        <v>#REF!</v>
      </c>
      <c r="M14" s="587" t="e">
        <f>SUM('7 міс.'!M14,#REF!)</f>
        <v>#REF!</v>
      </c>
      <c r="N14" s="61" t="e">
        <f t="shared" si="3"/>
        <v>#REF!</v>
      </c>
      <c r="O14" s="586" t="e">
        <f>SUM('7 міс.'!O14,#REF!)</f>
        <v>#REF!</v>
      </c>
      <c r="P14" s="587" t="e">
        <f>SUM('7 міс.'!P14,#REF!)</f>
        <v>#REF!</v>
      </c>
      <c r="Q14" s="61" t="e">
        <f t="shared" si="4"/>
        <v>#REF!</v>
      </c>
      <c r="R14" s="586" t="e">
        <f>SUM('7 міс.'!R14,#REF!)</f>
        <v>#REF!</v>
      </c>
      <c r="S14" s="587" t="e">
        <f>SUM('7 міс.'!S14,#REF!)</f>
        <v>#REF!</v>
      </c>
      <c r="T14" s="212" t="e">
        <f t="shared" si="5"/>
        <v>#REF!</v>
      </c>
      <c r="U14" s="586" t="e">
        <f t="shared" si="7"/>
        <v>#REF!</v>
      </c>
      <c r="V14" s="587" t="e">
        <f t="shared" si="7"/>
        <v>#REF!</v>
      </c>
      <c r="W14" s="61" t="e">
        <f t="shared" si="6"/>
        <v>#REF!</v>
      </c>
      <c r="X14" s="75"/>
      <c r="Z14" s="75"/>
    </row>
    <row r="15" spans="1:27" ht="12.6" customHeight="1" x14ac:dyDescent="0.2">
      <c r="A15" s="536" t="s">
        <v>14</v>
      </c>
      <c r="B15" s="524" t="s">
        <v>12</v>
      </c>
      <c r="C15" s="675" t="e">
        <f>SUM('7 міс.'!C15,#REF!)</f>
        <v>#REF!</v>
      </c>
      <c r="D15" s="587" t="e">
        <f>SUM('7 міс.'!D15,#REF!)</f>
        <v>#REF!</v>
      </c>
      <c r="E15" s="212" t="e">
        <f t="shared" si="0"/>
        <v>#REF!</v>
      </c>
      <c r="F15" s="586" t="e">
        <f>SUM('7 міс.'!F15,#REF!)</f>
        <v>#REF!</v>
      </c>
      <c r="G15" s="587" t="e">
        <f>SUM('7 міс.'!G15,#REF!)</f>
        <v>#REF!</v>
      </c>
      <c r="H15" s="61" t="e">
        <f t="shared" si="1"/>
        <v>#REF!</v>
      </c>
      <c r="I15" s="586" t="e">
        <f>SUM('7 міс.'!I15,#REF!)</f>
        <v>#REF!</v>
      </c>
      <c r="J15" s="587" t="e">
        <f>SUM('7 міс.'!J15,#REF!)</f>
        <v>#REF!</v>
      </c>
      <c r="K15" s="61" t="e">
        <f t="shared" si="2"/>
        <v>#REF!</v>
      </c>
      <c r="L15" s="586" t="e">
        <f>SUM('7 міс.'!L15,#REF!)</f>
        <v>#REF!</v>
      </c>
      <c r="M15" s="587" t="e">
        <f>SUM('7 міс.'!M15,#REF!)</f>
        <v>#REF!</v>
      </c>
      <c r="N15" s="61" t="e">
        <f t="shared" si="3"/>
        <v>#REF!</v>
      </c>
      <c r="O15" s="586" t="e">
        <f>SUM('7 міс.'!O15,#REF!)</f>
        <v>#REF!</v>
      </c>
      <c r="P15" s="587" t="e">
        <f>SUM('7 міс.'!P15,#REF!)</f>
        <v>#REF!</v>
      </c>
      <c r="Q15" s="61" t="e">
        <f t="shared" si="4"/>
        <v>#REF!</v>
      </c>
      <c r="R15" s="586" t="e">
        <f>SUM('7 міс.'!R15,#REF!)</f>
        <v>#REF!</v>
      </c>
      <c r="S15" s="587" t="e">
        <f>SUM('7 міс.'!S15,#REF!)</f>
        <v>#REF!</v>
      </c>
      <c r="T15" s="212" t="e">
        <f t="shared" si="5"/>
        <v>#REF!</v>
      </c>
      <c r="U15" s="586" t="e">
        <f t="shared" si="7"/>
        <v>#REF!</v>
      </c>
      <c r="V15" s="587" t="e">
        <f t="shared" si="7"/>
        <v>#REF!</v>
      </c>
      <c r="W15" s="61" t="e">
        <f t="shared" si="6"/>
        <v>#REF!</v>
      </c>
      <c r="AA15" s="75"/>
    </row>
    <row r="16" spans="1:27" s="140" customFormat="1" ht="12.6" customHeight="1" x14ac:dyDescent="0.2">
      <c r="A16" s="537" t="s">
        <v>30</v>
      </c>
      <c r="B16" s="1011" t="s">
        <v>12</v>
      </c>
      <c r="C16" s="676" t="e">
        <f>SUM('7 міс.'!C16,#REF!)</f>
        <v>#REF!</v>
      </c>
      <c r="D16" s="589" t="e">
        <f>SUM('7 міс.'!D16,#REF!)</f>
        <v>#REF!</v>
      </c>
      <c r="E16" s="243" t="e">
        <f t="shared" si="0"/>
        <v>#REF!</v>
      </c>
      <c r="F16" s="588" t="e">
        <f>SUM('7 міс.'!F16,#REF!)</f>
        <v>#REF!</v>
      </c>
      <c r="G16" s="589" t="e">
        <f>SUM('7 міс.'!G16,#REF!)</f>
        <v>#REF!</v>
      </c>
      <c r="H16" s="245" t="e">
        <f t="shared" si="1"/>
        <v>#REF!</v>
      </c>
      <c r="I16" s="588" t="e">
        <f>SUM('7 міс.'!I16,#REF!)</f>
        <v>#REF!</v>
      </c>
      <c r="J16" s="589" t="e">
        <f>SUM('7 міс.'!J16,#REF!)</f>
        <v>#REF!</v>
      </c>
      <c r="K16" s="245" t="e">
        <f t="shared" si="2"/>
        <v>#REF!</v>
      </c>
      <c r="L16" s="588" t="e">
        <f>SUM('7 міс.'!L16,#REF!)</f>
        <v>#REF!</v>
      </c>
      <c r="M16" s="589" t="e">
        <f>SUM('7 міс.'!M16,#REF!)</f>
        <v>#REF!</v>
      </c>
      <c r="N16" s="245" t="e">
        <f t="shared" si="3"/>
        <v>#REF!</v>
      </c>
      <c r="O16" s="588" t="e">
        <f>SUM('7 міс.'!O16,#REF!)</f>
        <v>#REF!</v>
      </c>
      <c r="P16" s="589" t="e">
        <f>SUM('7 міс.'!P16,#REF!)</f>
        <v>#REF!</v>
      </c>
      <c r="Q16" s="245" t="e">
        <f t="shared" si="4"/>
        <v>#REF!</v>
      </c>
      <c r="R16" s="588" t="e">
        <f>SUM('7 міс.'!R16,#REF!)</f>
        <v>#REF!</v>
      </c>
      <c r="S16" s="589" t="e">
        <f>SUM('7 міс.'!S16,#REF!)</f>
        <v>#REF!</v>
      </c>
      <c r="T16" s="243" t="e">
        <f t="shared" si="5"/>
        <v>#REF!</v>
      </c>
      <c r="U16" s="588" t="e">
        <f t="shared" si="7"/>
        <v>#REF!</v>
      </c>
      <c r="V16" s="589" t="e">
        <f t="shared" si="7"/>
        <v>#REF!</v>
      </c>
      <c r="W16" s="245" t="e">
        <f t="shared" si="6"/>
        <v>#REF!</v>
      </c>
    </row>
    <row r="17" spans="1:25" ht="21" customHeight="1" x14ac:dyDescent="0.2">
      <c r="A17" s="520" t="s">
        <v>17</v>
      </c>
      <c r="B17" s="523" t="s">
        <v>26</v>
      </c>
      <c r="C17" s="676" t="e">
        <f>C18+C21</f>
        <v>#REF!</v>
      </c>
      <c r="D17" s="589" t="e">
        <f>D18+D21</f>
        <v>#REF!</v>
      </c>
      <c r="E17" s="243" t="e">
        <f t="shared" si="0"/>
        <v>#REF!</v>
      </c>
      <c r="F17" s="588" t="e">
        <f>F18+F21</f>
        <v>#REF!</v>
      </c>
      <c r="G17" s="589" t="e">
        <f>G18+G21</f>
        <v>#REF!</v>
      </c>
      <c r="H17" s="245" t="e">
        <f t="shared" si="1"/>
        <v>#REF!</v>
      </c>
      <c r="I17" s="588" t="e">
        <f>SUM(I19,I20,I21)</f>
        <v>#REF!</v>
      </c>
      <c r="J17" s="589" t="e">
        <f>SUM(J19,J20,J21)</f>
        <v>#REF!</v>
      </c>
      <c r="K17" s="245" t="e">
        <f t="shared" si="2"/>
        <v>#REF!</v>
      </c>
      <c r="L17" s="588" t="e">
        <f>SUM(L19,L20,L21)</f>
        <v>#REF!</v>
      </c>
      <c r="M17" s="589" t="e">
        <f>SUM(M19,M20,M21)</f>
        <v>#REF!</v>
      </c>
      <c r="N17" s="245" t="e">
        <f t="shared" si="3"/>
        <v>#REF!</v>
      </c>
      <c r="O17" s="588" t="e">
        <f>SUM(O19,O20,O21)</f>
        <v>#REF!</v>
      </c>
      <c r="P17" s="589" t="e">
        <f>SUM(P19,P20,P21)</f>
        <v>#REF!</v>
      </c>
      <c r="Q17" s="245" t="e">
        <f t="shared" si="4"/>
        <v>#REF!</v>
      </c>
      <c r="R17" s="588" t="e">
        <f>SUM(R19,R20,R21)</f>
        <v>#REF!</v>
      </c>
      <c r="S17" s="589" t="e">
        <f>'7 міс.'!S17+#REF!</f>
        <v>#REF!</v>
      </c>
      <c r="T17" s="243" t="e">
        <f t="shared" si="5"/>
        <v>#REF!</v>
      </c>
      <c r="U17" s="588" t="e">
        <f>SUM(U19,U20,U21)</f>
        <v>#REF!</v>
      </c>
      <c r="V17" s="589" t="e">
        <f>SUM(V19,V20,V21)</f>
        <v>#REF!</v>
      </c>
      <c r="W17" s="245" t="e">
        <f t="shared" si="6"/>
        <v>#REF!</v>
      </c>
      <c r="X17" s="75"/>
      <c r="Y17" s="75"/>
    </row>
    <row r="18" spans="1:25" ht="12.6" customHeight="1" x14ac:dyDescent="0.2">
      <c r="A18" s="534" t="s">
        <v>29</v>
      </c>
      <c r="B18" s="523"/>
      <c r="C18" s="676" t="e">
        <f>'7 міс.'!C18+#REF!</f>
        <v>#REF!</v>
      </c>
      <c r="D18" s="589" t="e">
        <f>'7 міс.'!D18+#REF!</f>
        <v>#REF!</v>
      </c>
      <c r="E18" s="243" t="e">
        <f t="shared" si="0"/>
        <v>#REF!</v>
      </c>
      <c r="F18" s="588" t="e">
        <f>'7 міс.'!F18+#REF!</f>
        <v>#REF!</v>
      </c>
      <c r="G18" s="589" t="e">
        <f>'7 міс.'!G18+#REF!</f>
        <v>#REF!</v>
      </c>
      <c r="H18" s="245" t="e">
        <f t="shared" si="1"/>
        <v>#REF!</v>
      </c>
      <c r="I18" s="588" t="e">
        <f>I19+I20</f>
        <v>#REF!</v>
      </c>
      <c r="J18" s="589" t="e">
        <f>'7 міс.'!J18+#REF!</f>
        <v>#REF!</v>
      </c>
      <c r="K18" s="245" t="e">
        <f t="shared" si="2"/>
        <v>#REF!</v>
      </c>
      <c r="L18" s="588" t="e">
        <f>L19+L20</f>
        <v>#REF!</v>
      </c>
      <c r="M18" s="589" t="e">
        <f>'7 міс.'!M18+#REF!</f>
        <v>#REF!</v>
      </c>
      <c r="N18" s="245" t="e">
        <f t="shared" si="3"/>
        <v>#REF!</v>
      </c>
      <c r="O18" s="588" t="e">
        <f>O19+O20</f>
        <v>#REF!</v>
      </c>
      <c r="P18" s="589" t="e">
        <f>'7 міс.'!P18+#REF!</f>
        <v>#REF!</v>
      </c>
      <c r="Q18" s="245" t="e">
        <f t="shared" si="4"/>
        <v>#REF!</v>
      </c>
      <c r="R18" s="588" t="e">
        <f>R19+R20</f>
        <v>#REF!</v>
      </c>
      <c r="S18" s="589" t="e">
        <f>'7 міс.'!S18+#REF!</f>
        <v>#REF!</v>
      </c>
      <c r="T18" s="243" t="e">
        <f t="shared" si="5"/>
        <v>#REF!</v>
      </c>
      <c r="U18" s="588" t="e">
        <f>U19+U20</f>
        <v>#REF!</v>
      </c>
      <c r="V18" s="589" t="e">
        <f t="shared" si="7"/>
        <v>#REF!</v>
      </c>
      <c r="W18" s="245" t="e">
        <f t="shared" si="6"/>
        <v>#REF!</v>
      </c>
      <c r="X18" s="75"/>
      <c r="Y18" s="75"/>
    </row>
    <row r="19" spans="1:25" ht="12.6" customHeight="1" x14ac:dyDescent="0.2">
      <c r="A19" s="536" t="s">
        <v>13</v>
      </c>
      <c r="B19" s="524" t="s">
        <v>12</v>
      </c>
      <c r="C19" s="675" t="e">
        <f>SUM('7 міс.'!C19,#REF!)</f>
        <v>#REF!</v>
      </c>
      <c r="D19" s="587" t="e">
        <f>SUM('7 міс.'!D19,#REF!)</f>
        <v>#REF!</v>
      </c>
      <c r="E19" s="212" t="e">
        <f t="shared" si="0"/>
        <v>#REF!</v>
      </c>
      <c r="F19" s="586" t="e">
        <f>SUM('7 міс.'!F19,#REF!)</f>
        <v>#REF!</v>
      </c>
      <c r="G19" s="587" t="e">
        <f>SUM('7 міс.'!G19,#REF!)</f>
        <v>#REF!</v>
      </c>
      <c r="H19" s="61" t="e">
        <f t="shared" si="1"/>
        <v>#REF!</v>
      </c>
      <c r="I19" s="586" t="e">
        <f>SUM('7 міс.'!I19,#REF!)</f>
        <v>#REF!</v>
      </c>
      <c r="J19" s="587" t="e">
        <f>SUM('7 міс.'!J19,#REF!)</f>
        <v>#REF!</v>
      </c>
      <c r="K19" s="61" t="e">
        <f t="shared" si="2"/>
        <v>#REF!</v>
      </c>
      <c r="L19" s="586" t="e">
        <f>SUM('7 міс.'!L19,#REF!)</f>
        <v>#REF!</v>
      </c>
      <c r="M19" s="587" t="e">
        <f>SUM('7 міс.'!M19,#REF!)</f>
        <v>#REF!</v>
      </c>
      <c r="N19" s="61" t="e">
        <f t="shared" si="3"/>
        <v>#REF!</v>
      </c>
      <c r="O19" s="586" t="e">
        <f>SUM('7 міс.'!O19,#REF!)</f>
        <v>#REF!</v>
      </c>
      <c r="P19" s="587" t="e">
        <f>SUM('7 міс.'!P19,#REF!)</f>
        <v>#REF!</v>
      </c>
      <c r="Q19" s="61" t="e">
        <f t="shared" si="4"/>
        <v>#REF!</v>
      </c>
      <c r="R19" s="586" t="e">
        <f>SUM('7 міс.'!R19,#REF!)</f>
        <v>#REF!</v>
      </c>
      <c r="S19" s="587" t="e">
        <f>SUM('7 міс.'!S19,#REF!)</f>
        <v>#REF!</v>
      </c>
      <c r="T19" s="212" t="e">
        <f t="shared" si="5"/>
        <v>#REF!</v>
      </c>
      <c r="U19" s="586" t="e">
        <f t="shared" si="7"/>
        <v>#REF!</v>
      </c>
      <c r="V19" s="587" t="e">
        <f>SUM(D19,G19,J19,M19,P19,S19)</f>
        <v>#REF!</v>
      </c>
      <c r="W19" s="61" t="e">
        <f t="shared" si="6"/>
        <v>#REF!</v>
      </c>
    </row>
    <row r="20" spans="1:25" ht="12.6" customHeight="1" x14ac:dyDescent="0.2">
      <c r="A20" s="536" t="s">
        <v>14</v>
      </c>
      <c r="B20" s="524" t="s">
        <v>12</v>
      </c>
      <c r="C20" s="675" t="e">
        <f>SUM('7 міс.'!C20,#REF!)</f>
        <v>#REF!</v>
      </c>
      <c r="D20" s="587" t="e">
        <f>SUM('7 міс.'!D20,#REF!)</f>
        <v>#REF!</v>
      </c>
      <c r="E20" s="212" t="e">
        <f t="shared" si="0"/>
        <v>#REF!</v>
      </c>
      <c r="F20" s="586" t="e">
        <f>SUM('7 міс.'!F20,#REF!)</f>
        <v>#REF!</v>
      </c>
      <c r="G20" s="587" t="e">
        <f>SUM('7 міс.'!G20,#REF!)</f>
        <v>#REF!</v>
      </c>
      <c r="H20" s="61" t="e">
        <f t="shared" si="1"/>
        <v>#REF!</v>
      </c>
      <c r="I20" s="586" t="e">
        <f>SUM('7 міс.'!I20,#REF!)</f>
        <v>#REF!</v>
      </c>
      <c r="J20" s="587" t="e">
        <f>SUM('7 міс.'!J20,#REF!)</f>
        <v>#REF!</v>
      </c>
      <c r="K20" s="61" t="e">
        <f t="shared" si="2"/>
        <v>#REF!</v>
      </c>
      <c r="L20" s="586" t="e">
        <f>SUM('7 міс.'!L20,#REF!)</f>
        <v>#REF!</v>
      </c>
      <c r="M20" s="587" t="e">
        <f>SUM('7 міс.'!M20,#REF!)</f>
        <v>#REF!</v>
      </c>
      <c r="N20" s="61" t="e">
        <f t="shared" si="3"/>
        <v>#REF!</v>
      </c>
      <c r="O20" s="586" t="e">
        <f>SUM('7 міс.'!O20,#REF!)</f>
        <v>#REF!</v>
      </c>
      <c r="P20" s="587" t="e">
        <f>SUM('7 міс.'!P20,#REF!)</f>
        <v>#REF!</v>
      </c>
      <c r="Q20" s="61" t="e">
        <f t="shared" si="4"/>
        <v>#REF!</v>
      </c>
      <c r="R20" s="586" t="e">
        <f>SUM('7 міс.'!R20,#REF!)</f>
        <v>#REF!</v>
      </c>
      <c r="S20" s="587" t="e">
        <f>SUM('7 міс.'!S20,#REF!)</f>
        <v>#REF!</v>
      </c>
      <c r="T20" s="212" t="e">
        <f t="shared" si="5"/>
        <v>#REF!</v>
      </c>
      <c r="U20" s="586" t="e">
        <f t="shared" si="7"/>
        <v>#REF!</v>
      </c>
      <c r="V20" s="587" t="e">
        <f>SUM(D20,G20,J20,M20,P20,S20)</f>
        <v>#REF!</v>
      </c>
      <c r="W20" s="61" t="e">
        <f t="shared" si="6"/>
        <v>#REF!</v>
      </c>
      <c r="X20" s="75"/>
    </row>
    <row r="21" spans="1:25" s="140" customFormat="1" ht="12.6" customHeight="1" x14ac:dyDescent="0.2">
      <c r="A21" s="537" t="s">
        <v>30</v>
      </c>
      <c r="B21" s="1011" t="s">
        <v>12</v>
      </c>
      <c r="C21" s="676" t="e">
        <f>SUM('7 міс.'!C21,#REF!)</f>
        <v>#REF!</v>
      </c>
      <c r="D21" s="589" t="e">
        <f>SUM('7 міс.'!D21,#REF!)</f>
        <v>#REF!</v>
      </c>
      <c r="E21" s="243" t="e">
        <f t="shared" si="0"/>
        <v>#REF!</v>
      </c>
      <c r="F21" s="588" t="e">
        <f>SUM('7 міс.'!F21,#REF!)</f>
        <v>#REF!</v>
      </c>
      <c r="G21" s="589" t="e">
        <f>SUM('7 міс.'!G21,#REF!)</f>
        <v>#REF!</v>
      </c>
      <c r="H21" s="245" t="e">
        <f t="shared" si="1"/>
        <v>#REF!</v>
      </c>
      <c r="I21" s="588" t="e">
        <f>SUM('7 міс.'!I21,#REF!)</f>
        <v>#REF!</v>
      </c>
      <c r="J21" s="589" t="e">
        <f>SUM('7 міс.'!J21,#REF!)</f>
        <v>#REF!</v>
      </c>
      <c r="K21" s="245" t="e">
        <f t="shared" si="2"/>
        <v>#REF!</v>
      </c>
      <c r="L21" s="588" t="e">
        <f>SUM('7 міс.'!L21,#REF!)</f>
        <v>#REF!</v>
      </c>
      <c r="M21" s="589" t="e">
        <f>SUM('7 міс.'!M21,#REF!)</f>
        <v>#REF!</v>
      </c>
      <c r="N21" s="245" t="e">
        <f t="shared" si="3"/>
        <v>#REF!</v>
      </c>
      <c r="O21" s="588" t="e">
        <f>SUM('7 міс.'!O21,#REF!)</f>
        <v>#REF!</v>
      </c>
      <c r="P21" s="589" t="e">
        <f>SUM('7 міс.'!P21,#REF!)</f>
        <v>#REF!</v>
      </c>
      <c r="Q21" s="245" t="e">
        <f t="shared" si="4"/>
        <v>#REF!</v>
      </c>
      <c r="R21" s="588" t="e">
        <f>SUM('7 міс.'!R21,#REF!)</f>
        <v>#REF!</v>
      </c>
      <c r="S21" s="589" t="e">
        <f>SUM('7 міс.'!S21,#REF!)</f>
        <v>#REF!</v>
      </c>
      <c r="T21" s="243" t="e">
        <f t="shared" si="5"/>
        <v>#REF!</v>
      </c>
      <c r="U21" s="588" t="e">
        <f t="shared" si="7"/>
        <v>#REF!</v>
      </c>
      <c r="V21" s="589" t="e">
        <f>SUM(D21,G21,J21,M21,P21,S21)</f>
        <v>#REF!</v>
      </c>
      <c r="W21" s="245" t="e">
        <f t="shared" si="6"/>
        <v>#REF!</v>
      </c>
    </row>
    <row r="22" spans="1:25" ht="21" customHeight="1" x14ac:dyDescent="0.2">
      <c r="A22" s="996" t="s">
        <v>18</v>
      </c>
      <c r="B22" s="750" t="s">
        <v>27</v>
      </c>
      <c r="C22" s="201" t="e">
        <f t="shared" ref="C22:D26" si="8">C7/C12*1000</f>
        <v>#REF!</v>
      </c>
      <c r="D22" s="16" t="e">
        <f t="shared" si="8"/>
        <v>#REF!</v>
      </c>
      <c r="E22" s="216" t="e">
        <f t="shared" ref="E22:E42" si="9">D22-C22</f>
        <v>#REF!</v>
      </c>
      <c r="F22" s="171" t="e">
        <f t="shared" ref="F22:G26" si="10">F7/F12*1000</f>
        <v>#REF!</v>
      </c>
      <c r="G22" s="16" t="e">
        <f t="shared" si="10"/>
        <v>#REF!</v>
      </c>
      <c r="H22" s="62" t="e">
        <f t="shared" ref="H22:H42" si="11">G22-F22</f>
        <v>#REF!</v>
      </c>
      <c r="I22" s="171" t="e">
        <f>I7/I12*1000</f>
        <v>#REF!</v>
      </c>
      <c r="J22" s="16" t="e">
        <f>J7/J12*1000</f>
        <v>#REF!</v>
      </c>
      <c r="K22" s="62" t="e">
        <f t="shared" ref="K22:K42" si="12">J22-I22</f>
        <v>#REF!</v>
      </c>
      <c r="L22" s="171" t="e">
        <f>L7/L12*1000</f>
        <v>#REF!</v>
      </c>
      <c r="M22" s="16" t="e">
        <f>M7/M12*1000</f>
        <v>#REF!</v>
      </c>
      <c r="N22" s="62" t="e">
        <f t="shared" ref="N22:N42" si="13">M22-L22</f>
        <v>#REF!</v>
      </c>
      <c r="O22" s="171" t="e">
        <f>O7/O12*1000</f>
        <v>#REF!</v>
      </c>
      <c r="P22" s="16" t="e">
        <f>P7/P12*1000</f>
        <v>#REF!</v>
      </c>
      <c r="Q22" s="62" t="e">
        <f t="shared" ref="Q22:Q42" si="14">P22-O22</f>
        <v>#REF!</v>
      </c>
      <c r="R22" s="171" t="e">
        <f>R7/R12*1000</f>
        <v>#REF!</v>
      </c>
      <c r="S22" s="16" t="e">
        <f>S7/S12*1000</f>
        <v>#REF!</v>
      </c>
      <c r="T22" s="216" t="e">
        <f t="shared" ref="T22:T42" si="15">S22-R22</f>
        <v>#REF!</v>
      </c>
      <c r="U22" s="171" t="e">
        <f>U7/U12*1000</f>
        <v>#REF!</v>
      </c>
      <c r="V22" s="16" t="e">
        <f>V7/V12*1000</f>
        <v>#REF!</v>
      </c>
      <c r="W22" s="62" t="e">
        <f t="shared" ref="W22:W42" si="16">V22-U22</f>
        <v>#REF!</v>
      </c>
    </row>
    <row r="23" spans="1:25" s="140" customFormat="1" ht="12.6" customHeight="1" x14ac:dyDescent="0.2">
      <c r="A23" s="997" t="s">
        <v>29</v>
      </c>
      <c r="B23" s="750"/>
      <c r="C23" s="201" t="e">
        <f t="shared" si="8"/>
        <v>#REF!</v>
      </c>
      <c r="D23" s="16" t="e">
        <f t="shared" si="8"/>
        <v>#REF!</v>
      </c>
      <c r="E23" s="216" t="e">
        <f>D23-C23</f>
        <v>#REF!</v>
      </c>
      <c r="F23" s="171" t="e">
        <f t="shared" si="10"/>
        <v>#REF!</v>
      </c>
      <c r="G23" s="16" t="e">
        <f t="shared" si="10"/>
        <v>#REF!</v>
      </c>
      <c r="H23" s="62" t="e">
        <f t="shared" si="11"/>
        <v>#REF!</v>
      </c>
      <c r="I23" s="171" t="e">
        <f>I8/I13*1000</f>
        <v>#REF!</v>
      </c>
      <c r="J23" s="16" t="e">
        <f>J8/J13*1000</f>
        <v>#REF!</v>
      </c>
      <c r="K23" s="62" t="e">
        <f t="shared" si="12"/>
        <v>#REF!</v>
      </c>
      <c r="L23" s="171" t="e">
        <f>L8/L13*1000</f>
        <v>#REF!</v>
      </c>
      <c r="M23" s="16" t="e">
        <f>M8/M13*1000</f>
        <v>#REF!</v>
      </c>
      <c r="N23" s="62" t="e">
        <f t="shared" si="13"/>
        <v>#REF!</v>
      </c>
      <c r="O23" s="171" t="e">
        <f>O8/O13*1000</f>
        <v>#REF!</v>
      </c>
      <c r="P23" s="16" t="e">
        <f>P8/P13*1000</f>
        <v>#REF!</v>
      </c>
      <c r="Q23" s="62" t="e">
        <f t="shared" si="14"/>
        <v>#REF!</v>
      </c>
      <c r="R23" s="171" t="e">
        <f>R8/R13*1000</f>
        <v>#REF!</v>
      </c>
      <c r="S23" s="16" t="e">
        <f>S8/S13*1000</f>
        <v>#REF!</v>
      </c>
      <c r="T23" s="216" t="e">
        <f t="shared" si="15"/>
        <v>#REF!</v>
      </c>
      <c r="U23" s="171" t="e">
        <f>U8/U13*1000</f>
        <v>#REF!</v>
      </c>
      <c r="V23" s="16" t="e">
        <f>V8/V13*1000</f>
        <v>#REF!</v>
      </c>
      <c r="W23" s="62" t="e">
        <f t="shared" si="16"/>
        <v>#REF!</v>
      </c>
    </row>
    <row r="24" spans="1:25" ht="12.6" customHeight="1" x14ac:dyDescent="0.2">
      <c r="A24" s="668" t="s">
        <v>13</v>
      </c>
      <c r="B24" s="759" t="s">
        <v>12</v>
      </c>
      <c r="C24" s="202" t="e">
        <f t="shared" si="8"/>
        <v>#REF!</v>
      </c>
      <c r="D24" s="5" t="e">
        <f t="shared" si="8"/>
        <v>#REF!</v>
      </c>
      <c r="E24" s="217" t="e">
        <f t="shared" si="9"/>
        <v>#REF!</v>
      </c>
      <c r="F24" s="172" t="e">
        <f t="shared" si="10"/>
        <v>#REF!</v>
      </c>
      <c r="G24" s="5" t="e">
        <f t="shared" si="10"/>
        <v>#REF!</v>
      </c>
      <c r="H24" s="63" t="e">
        <f t="shared" si="11"/>
        <v>#REF!</v>
      </c>
      <c r="I24" s="172" t="e">
        <f t="shared" ref="I24:J26" si="17">I9/I14*1000</f>
        <v>#REF!</v>
      </c>
      <c r="J24" s="5" t="e">
        <f t="shared" si="17"/>
        <v>#REF!</v>
      </c>
      <c r="K24" s="63" t="e">
        <f t="shared" si="12"/>
        <v>#REF!</v>
      </c>
      <c r="L24" s="172" t="e">
        <f t="shared" ref="L24:M26" si="18">L9/L14*1000</f>
        <v>#REF!</v>
      </c>
      <c r="M24" s="5" t="e">
        <f t="shared" si="18"/>
        <v>#REF!</v>
      </c>
      <c r="N24" s="63" t="e">
        <f t="shared" si="13"/>
        <v>#REF!</v>
      </c>
      <c r="O24" s="172" t="e">
        <f t="shared" ref="O24:P26" si="19">O9/O14*1000</f>
        <v>#REF!</v>
      </c>
      <c r="P24" s="5" t="e">
        <f t="shared" si="19"/>
        <v>#REF!</v>
      </c>
      <c r="Q24" s="63" t="e">
        <f t="shared" si="14"/>
        <v>#REF!</v>
      </c>
      <c r="R24" s="172" t="e">
        <f t="shared" ref="R24:S26" si="20">R9/R14*1000</f>
        <v>#REF!</v>
      </c>
      <c r="S24" s="5" t="e">
        <f t="shared" si="20"/>
        <v>#REF!</v>
      </c>
      <c r="T24" s="217" t="e">
        <f t="shared" si="15"/>
        <v>#REF!</v>
      </c>
      <c r="U24" s="172" t="e">
        <f t="shared" ref="U24:V26" si="21">U9/U14*1000</f>
        <v>#REF!</v>
      </c>
      <c r="V24" s="5" t="e">
        <f t="shared" si="21"/>
        <v>#REF!</v>
      </c>
      <c r="W24" s="63" t="e">
        <f t="shared" si="16"/>
        <v>#REF!</v>
      </c>
    </row>
    <row r="25" spans="1:25" ht="12.6" customHeight="1" x14ac:dyDescent="0.2">
      <c r="A25" s="668" t="s">
        <v>14</v>
      </c>
      <c r="B25" s="759" t="s">
        <v>12</v>
      </c>
      <c r="C25" s="202" t="e">
        <f t="shared" si="8"/>
        <v>#REF!</v>
      </c>
      <c r="D25" s="5" t="e">
        <f t="shared" si="8"/>
        <v>#REF!</v>
      </c>
      <c r="E25" s="217" t="e">
        <f t="shared" si="9"/>
        <v>#REF!</v>
      </c>
      <c r="F25" s="172" t="e">
        <f t="shared" si="10"/>
        <v>#REF!</v>
      </c>
      <c r="G25" s="5" t="e">
        <f t="shared" si="10"/>
        <v>#REF!</v>
      </c>
      <c r="H25" s="63" t="e">
        <f t="shared" si="11"/>
        <v>#REF!</v>
      </c>
      <c r="I25" s="172" t="e">
        <f t="shared" si="17"/>
        <v>#REF!</v>
      </c>
      <c r="J25" s="5" t="e">
        <f t="shared" si="17"/>
        <v>#REF!</v>
      </c>
      <c r="K25" s="63" t="e">
        <f t="shared" si="12"/>
        <v>#REF!</v>
      </c>
      <c r="L25" s="172" t="e">
        <f t="shared" si="18"/>
        <v>#REF!</v>
      </c>
      <c r="M25" s="5" t="e">
        <f t="shared" si="18"/>
        <v>#REF!</v>
      </c>
      <c r="N25" s="63" t="e">
        <f t="shared" si="13"/>
        <v>#REF!</v>
      </c>
      <c r="O25" s="172" t="e">
        <f t="shared" si="19"/>
        <v>#REF!</v>
      </c>
      <c r="P25" s="5" t="e">
        <f t="shared" si="19"/>
        <v>#REF!</v>
      </c>
      <c r="Q25" s="63" t="e">
        <f t="shared" si="14"/>
        <v>#REF!</v>
      </c>
      <c r="R25" s="172" t="e">
        <f t="shared" si="20"/>
        <v>#REF!</v>
      </c>
      <c r="S25" s="5" t="e">
        <f t="shared" si="20"/>
        <v>#REF!</v>
      </c>
      <c r="T25" s="217" t="e">
        <f t="shared" si="15"/>
        <v>#REF!</v>
      </c>
      <c r="U25" s="172" t="e">
        <f t="shared" si="21"/>
        <v>#REF!</v>
      </c>
      <c r="V25" s="5" t="e">
        <f t="shared" si="21"/>
        <v>#REF!</v>
      </c>
      <c r="W25" s="63" t="e">
        <f t="shared" si="16"/>
        <v>#REF!</v>
      </c>
    </row>
    <row r="26" spans="1:25" s="140" customFormat="1" ht="10.9" customHeight="1" x14ac:dyDescent="0.2">
      <c r="A26" s="997" t="s">
        <v>30</v>
      </c>
      <c r="B26" s="751" t="s">
        <v>12</v>
      </c>
      <c r="C26" s="201" t="e">
        <f t="shared" si="8"/>
        <v>#REF!</v>
      </c>
      <c r="D26" s="16" t="e">
        <f t="shared" si="8"/>
        <v>#REF!</v>
      </c>
      <c r="E26" s="216" t="e">
        <f t="shared" si="9"/>
        <v>#REF!</v>
      </c>
      <c r="F26" s="171" t="e">
        <f t="shared" si="10"/>
        <v>#REF!</v>
      </c>
      <c r="G26" s="16" t="e">
        <f t="shared" si="10"/>
        <v>#REF!</v>
      </c>
      <c r="H26" s="62" t="e">
        <f t="shared" si="11"/>
        <v>#REF!</v>
      </c>
      <c r="I26" s="171" t="e">
        <f t="shared" si="17"/>
        <v>#REF!</v>
      </c>
      <c r="J26" s="16" t="e">
        <f t="shared" si="17"/>
        <v>#REF!</v>
      </c>
      <c r="K26" s="62" t="e">
        <f t="shared" si="12"/>
        <v>#REF!</v>
      </c>
      <c r="L26" s="171" t="e">
        <f t="shared" si="18"/>
        <v>#REF!</v>
      </c>
      <c r="M26" s="16" t="e">
        <f t="shared" si="18"/>
        <v>#REF!</v>
      </c>
      <c r="N26" s="62" t="e">
        <f t="shared" si="13"/>
        <v>#REF!</v>
      </c>
      <c r="O26" s="171" t="e">
        <f t="shared" si="19"/>
        <v>#REF!</v>
      </c>
      <c r="P26" s="16" t="e">
        <f t="shared" si="19"/>
        <v>#REF!</v>
      </c>
      <c r="Q26" s="62" t="e">
        <f t="shared" si="14"/>
        <v>#REF!</v>
      </c>
      <c r="R26" s="171" t="e">
        <f t="shared" si="20"/>
        <v>#REF!</v>
      </c>
      <c r="S26" s="16" t="e">
        <f t="shared" si="20"/>
        <v>#REF!</v>
      </c>
      <c r="T26" s="216" t="e">
        <f t="shared" si="15"/>
        <v>#REF!</v>
      </c>
      <c r="U26" s="171" t="e">
        <f t="shared" si="21"/>
        <v>#REF!</v>
      </c>
      <c r="V26" s="16" t="e">
        <f t="shared" si="21"/>
        <v>#REF!</v>
      </c>
      <c r="W26" s="62" t="e">
        <f t="shared" si="16"/>
        <v>#REF!</v>
      </c>
    </row>
    <row r="27" spans="1:25" ht="21" customHeight="1" x14ac:dyDescent="0.2">
      <c r="A27" s="997" t="s">
        <v>19</v>
      </c>
      <c r="B27" s="750" t="s">
        <v>28</v>
      </c>
      <c r="C27" s="203" t="e">
        <f>C7/C30*1000</f>
        <v>#REF!</v>
      </c>
      <c r="D27" s="25" t="e">
        <f>D7/D30*1000</f>
        <v>#REF!</v>
      </c>
      <c r="E27" s="218" t="e">
        <f t="shared" si="9"/>
        <v>#REF!</v>
      </c>
      <c r="F27" s="165" t="e">
        <f>F7/F30*1000</f>
        <v>#REF!</v>
      </c>
      <c r="G27" s="25" t="e">
        <f>G7/G30*1000</f>
        <v>#REF!</v>
      </c>
      <c r="H27" s="64" t="e">
        <f t="shared" si="11"/>
        <v>#REF!</v>
      </c>
      <c r="I27" s="165" t="e">
        <f>I7/I30*1000</f>
        <v>#REF!</v>
      </c>
      <c r="J27" s="25" t="e">
        <f>J7/J30*1000</f>
        <v>#REF!</v>
      </c>
      <c r="K27" s="64" t="e">
        <f t="shared" si="12"/>
        <v>#REF!</v>
      </c>
      <c r="L27" s="165" t="e">
        <f>L7/L30*1000</f>
        <v>#REF!</v>
      </c>
      <c r="M27" s="25" t="e">
        <f>M7/M30*1000</f>
        <v>#REF!</v>
      </c>
      <c r="N27" s="64" t="e">
        <f t="shared" si="13"/>
        <v>#REF!</v>
      </c>
      <c r="O27" s="165" t="e">
        <f>O7/O30*1000</f>
        <v>#REF!</v>
      </c>
      <c r="P27" s="25" t="e">
        <f>P7/P30*1000</f>
        <v>#REF!</v>
      </c>
      <c r="Q27" s="64" t="e">
        <f t="shared" si="14"/>
        <v>#REF!</v>
      </c>
      <c r="R27" s="165" t="e">
        <f>R7/R30*1000</f>
        <v>#REF!</v>
      </c>
      <c r="S27" s="25" t="e">
        <f>S7/S30*1000</f>
        <v>#REF!</v>
      </c>
      <c r="T27" s="218" t="e">
        <f t="shared" si="15"/>
        <v>#REF!</v>
      </c>
      <c r="U27" s="165" t="e">
        <f>U7/U30*1000</f>
        <v>#REF!</v>
      </c>
      <c r="V27" s="25" t="e">
        <f>V7/V30*1000</f>
        <v>#REF!</v>
      </c>
      <c r="W27" s="64" t="e">
        <f t="shared" si="16"/>
        <v>#REF!</v>
      </c>
    </row>
    <row r="28" spans="1:25" ht="12.6" customHeight="1" x14ac:dyDescent="0.2">
      <c r="A28" s="668" t="s">
        <v>22</v>
      </c>
      <c r="B28" s="759" t="s">
        <v>12</v>
      </c>
      <c r="C28" s="204" t="e">
        <f>C8/C31*1000</f>
        <v>#REF!</v>
      </c>
      <c r="D28" s="22" t="e">
        <f>D8/D31*1000</f>
        <v>#REF!</v>
      </c>
      <c r="E28" s="219" t="e">
        <f t="shared" si="9"/>
        <v>#REF!</v>
      </c>
      <c r="F28" s="186" t="e">
        <f>F8/F31*1000</f>
        <v>#REF!</v>
      </c>
      <c r="G28" s="22" t="e">
        <f>G8/G31*1000</f>
        <v>#REF!</v>
      </c>
      <c r="H28" s="65" t="e">
        <f t="shared" si="11"/>
        <v>#REF!</v>
      </c>
      <c r="I28" s="186" t="e">
        <f>I8/I31*1000</f>
        <v>#REF!</v>
      </c>
      <c r="J28" s="22" t="e">
        <f>J8/J31*1000</f>
        <v>#REF!</v>
      </c>
      <c r="K28" s="65" t="e">
        <f t="shared" si="12"/>
        <v>#REF!</v>
      </c>
      <c r="L28" s="186" t="e">
        <f>L8/L31*1000</f>
        <v>#REF!</v>
      </c>
      <c r="M28" s="22" t="e">
        <f>M8/M31*1000</f>
        <v>#REF!</v>
      </c>
      <c r="N28" s="65" t="e">
        <f t="shared" si="13"/>
        <v>#REF!</v>
      </c>
      <c r="O28" s="186" t="e">
        <f>O8/O31*1000</f>
        <v>#REF!</v>
      </c>
      <c r="P28" s="22" t="e">
        <f>P8/P31*1000</f>
        <v>#REF!</v>
      </c>
      <c r="Q28" s="65" t="e">
        <f t="shared" si="14"/>
        <v>#REF!</v>
      </c>
      <c r="R28" s="186" t="e">
        <f>R8/R31*1000</f>
        <v>#REF!</v>
      </c>
      <c r="S28" s="22" t="e">
        <f>S8/S31*1000</f>
        <v>#REF!</v>
      </c>
      <c r="T28" s="219" t="e">
        <f t="shared" si="15"/>
        <v>#REF!</v>
      </c>
      <c r="U28" s="186" t="e">
        <f>U8/U31*1000</f>
        <v>#REF!</v>
      </c>
      <c r="V28" s="22" t="e">
        <f>V8/V31*1000</f>
        <v>#REF!</v>
      </c>
      <c r="W28" s="65" t="e">
        <f t="shared" si="16"/>
        <v>#REF!</v>
      </c>
    </row>
    <row r="29" spans="1:25" ht="12.6" customHeight="1" x14ac:dyDescent="0.2">
      <c r="A29" s="668" t="s">
        <v>15</v>
      </c>
      <c r="B29" s="759" t="s">
        <v>12</v>
      </c>
      <c r="C29" s="204" t="e">
        <f>C11/C32*1000</f>
        <v>#REF!</v>
      </c>
      <c r="D29" s="22" t="e">
        <f>D11/D32*1000</f>
        <v>#REF!</v>
      </c>
      <c r="E29" s="219" t="e">
        <f t="shared" si="9"/>
        <v>#REF!</v>
      </c>
      <c r="F29" s="186" t="e">
        <f>F11/F32*1000</f>
        <v>#REF!</v>
      </c>
      <c r="G29" s="22" t="e">
        <f>G11/G32*1000</f>
        <v>#REF!</v>
      </c>
      <c r="H29" s="65" t="e">
        <f t="shared" si="11"/>
        <v>#REF!</v>
      </c>
      <c r="I29" s="186" t="e">
        <f>I11/I32*1000</f>
        <v>#REF!</v>
      </c>
      <c r="J29" s="22" t="e">
        <f>J11/J32*1000</f>
        <v>#REF!</v>
      </c>
      <c r="K29" s="65" t="e">
        <f t="shared" si="12"/>
        <v>#REF!</v>
      </c>
      <c r="L29" s="186" t="e">
        <f>L11/L32*1000</f>
        <v>#REF!</v>
      </c>
      <c r="M29" s="22" t="e">
        <f>M11/M32*1000</f>
        <v>#REF!</v>
      </c>
      <c r="N29" s="65" t="e">
        <f t="shared" si="13"/>
        <v>#REF!</v>
      </c>
      <c r="O29" s="186" t="e">
        <f>O11/O32*1000</f>
        <v>#REF!</v>
      </c>
      <c r="P29" s="22" t="e">
        <f>P11/P32*1000</f>
        <v>#REF!</v>
      </c>
      <c r="Q29" s="65" t="e">
        <f t="shared" si="14"/>
        <v>#REF!</v>
      </c>
      <c r="R29" s="186" t="e">
        <f>R11/R32*1000</f>
        <v>#REF!</v>
      </c>
      <c r="S29" s="22" t="e">
        <f>S11/S32*1000</f>
        <v>#REF!</v>
      </c>
      <c r="T29" s="219" t="e">
        <f t="shared" si="15"/>
        <v>#REF!</v>
      </c>
      <c r="U29" s="186" t="e">
        <f>U11/U32*1000</f>
        <v>#REF!</v>
      </c>
      <c r="V29" s="22" t="e">
        <f>V11/V32*1000</f>
        <v>#REF!</v>
      </c>
      <c r="W29" s="65" t="e">
        <f t="shared" si="16"/>
        <v>#REF!</v>
      </c>
    </row>
    <row r="30" spans="1:25" ht="21" customHeight="1" x14ac:dyDescent="0.2">
      <c r="A30" s="997" t="s">
        <v>20</v>
      </c>
      <c r="B30" s="750" t="s">
        <v>23</v>
      </c>
      <c r="C30" s="773" t="e">
        <f>SUM('7 міс.'!C30,#REF!)</f>
        <v>#REF!</v>
      </c>
      <c r="D30" s="601" t="e">
        <f>SUM('7 міс.'!D30,#REF!)</f>
        <v>#REF!</v>
      </c>
      <c r="E30" s="799" t="e">
        <f t="shared" si="9"/>
        <v>#REF!</v>
      </c>
      <c r="F30" s="600" t="e">
        <f>SUM('7 міс.'!F30,#REF!)</f>
        <v>#REF!</v>
      </c>
      <c r="G30" s="601" t="e">
        <f>SUM('7 міс.'!G30,#REF!)</f>
        <v>#REF!</v>
      </c>
      <c r="H30" s="609" t="e">
        <f t="shared" si="11"/>
        <v>#REF!</v>
      </c>
      <c r="I30" s="600" t="e">
        <f>SUM('7 міс.'!I30,#REF!)</f>
        <v>#REF!</v>
      </c>
      <c r="J30" s="601" t="e">
        <f>SUM('7 міс.'!J30,#REF!)</f>
        <v>#REF!</v>
      </c>
      <c r="K30" s="609" t="e">
        <f t="shared" si="12"/>
        <v>#REF!</v>
      </c>
      <c r="L30" s="600" t="e">
        <f>SUM('7 міс.'!L30,#REF!)</f>
        <v>#REF!</v>
      </c>
      <c r="M30" s="601" t="e">
        <f>SUM('7 міс.'!M30,#REF!)</f>
        <v>#REF!</v>
      </c>
      <c r="N30" s="609" t="e">
        <f t="shared" si="13"/>
        <v>#REF!</v>
      </c>
      <c r="O30" s="600" t="e">
        <f>SUM('7 міс.'!O30,#REF!)</f>
        <v>#REF!</v>
      </c>
      <c r="P30" s="601" t="e">
        <f>SUM('7 міс.'!P30,#REF!)</f>
        <v>#REF!</v>
      </c>
      <c r="Q30" s="609" t="e">
        <f t="shared" si="14"/>
        <v>#REF!</v>
      </c>
      <c r="R30" s="600" t="e">
        <f>SUM('7 міс.'!R30,#REF!)</f>
        <v>#REF!</v>
      </c>
      <c r="S30" s="601" t="e">
        <f>SUM('7 міс.'!S30,#REF!)</f>
        <v>#REF!</v>
      </c>
      <c r="T30" s="799" t="e">
        <f t="shared" si="15"/>
        <v>#REF!</v>
      </c>
      <c r="U30" s="606" t="e">
        <f>SUM(C30,F30,I30,L30,O30,R30)</f>
        <v>#REF!</v>
      </c>
      <c r="V30" s="607" t="e">
        <f>SUM(D30,G30,J30,M30,P30,S30)</f>
        <v>#REF!</v>
      </c>
      <c r="W30" s="609" t="e">
        <f t="shared" si="16"/>
        <v>#REF!</v>
      </c>
    </row>
    <row r="31" spans="1:25" ht="12.6" customHeight="1" x14ac:dyDescent="0.2">
      <c r="A31" s="668" t="s">
        <v>22</v>
      </c>
      <c r="B31" s="759" t="s">
        <v>12</v>
      </c>
      <c r="C31" s="962" t="e">
        <f>C30-C32</f>
        <v>#REF!</v>
      </c>
      <c r="D31" s="603" t="e">
        <f>D30-D32</f>
        <v>#REF!</v>
      </c>
      <c r="E31" s="800" t="e">
        <f t="shared" si="9"/>
        <v>#REF!</v>
      </c>
      <c r="F31" s="602" t="e">
        <f>F30-F32</f>
        <v>#REF!</v>
      </c>
      <c r="G31" s="603" t="e">
        <f>G30-G32</f>
        <v>#REF!</v>
      </c>
      <c r="H31" s="608" t="e">
        <f t="shared" si="11"/>
        <v>#REF!</v>
      </c>
      <c r="I31" s="602" t="e">
        <f>I30-I32</f>
        <v>#REF!</v>
      </c>
      <c r="J31" s="603" t="e">
        <f>J30-J32</f>
        <v>#REF!</v>
      </c>
      <c r="K31" s="608" t="e">
        <f t="shared" si="12"/>
        <v>#REF!</v>
      </c>
      <c r="L31" s="602" t="e">
        <f>L30-L32</f>
        <v>#REF!</v>
      </c>
      <c r="M31" s="603" t="e">
        <f>M30-M32</f>
        <v>#REF!</v>
      </c>
      <c r="N31" s="608" t="e">
        <f t="shared" si="13"/>
        <v>#REF!</v>
      </c>
      <c r="O31" s="602" t="e">
        <f>O30-O32</f>
        <v>#REF!</v>
      </c>
      <c r="P31" s="603" t="e">
        <f>P30-P32</f>
        <v>#REF!</v>
      </c>
      <c r="Q31" s="608" t="e">
        <f t="shared" si="14"/>
        <v>#REF!</v>
      </c>
      <c r="R31" s="602" t="e">
        <f>R30-R32</f>
        <v>#REF!</v>
      </c>
      <c r="S31" s="603" t="e">
        <f>S30-S32</f>
        <v>#REF!</v>
      </c>
      <c r="T31" s="800" t="e">
        <f t="shared" si="15"/>
        <v>#REF!</v>
      </c>
      <c r="U31" s="602" t="e">
        <f>U30-U32</f>
        <v>#REF!</v>
      </c>
      <c r="V31" s="603" t="e">
        <f>V30-V32</f>
        <v>#REF!</v>
      </c>
      <c r="W31" s="608" t="e">
        <f t="shared" si="16"/>
        <v>#REF!</v>
      </c>
    </row>
    <row r="32" spans="1:25" ht="12.6" customHeight="1" x14ac:dyDescent="0.2">
      <c r="A32" s="668" t="s">
        <v>15</v>
      </c>
      <c r="B32" s="759" t="s">
        <v>12</v>
      </c>
      <c r="C32" s="684" t="e">
        <f>SUM('7 міс.'!C32,#REF!)</f>
        <v>#REF!</v>
      </c>
      <c r="D32" s="605" t="e">
        <f>SUM('7 міс.'!D32,#REF!)</f>
        <v>#REF!</v>
      </c>
      <c r="E32" s="800" t="e">
        <f t="shared" si="9"/>
        <v>#REF!</v>
      </c>
      <c r="F32" s="604" t="e">
        <f>SUM('7 міс.'!F32,#REF!)</f>
        <v>#REF!</v>
      </c>
      <c r="G32" s="605" t="e">
        <f>SUM('7 міс.'!G32,#REF!)</f>
        <v>#REF!</v>
      </c>
      <c r="H32" s="608" t="e">
        <f t="shared" si="11"/>
        <v>#REF!</v>
      </c>
      <c r="I32" s="604" t="e">
        <f>SUM('7 міс.'!I32,#REF!)</f>
        <v>#REF!</v>
      </c>
      <c r="J32" s="605" t="e">
        <f>SUM('7 міс.'!J32,#REF!)</f>
        <v>#REF!</v>
      </c>
      <c r="K32" s="608" t="e">
        <f t="shared" si="12"/>
        <v>#REF!</v>
      </c>
      <c r="L32" s="604" t="e">
        <f>SUM('7 міс.'!L32,#REF!)</f>
        <v>#REF!</v>
      </c>
      <c r="M32" s="605" t="e">
        <f>SUM('7 міс.'!M32,#REF!)</f>
        <v>#REF!</v>
      </c>
      <c r="N32" s="608" t="e">
        <f t="shared" si="13"/>
        <v>#REF!</v>
      </c>
      <c r="O32" s="604" t="e">
        <f>SUM('7 міс.'!O32,#REF!)</f>
        <v>#REF!</v>
      </c>
      <c r="P32" s="605" t="e">
        <f>SUM('7 міс.'!P32,#REF!)</f>
        <v>#REF!</v>
      </c>
      <c r="Q32" s="608" t="e">
        <f t="shared" si="14"/>
        <v>#REF!</v>
      </c>
      <c r="R32" s="604" t="e">
        <f>SUM('7 міс.'!R32,#REF!)</f>
        <v>#REF!</v>
      </c>
      <c r="S32" s="605" t="e">
        <f>SUM('7 міс.'!S32,#REF!)</f>
        <v>#REF!</v>
      </c>
      <c r="T32" s="800" t="e">
        <f t="shared" si="15"/>
        <v>#REF!</v>
      </c>
      <c r="U32" s="602" t="e">
        <f>SUM(C32,F32,I32,L32,O32,R32)</f>
        <v>#REF!</v>
      </c>
      <c r="V32" s="603" t="e">
        <f>SUM(D32,G32,J32,M32,P32,S32)</f>
        <v>#REF!</v>
      </c>
      <c r="W32" s="608" t="e">
        <f t="shared" si="16"/>
        <v>#REF!</v>
      </c>
    </row>
    <row r="33" spans="1:23" ht="21" customHeight="1" x14ac:dyDescent="0.2">
      <c r="A33" s="997" t="s">
        <v>88</v>
      </c>
      <c r="B33" s="760"/>
      <c r="C33" s="773" t="e">
        <f>SUM(C34,C35)</f>
        <v>#REF!</v>
      </c>
      <c r="D33" s="601" t="e">
        <f>SUM(D34,D35)</f>
        <v>#REF!</v>
      </c>
      <c r="E33" s="799" t="e">
        <f t="shared" si="9"/>
        <v>#REF!</v>
      </c>
      <c r="F33" s="600" t="e">
        <f>SUM(F34,F35)</f>
        <v>#REF!</v>
      </c>
      <c r="G33" s="601" t="e">
        <f>SUM(G34,G35)</f>
        <v>#REF!</v>
      </c>
      <c r="H33" s="609" t="e">
        <f t="shared" si="11"/>
        <v>#REF!</v>
      </c>
      <c r="I33" s="600" t="e">
        <f>SUM(I34,I35)</f>
        <v>#REF!</v>
      </c>
      <c r="J33" s="601" t="e">
        <f>SUM(J34,J35)</f>
        <v>#REF!</v>
      </c>
      <c r="K33" s="609" t="e">
        <f t="shared" si="12"/>
        <v>#REF!</v>
      </c>
      <c r="L33" s="600" t="e">
        <f>SUM(L34,L35)</f>
        <v>#REF!</v>
      </c>
      <c r="M33" s="601" t="e">
        <f>SUM(M34,M35)</f>
        <v>#REF!</v>
      </c>
      <c r="N33" s="609" t="e">
        <f t="shared" si="13"/>
        <v>#REF!</v>
      </c>
      <c r="O33" s="600" t="e">
        <f>SUM(O34,O35)</f>
        <v>#REF!</v>
      </c>
      <c r="P33" s="601" t="e">
        <f>SUM(P34,P35)</f>
        <v>#REF!</v>
      </c>
      <c r="Q33" s="609" t="e">
        <f t="shared" si="14"/>
        <v>#REF!</v>
      </c>
      <c r="R33" s="600" t="e">
        <f>SUM(R34,R35)</f>
        <v>#REF!</v>
      </c>
      <c r="S33" s="601" t="e">
        <f>SUM(S34,S35)</f>
        <v>#REF!</v>
      </c>
      <c r="T33" s="799" t="e">
        <f t="shared" si="15"/>
        <v>#REF!</v>
      </c>
      <c r="U33" s="606" t="e">
        <f>SUM(U34,U35)</f>
        <v>#REF!</v>
      </c>
      <c r="V33" s="607" t="e">
        <f>SUM(V34,V35)</f>
        <v>#REF!</v>
      </c>
      <c r="W33" s="609" t="e">
        <f t="shared" si="16"/>
        <v>#REF!</v>
      </c>
    </row>
    <row r="34" spans="1:23" ht="12.6" customHeight="1" x14ac:dyDescent="0.2">
      <c r="A34" s="668" t="s">
        <v>22</v>
      </c>
      <c r="B34" s="759"/>
      <c r="C34" s="684" t="e">
        <f>SUM('7 міс.'!C34,#REF!)</f>
        <v>#REF!</v>
      </c>
      <c r="D34" s="605" t="e">
        <f>SUM('7 міс.'!D34,#REF!)</f>
        <v>#REF!</v>
      </c>
      <c r="E34" s="800" t="e">
        <f t="shared" si="9"/>
        <v>#REF!</v>
      </c>
      <c r="F34" s="604" t="e">
        <f>SUM('7 міс.'!F34,#REF!)</f>
        <v>#REF!</v>
      </c>
      <c r="G34" s="605" t="e">
        <f>SUM('7 міс.'!G34,#REF!)</f>
        <v>#REF!</v>
      </c>
      <c r="H34" s="608" t="e">
        <f t="shared" si="11"/>
        <v>#REF!</v>
      </c>
      <c r="I34" s="604" t="e">
        <f>SUM('7 міс.'!I34,#REF!)</f>
        <v>#REF!</v>
      </c>
      <c r="J34" s="605" t="e">
        <f>SUM('7 міс.'!J34,#REF!)</f>
        <v>#REF!</v>
      </c>
      <c r="K34" s="608" t="e">
        <f t="shared" si="12"/>
        <v>#REF!</v>
      </c>
      <c r="L34" s="604" t="e">
        <f>SUM('7 міс.'!L34,#REF!)</f>
        <v>#REF!</v>
      </c>
      <c r="M34" s="605" t="e">
        <f>SUM('7 міс.'!M34,#REF!)</f>
        <v>#REF!</v>
      </c>
      <c r="N34" s="608" t="e">
        <f t="shared" si="13"/>
        <v>#REF!</v>
      </c>
      <c r="O34" s="604" t="e">
        <f>SUM('7 міс.'!O34,#REF!)</f>
        <v>#REF!</v>
      </c>
      <c r="P34" s="605" t="e">
        <f>SUM('7 міс.'!P34,#REF!)</f>
        <v>#REF!</v>
      </c>
      <c r="Q34" s="608" t="e">
        <f t="shared" si="14"/>
        <v>#REF!</v>
      </c>
      <c r="R34" s="604" t="e">
        <f>SUM('7 міс.'!R34,#REF!)</f>
        <v>#REF!</v>
      </c>
      <c r="S34" s="605" t="e">
        <f>SUM('7 міс.'!S34,#REF!)</f>
        <v>#REF!</v>
      </c>
      <c r="T34" s="800" t="e">
        <f>S34-R34</f>
        <v>#REF!</v>
      </c>
      <c r="U34" s="602" t="e">
        <f t="shared" ref="U34:V37" si="22">SUM(C34,F34,I34,L34,O34,R34)</f>
        <v>#REF!</v>
      </c>
      <c r="V34" s="603" t="e">
        <f t="shared" si="22"/>
        <v>#REF!</v>
      </c>
      <c r="W34" s="608" t="e">
        <f t="shared" si="16"/>
        <v>#REF!</v>
      </c>
    </row>
    <row r="35" spans="1:23" ht="12.6" customHeight="1" x14ac:dyDescent="0.2">
      <c r="A35" s="668" t="s">
        <v>15</v>
      </c>
      <c r="B35" s="759"/>
      <c r="C35" s="684" t="e">
        <f>SUM('7 міс.'!C35,#REF!)</f>
        <v>#REF!</v>
      </c>
      <c r="D35" s="605" t="e">
        <f>SUM('7 міс.'!D35,#REF!)</f>
        <v>#REF!</v>
      </c>
      <c r="E35" s="800" t="e">
        <f t="shared" si="9"/>
        <v>#REF!</v>
      </c>
      <c r="F35" s="604" t="e">
        <f>SUM('7 міс.'!F35,#REF!)</f>
        <v>#REF!</v>
      </c>
      <c r="G35" s="605" t="e">
        <f>SUM('7 міс.'!G35,#REF!)</f>
        <v>#REF!</v>
      </c>
      <c r="H35" s="608" t="e">
        <f t="shared" si="11"/>
        <v>#REF!</v>
      </c>
      <c r="I35" s="604" t="e">
        <f>SUM('7 міс.'!I35,#REF!)</f>
        <v>#REF!</v>
      </c>
      <c r="J35" s="605" t="e">
        <f>SUM('7 міс.'!J35,#REF!)</f>
        <v>#REF!</v>
      </c>
      <c r="K35" s="608" t="e">
        <f t="shared" si="12"/>
        <v>#REF!</v>
      </c>
      <c r="L35" s="604" t="e">
        <f>SUM('7 міс.'!L35,#REF!)</f>
        <v>#REF!</v>
      </c>
      <c r="M35" s="605" t="e">
        <f>SUM('7 міс.'!M35,#REF!)</f>
        <v>#REF!</v>
      </c>
      <c r="N35" s="608" t="e">
        <f t="shared" si="13"/>
        <v>#REF!</v>
      </c>
      <c r="O35" s="604" t="e">
        <f>SUM('7 міс.'!O35,#REF!)</f>
        <v>#REF!</v>
      </c>
      <c r="P35" s="605" t="e">
        <f>SUM('7 міс.'!P35,#REF!)</f>
        <v>#REF!</v>
      </c>
      <c r="Q35" s="608" t="e">
        <f t="shared" si="14"/>
        <v>#REF!</v>
      </c>
      <c r="R35" s="604" t="e">
        <f>SUM('7 міс.'!R35,#REF!)</f>
        <v>#REF!</v>
      </c>
      <c r="S35" s="605" t="e">
        <f>SUM('7 міс.'!S35,#REF!)</f>
        <v>#REF!</v>
      </c>
      <c r="T35" s="800" t="e">
        <f>S35-R35</f>
        <v>#REF!</v>
      </c>
      <c r="U35" s="602" t="e">
        <f t="shared" si="22"/>
        <v>#REF!</v>
      </c>
      <c r="V35" s="603" t="e">
        <f t="shared" si="22"/>
        <v>#REF!</v>
      </c>
      <c r="W35" s="608" t="e">
        <f t="shared" si="16"/>
        <v>#REF!</v>
      </c>
    </row>
    <row r="36" spans="1:23" ht="21" customHeight="1" x14ac:dyDescent="0.2">
      <c r="A36" s="996" t="s">
        <v>35</v>
      </c>
      <c r="B36" s="750" t="s">
        <v>51</v>
      </c>
      <c r="C36" s="1003" t="e">
        <f>SUM(#REF!,#REF!,#REF!,#REF!,#REF!,#REF!,#REF!,#REF!)/8</f>
        <v>#REF!</v>
      </c>
      <c r="D36" s="872" t="e">
        <f>SUM(#REF!,#REF!,#REF!,#REF!,#REF!,#REF!,#REF!,#REF!)/8</f>
        <v>#REF!</v>
      </c>
      <c r="E36" s="799" t="e">
        <f t="shared" si="9"/>
        <v>#REF!</v>
      </c>
      <c r="F36" s="1001" t="e">
        <f>SUM(#REF!,#REF!,#REF!,#REF!,#REF!,#REF!,#REF!,#REF!)/8</f>
        <v>#REF!</v>
      </c>
      <c r="G36" s="872" t="e">
        <f>SUM(#REF!,#REF!,#REF!,#REF!,#REF!,#REF!,#REF!,#REF!)/8</f>
        <v>#REF!</v>
      </c>
      <c r="H36" s="609" t="e">
        <f t="shared" si="11"/>
        <v>#REF!</v>
      </c>
      <c r="I36" s="1001" t="e">
        <f>SUM(#REF!,#REF!,#REF!,#REF!,#REF!,#REF!,#REF!,#REF!)/8</f>
        <v>#REF!</v>
      </c>
      <c r="J36" s="872" t="e">
        <f>SUM(#REF!,#REF!,#REF!,#REF!,#REF!,#REF!,#REF!,#REF!)/8</f>
        <v>#REF!</v>
      </c>
      <c r="K36" s="609" t="e">
        <f t="shared" si="12"/>
        <v>#REF!</v>
      </c>
      <c r="L36" s="1001" t="e">
        <f>SUM(#REF!,#REF!,#REF!,#REF!,#REF!,#REF!,#REF!,#REF!)/8</f>
        <v>#REF!</v>
      </c>
      <c r="M36" s="872" t="e">
        <f>SUM(#REF!,#REF!,#REF!,#REF!,#REF!,#REF!,#REF!,#REF!)/8</f>
        <v>#REF!</v>
      </c>
      <c r="N36" s="609" t="e">
        <f t="shared" si="13"/>
        <v>#REF!</v>
      </c>
      <c r="O36" s="1001" t="e">
        <f>SUM(#REF!,#REF!,#REF!,#REF!,#REF!,#REF!,#REF!,#REF!)/8</f>
        <v>#REF!</v>
      </c>
      <c r="P36" s="872" t="e">
        <f>SUM(#REF!,#REF!,#REF!,#REF!,#REF!,#REF!,#REF!,#REF!)/8</f>
        <v>#REF!</v>
      </c>
      <c r="Q36" s="609" t="e">
        <f t="shared" si="14"/>
        <v>#REF!</v>
      </c>
      <c r="R36" s="1001" t="e">
        <f>SUM(#REF!,#REF!,#REF!,#REF!,#REF!,#REF!,#REF!,#REF!)/8</f>
        <v>#REF!</v>
      </c>
      <c r="S36" s="872" t="e">
        <f>SUM(#REF!,#REF!,#REF!,#REF!,#REF!,#REF!,#REF!,#REF!)/8</f>
        <v>#REF!</v>
      </c>
      <c r="T36" s="799" t="e">
        <f t="shared" si="15"/>
        <v>#REF!</v>
      </c>
      <c r="U36" s="999" t="e">
        <f t="shared" si="22"/>
        <v>#REF!</v>
      </c>
      <c r="V36" s="864" t="e">
        <f t="shared" si="22"/>
        <v>#REF!</v>
      </c>
      <c r="W36" s="609" t="e">
        <f t="shared" si="16"/>
        <v>#REF!</v>
      </c>
    </row>
    <row r="37" spans="1:23" ht="12.6" customHeight="1" x14ac:dyDescent="0.2">
      <c r="A37" s="669" t="s">
        <v>24</v>
      </c>
      <c r="B37" s="759" t="s">
        <v>12</v>
      </c>
      <c r="C37" s="1004" t="e">
        <f>SUM(#REF!,#REF!,#REF!,#REF!,#REF!,#REF!,#REF!,#REF!)/8</f>
        <v>#REF!</v>
      </c>
      <c r="D37" s="892" t="e">
        <f>SUM(#REF!,#REF!,#REF!,#REF!,#REF!,#REF!,#REF!,#REF!)/8</f>
        <v>#REF!</v>
      </c>
      <c r="E37" s="800" t="e">
        <f t="shared" si="9"/>
        <v>#REF!</v>
      </c>
      <c r="F37" s="1002" t="e">
        <f>SUM(#REF!,#REF!,#REF!,#REF!,#REF!,#REF!,#REF!,#REF!)/8</f>
        <v>#REF!</v>
      </c>
      <c r="G37" s="892" t="e">
        <f>SUM(#REF!,#REF!,#REF!,#REF!,#REF!,#REF!,#REF!,#REF!)/8</f>
        <v>#REF!</v>
      </c>
      <c r="H37" s="608" t="e">
        <f t="shared" si="11"/>
        <v>#REF!</v>
      </c>
      <c r="I37" s="1002" t="e">
        <f>SUM(#REF!,#REF!,#REF!,#REF!,#REF!,#REF!,#REF!,#REF!)/8</f>
        <v>#REF!</v>
      </c>
      <c r="J37" s="892" t="e">
        <f>SUM(#REF!,#REF!,#REF!,#REF!,#REF!,#REF!,#REF!,#REF!)/8</f>
        <v>#REF!</v>
      </c>
      <c r="K37" s="608" t="e">
        <f t="shared" si="12"/>
        <v>#REF!</v>
      </c>
      <c r="L37" s="1002" t="e">
        <f>SUM(#REF!,#REF!,#REF!,#REF!,#REF!,#REF!,#REF!,#REF!)/8</f>
        <v>#REF!</v>
      </c>
      <c r="M37" s="892" t="e">
        <f>SUM(#REF!,#REF!,#REF!,#REF!,#REF!,#REF!,#REF!,#REF!)/8</f>
        <v>#REF!</v>
      </c>
      <c r="N37" s="608" t="e">
        <f t="shared" si="13"/>
        <v>#REF!</v>
      </c>
      <c r="O37" s="1002" t="e">
        <f>SUM(#REF!,#REF!,#REF!,#REF!,#REF!,#REF!,#REF!,#REF!)/8</f>
        <v>#REF!</v>
      </c>
      <c r="P37" s="892" t="e">
        <f>SUM(#REF!,#REF!,#REF!,#REF!,#REF!,#REF!,#REF!,#REF!)/8</f>
        <v>#REF!</v>
      </c>
      <c r="Q37" s="608" t="e">
        <f t="shared" si="14"/>
        <v>#REF!</v>
      </c>
      <c r="R37" s="1002" t="e">
        <f>SUM(#REF!,#REF!,#REF!,#REF!,#REF!,#REF!,#REF!,#REF!)/8</f>
        <v>#REF!</v>
      </c>
      <c r="S37" s="892" t="e">
        <f>SUM(#REF!,#REF!,#REF!,#REF!,#REF!,#REF!,#REF!,#REF!)/8</f>
        <v>#REF!</v>
      </c>
      <c r="T37" s="800" t="e">
        <f t="shared" si="15"/>
        <v>#REF!</v>
      </c>
      <c r="U37" s="1000" t="e">
        <f>SUM(C37,F37,I37,L37,O37,R37)</f>
        <v>#REF!</v>
      </c>
      <c r="V37" s="866" t="e">
        <f t="shared" si="22"/>
        <v>#REF!</v>
      </c>
      <c r="W37" s="608" t="e">
        <f t="shared" si="16"/>
        <v>#REF!</v>
      </c>
    </row>
    <row r="38" spans="1:23" ht="12.6" customHeight="1" x14ac:dyDescent="0.2">
      <c r="A38" s="669" t="s">
        <v>25</v>
      </c>
      <c r="B38" s="759" t="s">
        <v>12</v>
      </c>
      <c r="C38" s="867" t="e">
        <f>C36-C37</f>
        <v>#REF!</v>
      </c>
      <c r="D38" s="866" t="e">
        <f>D36-D37</f>
        <v>#REF!</v>
      </c>
      <c r="E38" s="800" t="e">
        <f t="shared" si="9"/>
        <v>#REF!</v>
      </c>
      <c r="F38" s="1000" t="e">
        <f>F36-F37</f>
        <v>#REF!</v>
      </c>
      <c r="G38" s="866" t="e">
        <f>G36-G37</f>
        <v>#REF!</v>
      </c>
      <c r="H38" s="608" t="e">
        <f t="shared" si="11"/>
        <v>#REF!</v>
      </c>
      <c r="I38" s="1000" t="e">
        <f>I36-I37</f>
        <v>#REF!</v>
      </c>
      <c r="J38" s="866" t="e">
        <f>J36-J37</f>
        <v>#REF!</v>
      </c>
      <c r="K38" s="608" t="e">
        <f t="shared" si="12"/>
        <v>#REF!</v>
      </c>
      <c r="L38" s="1000" t="e">
        <f>L36-L37</f>
        <v>#REF!</v>
      </c>
      <c r="M38" s="866" t="e">
        <f>M36-M37</f>
        <v>#REF!</v>
      </c>
      <c r="N38" s="608" t="e">
        <f t="shared" si="13"/>
        <v>#REF!</v>
      </c>
      <c r="O38" s="1000" t="e">
        <f>O36-O37</f>
        <v>#REF!</v>
      </c>
      <c r="P38" s="866" t="e">
        <f>P36-P37</f>
        <v>#REF!</v>
      </c>
      <c r="Q38" s="608" t="e">
        <f t="shared" si="14"/>
        <v>#REF!</v>
      </c>
      <c r="R38" s="1000" t="e">
        <f>R36-R37</f>
        <v>#REF!</v>
      </c>
      <c r="S38" s="866" t="e">
        <f>S36-S37</f>
        <v>#REF!</v>
      </c>
      <c r="T38" s="800" t="e">
        <f t="shared" si="15"/>
        <v>#REF!</v>
      </c>
      <c r="U38" s="1000" t="e">
        <f>SUM(C38,F38,I38,L38,O38,R38)</f>
        <v>#REF!</v>
      </c>
      <c r="V38" s="866" t="e">
        <f t="shared" ref="V38:V44" si="23">SUM(D38,G38,J38,M38,P38,S38)</f>
        <v>#REF!</v>
      </c>
      <c r="W38" s="608" t="e">
        <f t="shared" si="16"/>
        <v>#REF!</v>
      </c>
    </row>
    <row r="39" spans="1:23" s="508" customFormat="1" ht="21" customHeight="1" x14ac:dyDescent="0.2">
      <c r="A39" s="670" t="s">
        <v>54</v>
      </c>
      <c r="B39" s="744" t="s">
        <v>55</v>
      </c>
      <c r="C39" s="776" t="e">
        <f>SUM('7 міс.'!C39,#REF!)</f>
        <v>#REF!</v>
      </c>
      <c r="D39" s="746" t="e">
        <f>SUM('7 міс.'!D39,#REF!)</f>
        <v>#REF!</v>
      </c>
      <c r="E39" s="818" t="e">
        <f t="shared" si="9"/>
        <v>#REF!</v>
      </c>
      <c r="F39" s="716" t="e">
        <f>SUM('7 міс.'!F39,#REF!)</f>
        <v>#REF!</v>
      </c>
      <c r="G39" s="746" t="e">
        <f>SUM('7 міс.'!G39,#REF!)</f>
        <v>#REF!</v>
      </c>
      <c r="H39" s="644" t="e">
        <f t="shared" si="11"/>
        <v>#REF!</v>
      </c>
      <c r="I39" s="716" t="e">
        <f>SUM('7 міс.'!I39,#REF!)</f>
        <v>#REF!</v>
      </c>
      <c r="J39" s="746" t="e">
        <f>SUM('7 міс.'!J39,#REF!)</f>
        <v>#REF!</v>
      </c>
      <c r="K39" s="644" t="e">
        <f t="shared" si="12"/>
        <v>#REF!</v>
      </c>
      <c r="L39" s="716" t="e">
        <f>SUM('7 міс.'!L39,#REF!)</f>
        <v>#REF!</v>
      </c>
      <c r="M39" s="746" t="e">
        <f>SUM('7 міс.'!M39,#REF!)</f>
        <v>#REF!</v>
      </c>
      <c r="N39" s="644" t="e">
        <f t="shared" si="13"/>
        <v>#REF!</v>
      </c>
      <c r="O39" s="716" t="e">
        <f>SUM('7 міс.'!O39,#REF!)</f>
        <v>#REF!</v>
      </c>
      <c r="P39" s="746" t="e">
        <f>SUM('7 міс.'!P39,#REF!)</f>
        <v>#REF!</v>
      </c>
      <c r="Q39" s="644" t="e">
        <f t="shared" si="14"/>
        <v>#REF!</v>
      </c>
      <c r="R39" s="716" t="e">
        <f>SUM('7 міс.'!R39,#REF!)</f>
        <v>#REF!</v>
      </c>
      <c r="S39" s="746" t="e">
        <f>SUM('7 міс.'!S39,#REF!)</f>
        <v>#REF!</v>
      </c>
      <c r="T39" s="818" t="e">
        <f t="shared" si="15"/>
        <v>#REF!</v>
      </c>
      <c r="U39" s="819" t="e">
        <f>SUM(C39,F39,I39,L39,O39,R39)</f>
        <v>#REF!</v>
      </c>
      <c r="V39" s="820" t="e">
        <f t="shared" si="23"/>
        <v>#REF!</v>
      </c>
      <c r="W39" s="644" t="e">
        <f t="shared" si="16"/>
        <v>#REF!</v>
      </c>
    </row>
    <row r="40" spans="1:23" s="508" customFormat="1" ht="12.6" customHeight="1" x14ac:dyDescent="0.2">
      <c r="A40" s="670" t="s">
        <v>56</v>
      </c>
      <c r="B40" s="827" t="s">
        <v>12</v>
      </c>
      <c r="C40" s="776" t="e">
        <f>SUM('7 міс.'!C40,#REF!)</f>
        <v>#REF!</v>
      </c>
      <c r="D40" s="746" t="e">
        <f>SUM('7 міс.'!D40,#REF!)</f>
        <v>#REF!</v>
      </c>
      <c r="E40" s="818" t="e">
        <f t="shared" si="9"/>
        <v>#REF!</v>
      </c>
      <c r="F40" s="716" t="e">
        <f>SUM('7 міс.'!F40,#REF!)</f>
        <v>#REF!</v>
      </c>
      <c r="G40" s="746" t="e">
        <f>SUM('7 міс.'!G40,#REF!)</f>
        <v>#REF!</v>
      </c>
      <c r="H40" s="644" t="e">
        <f>G40-F40</f>
        <v>#REF!</v>
      </c>
      <c r="I40" s="716" t="e">
        <f>SUM('7 міс.'!I40,#REF!)</f>
        <v>#REF!</v>
      </c>
      <c r="J40" s="746" t="e">
        <f>SUM('7 міс.'!J40,#REF!)</f>
        <v>#REF!</v>
      </c>
      <c r="K40" s="644" t="e">
        <f>J40-I40</f>
        <v>#REF!</v>
      </c>
      <c r="L40" s="716" t="e">
        <f>SUM('7 міс.'!L40,#REF!)</f>
        <v>#REF!</v>
      </c>
      <c r="M40" s="746" t="e">
        <f>SUM('7 міс.'!M40,#REF!)</f>
        <v>#REF!</v>
      </c>
      <c r="N40" s="644" t="e">
        <f>M40-L40</f>
        <v>#REF!</v>
      </c>
      <c r="O40" s="716" t="e">
        <f>SUM('7 міс.'!O40,#REF!)</f>
        <v>#REF!</v>
      </c>
      <c r="P40" s="746" t="e">
        <f>SUM('7 міс.'!P40,#REF!)</f>
        <v>#REF!</v>
      </c>
      <c r="Q40" s="644" t="e">
        <f>P40-O40</f>
        <v>#REF!</v>
      </c>
      <c r="R40" s="716" t="e">
        <f>SUM('7 міс.'!R40,#REF!)</f>
        <v>#REF!</v>
      </c>
      <c r="S40" s="746" t="e">
        <f>SUM('7 міс.'!S40,#REF!)</f>
        <v>#REF!</v>
      </c>
      <c r="T40" s="818" t="e">
        <f>S40-R40</f>
        <v>#REF!</v>
      </c>
      <c r="U40" s="819" t="e">
        <f>SUM(C40,F40,I40,L40,O40,R40)</f>
        <v>#REF!</v>
      </c>
      <c r="V40" s="820" t="e">
        <f t="shared" si="23"/>
        <v>#REF!</v>
      </c>
      <c r="W40" s="644" t="e">
        <f>V40-U40</f>
        <v>#REF!</v>
      </c>
    </row>
    <row r="41" spans="1:23" s="437" customFormat="1" ht="12.6" customHeight="1" x14ac:dyDescent="0.2">
      <c r="A41" s="954" t="s">
        <v>58</v>
      </c>
      <c r="B41" s="745" t="s">
        <v>12</v>
      </c>
      <c r="C41" s="979" t="e">
        <f>C39+C40</f>
        <v>#REF!</v>
      </c>
      <c r="D41" s="814" t="e">
        <f>D39+D40</f>
        <v>#REF!</v>
      </c>
      <c r="E41" s="807" t="e">
        <f t="shared" si="9"/>
        <v>#REF!</v>
      </c>
      <c r="F41" s="813" t="e">
        <f>F39+F40</f>
        <v>#REF!</v>
      </c>
      <c r="G41" s="814" t="e">
        <f>G39+G40</f>
        <v>#REF!</v>
      </c>
      <c r="H41" s="806" t="e">
        <f>G41-F41</f>
        <v>#REF!</v>
      </c>
      <c r="I41" s="813" t="e">
        <f>I39+I40</f>
        <v>#REF!</v>
      </c>
      <c r="J41" s="814" t="e">
        <f>J39+J40</f>
        <v>#REF!</v>
      </c>
      <c r="K41" s="806" t="e">
        <f>J41-I41</f>
        <v>#REF!</v>
      </c>
      <c r="L41" s="813" t="e">
        <f>L39+L40</f>
        <v>#REF!</v>
      </c>
      <c r="M41" s="814" t="e">
        <f>M39+M40</f>
        <v>#REF!</v>
      </c>
      <c r="N41" s="806" t="e">
        <f>M41-L41</f>
        <v>#REF!</v>
      </c>
      <c r="O41" s="813" t="e">
        <f>O39+O40</f>
        <v>#REF!</v>
      </c>
      <c r="P41" s="814" t="e">
        <f>P39+P40</f>
        <v>#REF!</v>
      </c>
      <c r="Q41" s="806" t="e">
        <f>P41-O41</f>
        <v>#REF!</v>
      </c>
      <c r="R41" s="813" t="e">
        <f>R39+R40</f>
        <v>#REF!</v>
      </c>
      <c r="S41" s="814" t="e">
        <f>S39+S40</f>
        <v>#REF!</v>
      </c>
      <c r="T41" s="807" t="e">
        <f>S41-R41</f>
        <v>#REF!</v>
      </c>
      <c r="U41" s="815" t="e">
        <f>U40+U39</f>
        <v>#REF!</v>
      </c>
      <c r="V41" s="808" t="e">
        <f t="shared" si="23"/>
        <v>#REF!</v>
      </c>
      <c r="W41" s="806" t="e">
        <f>V41-U41</f>
        <v>#REF!</v>
      </c>
    </row>
    <row r="42" spans="1:23" s="508" customFormat="1" ht="21" customHeight="1" x14ac:dyDescent="0.2">
      <c r="A42" s="670" t="s">
        <v>54</v>
      </c>
      <c r="B42" s="530" t="s">
        <v>57</v>
      </c>
      <c r="C42" s="776" t="e">
        <f>SUM('7 міс.'!C42,#REF!)</f>
        <v>#REF!</v>
      </c>
      <c r="D42" s="746" t="e">
        <f>SUM('7 міс.'!D42,#REF!)</f>
        <v>#REF!</v>
      </c>
      <c r="E42" s="818" t="e">
        <f t="shared" si="9"/>
        <v>#REF!</v>
      </c>
      <c r="F42" s="716" t="e">
        <f>SUM('7 міс.'!F42,#REF!)</f>
        <v>#REF!</v>
      </c>
      <c r="G42" s="746" t="e">
        <f>SUM('7 міс.'!G42,#REF!)</f>
        <v>#REF!</v>
      </c>
      <c r="H42" s="644" t="e">
        <f t="shared" si="11"/>
        <v>#REF!</v>
      </c>
      <c r="I42" s="716" t="e">
        <f>SUM('7 міс.'!I42,#REF!)</f>
        <v>#REF!</v>
      </c>
      <c r="J42" s="746" t="e">
        <f>SUM('7 міс.'!J42,#REF!)</f>
        <v>#REF!</v>
      </c>
      <c r="K42" s="644" t="e">
        <f t="shared" si="12"/>
        <v>#REF!</v>
      </c>
      <c r="L42" s="716" t="e">
        <f>SUM('7 міс.'!L42,#REF!)</f>
        <v>#REF!</v>
      </c>
      <c r="M42" s="746" t="e">
        <f>SUM('7 міс.'!M42,#REF!)</f>
        <v>#REF!</v>
      </c>
      <c r="N42" s="644" t="e">
        <f t="shared" si="13"/>
        <v>#REF!</v>
      </c>
      <c r="O42" s="716" t="e">
        <f>SUM('7 міс.'!O42,#REF!)</f>
        <v>#REF!</v>
      </c>
      <c r="P42" s="746" t="e">
        <f>SUM('7 міс.'!P42,#REF!)</f>
        <v>#REF!</v>
      </c>
      <c r="Q42" s="644" t="e">
        <f t="shared" si="14"/>
        <v>#REF!</v>
      </c>
      <c r="R42" s="716" t="e">
        <f>SUM('7 міс.'!R42,#REF!)</f>
        <v>#REF!</v>
      </c>
      <c r="S42" s="746" t="e">
        <f>SUM('7 міс.'!S42,#REF!)</f>
        <v>#REF!</v>
      </c>
      <c r="T42" s="818" t="e">
        <f t="shared" si="15"/>
        <v>#REF!</v>
      </c>
      <c r="U42" s="819" t="e">
        <f>SUM(C42,F42,I42,L42,O42,R42)</f>
        <v>#REF!</v>
      </c>
      <c r="V42" s="820" t="e">
        <f t="shared" si="23"/>
        <v>#REF!</v>
      </c>
      <c r="W42" s="644" t="e">
        <f t="shared" si="16"/>
        <v>#REF!</v>
      </c>
    </row>
    <row r="43" spans="1:23" s="508" customFormat="1" ht="13.15" customHeight="1" x14ac:dyDescent="0.2">
      <c r="A43" s="670" t="s">
        <v>56</v>
      </c>
      <c r="B43" s="827" t="s">
        <v>12</v>
      </c>
      <c r="C43" s="776" t="e">
        <f>SUM('7 міс.'!C43,#REF!)</f>
        <v>#REF!</v>
      </c>
      <c r="D43" s="746" t="e">
        <f>SUM('7 міс.'!D43,#REF!)</f>
        <v>#REF!</v>
      </c>
      <c r="E43" s="818" t="e">
        <f>D43-C43</f>
        <v>#REF!</v>
      </c>
      <c r="F43" s="716" t="e">
        <f>SUM('7 міс.'!F43,#REF!)</f>
        <v>#REF!</v>
      </c>
      <c r="G43" s="746" t="e">
        <f>SUM('7 міс.'!G43,#REF!)</f>
        <v>#REF!</v>
      </c>
      <c r="H43" s="644" t="e">
        <f>G43-F43</f>
        <v>#REF!</v>
      </c>
      <c r="I43" s="716" t="e">
        <f>SUM('7 міс.'!I43,#REF!)</f>
        <v>#REF!</v>
      </c>
      <c r="J43" s="746" t="e">
        <f>SUM('7 міс.'!J43,#REF!)</f>
        <v>#REF!</v>
      </c>
      <c r="K43" s="644" t="e">
        <f>J43-I43</f>
        <v>#REF!</v>
      </c>
      <c r="L43" s="716" t="e">
        <f>SUM('7 міс.'!L43,#REF!)</f>
        <v>#REF!</v>
      </c>
      <c r="M43" s="746" t="e">
        <f>SUM('7 міс.'!M43,#REF!)</f>
        <v>#REF!</v>
      </c>
      <c r="N43" s="644" t="e">
        <f>M43-L43</f>
        <v>#REF!</v>
      </c>
      <c r="O43" s="716" t="e">
        <f>SUM('7 міс.'!O43,#REF!)</f>
        <v>#REF!</v>
      </c>
      <c r="P43" s="746" t="e">
        <f>SUM('7 міс.'!P43,#REF!)</f>
        <v>#REF!</v>
      </c>
      <c r="Q43" s="644" t="e">
        <f>P43-O43</f>
        <v>#REF!</v>
      </c>
      <c r="R43" s="716" t="e">
        <f>SUM('7 міс.'!R43,#REF!)</f>
        <v>#REF!</v>
      </c>
      <c r="S43" s="746" t="e">
        <f>SUM('7 міс.'!S43,#REF!)</f>
        <v>#REF!</v>
      </c>
      <c r="T43" s="818" t="e">
        <f>S43-R43</f>
        <v>#REF!</v>
      </c>
      <c r="U43" s="819" t="e">
        <f>SUM(C43,F43,I43,L43,O43,R43)</f>
        <v>#REF!</v>
      </c>
      <c r="V43" s="820" t="e">
        <f t="shared" si="23"/>
        <v>#REF!</v>
      </c>
      <c r="W43" s="644" t="e">
        <f>V43-U43</f>
        <v>#REF!</v>
      </c>
    </row>
    <row r="44" spans="1:23" s="437" customFormat="1" ht="12.6" customHeight="1" thickBot="1" x14ac:dyDescent="0.25">
      <c r="A44" s="954" t="s">
        <v>58</v>
      </c>
      <c r="B44" s="745" t="s">
        <v>12</v>
      </c>
      <c r="C44" s="979" t="e">
        <f>C42+C43</f>
        <v>#REF!</v>
      </c>
      <c r="D44" s="814" t="e">
        <f>D42+D43</f>
        <v>#REF!</v>
      </c>
      <c r="E44" s="807" t="e">
        <f>D44-C44</f>
        <v>#REF!</v>
      </c>
      <c r="F44" s="813" t="e">
        <f>F42+F43</f>
        <v>#REF!</v>
      </c>
      <c r="G44" s="814" t="e">
        <f>G42+G43</f>
        <v>#REF!</v>
      </c>
      <c r="H44" s="806" t="e">
        <f>G44-F44</f>
        <v>#REF!</v>
      </c>
      <c r="I44" s="813" t="e">
        <f>I42+I43</f>
        <v>#REF!</v>
      </c>
      <c r="J44" s="814" t="e">
        <f>J42+J43</f>
        <v>#REF!</v>
      </c>
      <c r="K44" s="806" t="e">
        <f>J44-I44</f>
        <v>#REF!</v>
      </c>
      <c r="L44" s="980" t="e">
        <f>L42+L43</f>
        <v>#REF!</v>
      </c>
      <c r="M44" s="993" t="e">
        <f>M42+M43</f>
        <v>#REF!</v>
      </c>
      <c r="N44" s="834" t="e">
        <f>M44-L44</f>
        <v>#REF!</v>
      </c>
      <c r="O44" s="813" t="e">
        <f>O42+O43</f>
        <v>#REF!</v>
      </c>
      <c r="P44" s="814" t="e">
        <f>P42+P43</f>
        <v>#REF!</v>
      </c>
      <c r="Q44" s="806" t="e">
        <f>P44-O44</f>
        <v>#REF!</v>
      </c>
      <c r="R44" s="813" t="e">
        <f>R42+R43</f>
        <v>#REF!</v>
      </c>
      <c r="S44" s="814" t="e">
        <f>S42+S43</f>
        <v>#REF!</v>
      </c>
      <c r="T44" s="807" t="e">
        <f>S44-R44</f>
        <v>#REF!</v>
      </c>
      <c r="U44" s="981" t="e">
        <f>U43+U42</f>
        <v>#REF!</v>
      </c>
      <c r="V44" s="994" t="e">
        <f t="shared" si="23"/>
        <v>#REF!</v>
      </c>
      <c r="W44" s="834" t="e">
        <f>V44-U44</f>
        <v>#REF!</v>
      </c>
    </row>
    <row r="45" spans="1:23" s="437" customFormat="1" ht="26.45" customHeight="1" x14ac:dyDescent="0.2">
      <c r="A45" s="672" t="s">
        <v>95</v>
      </c>
      <c r="B45" s="752"/>
      <c r="C45" s="976" t="e">
        <f>C47+C48+C49+C52+C51</f>
        <v>#REF!</v>
      </c>
      <c r="D45" s="728" t="e">
        <f>D47+D48+D49+D52+D51</f>
        <v>#REF!</v>
      </c>
      <c r="E45" s="649" t="e">
        <f t="shared" ref="E45:E59" si="24">D45/C45*100</f>
        <v>#REF!</v>
      </c>
      <c r="F45" s="736" t="e">
        <f>F47+F48+F49+F52+F51</f>
        <v>#REF!</v>
      </c>
      <c r="G45" s="728" t="e">
        <f>G47+G48+G49+G52+G51</f>
        <v>#REF!</v>
      </c>
      <c r="H45" s="471" t="e">
        <f t="shared" ref="H45:H59" si="25">G45/F45*100</f>
        <v>#REF!</v>
      </c>
      <c r="I45" s="728" t="e">
        <f>I47+I48+I49+I52+I51</f>
        <v>#REF!</v>
      </c>
      <c r="J45" s="728" t="e">
        <f>J47+J48+J49+J52+J51</f>
        <v>#REF!</v>
      </c>
      <c r="K45" s="649" t="e">
        <f t="shared" ref="K45:K59" si="26">J45/I45*100</f>
        <v>#REF!</v>
      </c>
      <c r="L45" s="736" t="e">
        <f>L47+L48+L49+L51+L52+0.2</f>
        <v>#REF!</v>
      </c>
      <c r="M45" s="728" t="e">
        <f>M47+M48+M49+M51+M52</f>
        <v>#REF!</v>
      </c>
      <c r="N45" s="471" t="e">
        <f t="shared" ref="N45:N59" si="27">M45/L45*100</f>
        <v>#REF!</v>
      </c>
      <c r="O45" s="976" t="e">
        <f>O47+O48+O49+O52+O51</f>
        <v>#REF!</v>
      </c>
      <c r="P45" s="728" t="e">
        <f>P47+P48+P49+P52+P51</f>
        <v>#REF!</v>
      </c>
      <c r="Q45" s="471" t="e">
        <f t="shared" ref="Q45:Q59" si="28">P45/O45*100</f>
        <v>#REF!</v>
      </c>
      <c r="R45" s="728" t="e">
        <f>R47+R48+R49+R52+R51</f>
        <v>#REF!</v>
      </c>
      <c r="S45" s="728" t="e">
        <f>S47+S48+S49+S52+S51</f>
        <v>#REF!</v>
      </c>
      <c r="T45" s="649" t="e">
        <f t="shared" ref="T45:T59" si="29">S45/R45*100</f>
        <v>#REF!</v>
      </c>
      <c r="U45" s="682" t="e">
        <f>C45+F45+I45+L45+O45+R45</f>
        <v>#REF!</v>
      </c>
      <c r="V45" s="618" t="e">
        <f>D45+G45+J45+M45+P45+S45</f>
        <v>#REF!</v>
      </c>
      <c r="W45" s="471" t="e">
        <f t="shared" ref="W45:W59" si="30">V45/U45*100</f>
        <v>#REF!</v>
      </c>
    </row>
    <row r="46" spans="1:23" s="508" customFormat="1" ht="13.5" customHeight="1" x14ac:dyDescent="0.2">
      <c r="A46" s="673" t="s">
        <v>102</v>
      </c>
      <c r="B46" s="753"/>
      <c r="C46" s="626" t="e">
        <f>C47+C48+C49+C52</f>
        <v>#REF!</v>
      </c>
      <c r="D46" s="626" t="e">
        <f>D47+D48+D49+D52</f>
        <v>#REF!</v>
      </c>
      <c r="E46" s="507" t="e">
        <f t="shared" si="24"/>
        <v>#REF!</v>
      </c>
      <c r="F46" s="737" t="e">
        <f>F47+F48+F49+F52</f>
        <v>#REF!</v>
      </c>
      <c r="G46" s="626" t="e">
        <f>G47+G48+G49+G52</f>
        <v>#REF!</v>
      </c>
      <c r="H46" s="504" t="e">
        <f t="shared" si="25"/>
        <v>#REF!</v>
      </c>
      <c r="I46" s="737" t="e">
        <f>I47+I48+I49+I52</f>
        <v>#REF!</v>
      </c>
      <c r="J46" s="626" t="e">
        <f>J47+J48+J49+J52</f>
        <v>#REF!</v>
      </c>
      <c r="K46" s="507" t="e">
        <f t="shared" si="26"/>
        <v>#REF!</v>
      </c>
      <c r="L46" s="738" t="e">
        <f>L47+L48+L49+L52+0.2</f>
        <v>#REF!</v>
      </c>
      <c r="M46" s="729" t="e">
        <f>M47+M48+M49+M52</f>
        <v>#REF!</v>
      </c>
      <c r="N46" s="502" t="e">
        <f t="shared" si="27"/>
        <v>#REF!</v>
      </c>
      <c r="O46" s="626" t="e">
        <f>O47+O48+O49+O52</f>
        <v>#REF!</v>
      </c>
      <c r="P46" s="626" t="e">
        <f>P47+P48+P49+P52</f>
        <v>#REF!</v>
      </c>
      <c r="Q46" s="504" t="e">
        <f t="shared" si="28"/>
        <v>#REF!</v>
      </c>
      <c r="R46" s="737" t="e">
        <f>R47+R48+R49+R52</f>
        <v>#REF!</v>
      </c>
      <c r="S46" s="626" t="e">
        <f>S47+S48+S49+S52</f>
        <v>#REF!</v>
      </c>
      <c r="T46" s="507" t="e">
        <f t="shared" si="29"/>
        <v>#REF!</v>
      </c>
      <c r="U46" s="593" t="e">
        <f t="shared" ref="U46:V59" si="31">SUM(C46,F46,I46,L46,O46,R46)</f>
        <v>#REF!</v>
      </c>
      <c r="V46" s="594" t="e">
        <f t="shared" si="31"/>
        <v>#REF!</v>
      </c>
      <c r="W46" s="502" t="e">
        <f t="shared" si="30"/>
        <v>#REF!</v>
      </c>
    </row>
    <row r="47" spans="1:23" s="508" customFormat="1" x14ac:dyDescent="0.2">
      <c r="A47" s="671" t="s">
        <v>92</v>
      </c>
      <c r="B47" s="658"/>
      <c r="C47" s="977" t="e">
        <f>'7 міс.'!C47+#REF!</f>
        <v>#REF!</v>
      </c>
      <c r="D47" s="977" t="e">
        <f>'7 міс.'!D47+#REF!</f>
        <v>#REF!</v>
      </c>
      <c r="E47" s="510" t="e">
        <f t="shared" si="24"/>
        <v>#REF!</v>
      </c>
      <c r="F47" s="738" t="e">
        <f>'7 міс.'!F47+#REF!</f>
        <v>#REF!</v>
      </c>
      <c r="G47" s="977" t="e">
        <f>'7 міс.'!G47+#REF!</f>
        <v>#REF!</v>
      </c>
      <c r="H47" s="502" t="e">
        <f t="shared" si="25"/>
        <v>#REF!</v>
      </c>
      <c r="I47" s="738" t="e">
        <f>'7 міс.'!I47+#REF!</f>
        <v>#REF!</v>
      </c>
      <c r="J47" s="977" t="e">
        <f>'7 міс.'!J47+#REF!</f>
        <v>#REF!</v>
      </c>
      <c r="K47" s="510" t="e">
        <f t="shared" si="26"/>
        <v>#REF!</v>
      </c>
      <c r="L47" s="738" t="e">
        <f>'7 міс.'!L47+#REF!</f>
        <v>#REF!</v>
      </c>
      <c r="M47" s="729" t="e">
        <f>'7 міс.'!M47+#REF!</f>
        <v>#REF!</v>
      </c>
      <c r="N47" s="502" t="e">
        <f t="shared" si="27"/>
        <v>#REF!</v>
      </c>
      <c r="O47" s="977" t="e">
        <f>'7 міс.'!O47+#REF!</f>
        <v>#REF!</v>
      </c>
      <c r="P47" s="977" t="e">
        <f>'7 міс.'!P47+#REF!</f>
        <v>#REF!</v>
      </c>
      <c r="Q47" s="502" t="e">
        <f t="shared" si="28"/>
        <v>#REF!</v>
      </c>
      <c r="R47" s="738" t="e">
        <f>'7 міс.'!R47+#REF!</f>
        <v>#REF!</v>
      </c>
      <c r="S47" s="977" t="e">
        <f>'7 міс.'!S47+#REF!</f>
        <v>#REF!</v>
      </c>
      <c r="T47" s="510" t="e">
        <f t="shared" si="29"/>
        <v>#REF!</v>
      </c>
      <c r="U47" s="593" t="e">
        <f t="shared" si="31"/>
        <v>#REF!</v>
      </c>
      <c r="V47" s="594" t="e">
        <f t="shared" si="31"/>
        <v>#REF!</v>
      </c>
      <c r="W47" s="502" t="e">
        <f t="shared" si="30"/>
        <v>#REF!</v>
      </c>
    </row>
    <row r="48" spans="1:23" x14ac:dyDescent="0.2">
      <c r="A48" s="521" t="s">
        <v>93</v>
      </c>
      <c r="B48" s="969"/>
      <c r="C48" s="977" t="e">
        <f>'7 міс.'!C48+#REF!</f>
        <v>#REF!</v>
      </c>
      <c r="D48" s="977" t="e">
        <f>'7 міс.'!D48+#REF!</f>
        <v>#REF!</v>
      </c>
      <c r="E48" s="510" t="e">
        <f t="shared" si="24"/>
        <v>#REF!</v>
      </c>
      <c r="F48" s="738" t="e">
        <f>'7 міс.'!F48+#REF!</f>
        <v>#REF!</v>
      </c>
      <c r="G48" s="977" t="e">
        <f>'7 міс.'!G48+#REF!</f>
        <v>#REF!</v>
      </c>
      <c r="H48" s="502" t="e">
        <f t="shared" si="25"/>
        <v>#REF!</v>
      </c>
      <c r="I48" s="738" t="e">
        <f>'7 міс.'!I48+#REF!</f>
        <v>#REF!</v>
      </c>
      <c r="J48" s="977" t="e">
        <f>'7 міс.'!J48+#REF!</f>
        <v>#REF!</v>
      </c>
      <c r="K48" s="510" t="e">
        <f t="shared" si="26"/>
        <v>#REF!</v>
      </c>
      <c r="L48" s="738" t="e">
        <f>'7 міс.'!L48+#REF!</f>
        <v>#REF!</v>
      </c>
      <c r="M48" s="729" t="e">
        <f>'7 міс.'!M48+#REF!</f>
        <v>#REF!</v>
      </c>
      <c r="N48" s="502" t="e">
        <f t="shared" si="27"/>
        <v>#REF!</v>
      </c>
      <c r="O48" s="977" t="e">
        <f>'7 міс.'!O48+#REF!</f>
        <v>#REF!</v>
      </c>
      <c r="P48" s="977" t="e">
        <f>'7 міс.'!P48+#REF!</f>
        <v>#REF!</v>
      </c>
      <c r="Q48" s="502" t="e">
        <f t="shared" si="28"/>
        <v>#REF!</v>
      </c>
      <c r="R48" s="738" t="e">
        <f>'7 міс.'!R48+#REF!</f>
        <v>#REF!</v>
      </c>
      <c r="S48" s="977" t="e">
        <f>'7 міс.'!S48+#REF!</f>
        <v>#REF!</v>
      </c>
      <c r="T48" s="510" t="e">
        <f t="shared" si="29"/>
        <v>#REF!</v>
      </c>
      <c r="U48" s="593" t="e">
        <f t="shared" si="31"/>
        <v>#REF!</v>
      </c>
      <c r="V48" s="594" t="e">
        <f t="shared" si="31"/>
        <v>#REF!</v>
      </c>
      <c r="W48" s="502" t="e">
        <f t="shared" si="30"/>
        <v>#REF!</v>
      </c>
    </row>
    <row r="49" spans="1:23" x14ac:dyDescent="0.2">
      <c r="A49" s="521" t="s">
        <v>94</v>
      </c>
      <c r="B49" s="969"/>
      <c r="C49" s="977" t="e">
        <f>'7 міс.'!C49+#REF!</f>
        <v>#REF!</v>
      </c>
      <c r="D49" s="977" t="e">
        <f>'7 міс.'!D49+#REF!</f>
        <v>#REF!</v>
      </c>
      <c r="E49" s="510" t="e">
        <f t="shared" si="24"/>
        <v>#REF!</v>
      </c>
      <c r="F49" s="738" t="e">
        <f>'7 міс.'!F49+#REF!</f>
        <v>#REF!</v>
      </c>
      <c r="G49" s="977" t="e">
        <f>'7 міс.'!G49+#REF!</f>
        <v>#REF!</v>
      </c>
      <c r="H49" s="502" t="e">
        <f t="shared" si="25"/>
        <v>#REF!</v>
      </c>
      <c r="I49" s="738" t="e">
        <f>'7 міс.'!I49+#REF!</f>
        <v>#REF!</v>
      </c>
      <c r="J49" s="977" t="e">
        <f>'7 міс.'!J49+#REF!</f>
        <v>#REF!</v>
      </c>
      <c r="K49" s="510" t="e">
        <f t="shared" si="26"/>
        <v>#REF!</v>
      </c>
      <c r="L49" s="738" t="e">
        <f>'7 міс.'!L49+#REF!</f>
        <v>#REF!</v>
      </c>
      <c r="M49" s="729" t="e">
        <f>'7 міс.'!M49+#REF!</f>
        <v>#REF!</v>
      </c>
      <c r="N49" s="502" t="e">
        <f t="shared" si="27"/>
        <v>#REF!</v>
      </c>
      <c r="O49" s="977" t="e">
        <f>'7 міс.'!O49+#REF!</f>
        <v>#REF!</v>
      </c>
      <c r="P49" s="977" t="e">
        <f>'7 міс.'!P49+#REF!</f>
        <v>#REF!</v>
      </c>
      <c r="Q49" s="502" t="e">
        <f t="shared" si="28"/>
        <v>#REF!</v>
      </c>
      <c r="R49" s="738" t="e">
        <f>'7 міс.'!R49+#REF!</f>
        <v>#REF!</v>
      </c>
      <c r="S49" s="977" t="e">
        <f>'7 міс.'!S49+#REF!</f>
        <v>#REF!</v>
      </c>
      <c r="T49" s="510" t="e">
        <f t="shared" si="29"/>
        <v>#REF!</v>
      </c>
      <c r="U49" s="593" t="e">
        <f t="shared" si="31"/>
        <v>#REF!</v>
      </c>
      <c r="V49" s="594" t="e">
        <f t="shared" si="31"/>
        <v>#REF!</v>
      </c>
      <c r="W49" s="502" t="e">
        <f t="shared" si="30"/>
        <v>#REF!</v>
      </c>
    </row>
    <row r="50" spans="1:23" x14ac:dyDescent="0.2">
      <c r="A50" s="521" t="s">
        <v>101</v>
      </c>
      <c r="B50" s="969"/>
      <c r="C50" s="977" t="e">
        <f>'7 міс.'!C50+#REF!</f>
        <v>#REF!</v>
      </c>
      <c r="D50" s="977" t="e">
        <f>'7 міс.'!D50+#REF!</f>
        <v>#REF!</v>
      </c>
      <c r="E50" s="510" t="e">
        <f>D50/C50*100</f>
        <v>#REF!</v>
      </c>
      <c r="F50" s="738" t="e">
        <f>'7 міс.'!F50+#REF!</f>
        <v>#REF!</v>
      </c>
      <c r="G50" s="977" t="e">
        <f>'7 міс.'!G50+#REF!</f>
        <v>#REF!</v>
      </c>
      <c r="H50" s="502" t="e">
        <f>G50/F50*100</f>
        <v>#REF!</v>
      </c>
      <c r="I50" s="738" t="e">
        <f>'7 міс.'!I50+#REF!</f>
        <v>#REF!</v>
      </c>
      <c r="J50" s="977" t="e">
        <f>'7 міс.'!J50+#REF!</f>
        <v>#REF!</v>
      </c>
      <c r="K50" s="510" t="e">
        <f>J50/I50*100</f>
        <v>#REF!</v>
      </c>
      <c r="L50" s="738" t="e">
        <f>'7 міс.'!L50+#REF!</f>
        <v>#REF!</v>
      </c>
      <c r="M50" s="729" t="e">
        <f>'7 міс.'!M50+#REF!</f>
        <v>#REF!</v>
      </c>
      <c r="N50" s="502" t="e">
        <f>M50/L50*100</f>
        <v>#REF!</v>
      </c>
      <c r="O50" s="977" t="e">
        <f>'7 міс.'!O50+#REF!</f>
        <v>#REF!</v>
      </c>
      <c r="P50" s="977" t="e">
        <f>'7 міс.'!P50+#REF!</f>
        <v>#REF!</v>
      </c>
      <c r="Q50" s="502" t="e">
        <f>P50/O50*100</f>
        <v>#REF!</v>
      </c>
      <c r="R50" s="738" t="e">
        <f>'7 міс.'!R50+#REF!</f>
        <v>#REF!</v>
      </c>
      <c r="S50" s="977" t="e">
        <f>'7 міс.'!S50+#REF!</f>
        <v>#REF!</v>
      </c>
      <c r="T50" s="510" t="e">
        <f>S50/R50*100</f>
        <v>#REF!</v>
      </c>
      <c r="U50" s="593" t="e">
        <f>SUM(C50,F50,I50,L50,O50,R50)</f>
        <v>#REF!</v>
      </c>
      <c r="V50" s="594" t="e">
        <f>SUM(D50,G50,J50,M50,P50,S50)</f>
        <v>#REF!</v>
      </c>
      <c r="W50" s="502" t="e">
        <f>V50/U50*100</f>
        <v>#REF!</v>
      </c>
    </row>
    <row r="51" spans="1:23" x14ac:dyDescent="0.2">
      <c r="A51" s="521" t="s">
        <v>97</v>
      </c>
      <c r="B51" s="969"/>
      <c r="C51" s="977" t="e">
        <f>'7 міс.'!C51+#REF!</f>
        <v>#REF!</v>
      </c>
      <c r="D51" s="977" t="e">
        <f>'7 міс.'!D51+#REF!</f>
        <v>#REF!</v>
      </c>
      <c r="E51" s="510" t="e">
        <f t="shared" si="24"/>
        <v>#REF!</v>
      </c>
      <c r="F51" s="738" t="e">
        <f>'7 міс.'!F51+#REF!</f>
        <v>#REF!</v>
      </c>
      <c r="G51" s="977" t="e">
        <f>'7 міс.'!G51+#REF!</f>
        <v>#REF!</v>
      </c>
      <c r="H51" s="502" t="e">
        <f t="shared" si="25"/>
        <v>#REF!</v>
      </c>
      <c r="I51" s="738" t="e">
        <f>'7 міс.'!I51+#REF!</f>
        <v>#REF!</v>
      </c>
      <c r="J51" s="977" t="e">
        <f>'7 міс.'!J51+#REF!</f>
        <v>#REF!</v>
      </c>
      <c r="K51" s="510" t="e">
        <f t="shared" si="26"/>
        <v>#REF!</v>
      </c>
      <c r="L51" s="738" t="e">
        <f>'7 міс.'!L51+#REF!</f>
        <v>#REF!</v>
      </c>
      <c r="M51" s="729" t="e">
        <f>'7 міс.'!M51+#REF!</f>
        <v>#REF!</v>
      </c>
      <c r="N51" s="502" t="e">
        <f t="shared" si="27"/>
        <v>#REF!</v>
      </c>
      <c r="O51" s="977" t="e">
        <f>'7 міс.'!O51+#REF!</f>
        <v>#REF!</v>
      </c>
      <c r="P51" s="977" t="e">
        <f>'7 міс.'!P51+#REF!</f>
        <v>#REF!</v>
      </c>
      <c r="Q51" s="502" t="e">
        <f t="shared" si="28"/>
        <v>#REF!</v>
      </c>
      <c r="R51" s="738" t="e">
        <f>'7 міс.'!R51+#REF!</f>
        <v>#REF!</v>
      </c>
      <c r="S51" s="977" t="e">
        <f>'7 міс.'!S51+#REF!</f>
        <v>#REF!</v>
      </c>
      <c r="T51" s="510" t="e">
        <f t="shared" si="29"/>
        <v>#REF!</v>
      </c>
      <c r="U51" s="593" t="e">
        <f>SUM(C51,F51,I51,L51,O51,R51)</f>
        <v>#REF!</v>
      </c>
      <c r="V51" s="594" t="e">
        <f>SUM(D51,G51,J51,M51,P51,S51)</f>
        <v>#REF!</v>
      </c>
      <c r="W51" s="502" t="e">
        <f t="shared" si="30"/>
        <v>#REF!</v>
      </c>
    </row>
    <row r="52" spans="1:23" x14ac:dyDescent="0.2">
      <c r="A52" s="521" t="s">
        <v>98</v>
      </c>
      <c r="B52" s="969"/>
      <c r="C52" s="977" t="e">
        <f>'7 міс.'!C52+#REF!</f>
        <v>#REF!</v>
      </c>
      <c r="D52" s="977" t="e">
        <f>'7 міс.'!D52+#REF!</f>
        <v>#REF!</v>
      </c>
      <c r="E52" s="510" t="e">
        <f t="shared" si="24"/>
        <v>#REF!</v>
      </c>
      <c r="F52" s="738" t="e">
        <f>'7 міс.'!F52+#REF!</f>
        <v>#REF!</v>
      </c>
      <c r="G52" s="977" t="e">
        <f>'7 міс.'!G52+#REF!</f>
        <v>#REF!</v>
      </c>
      <c r="H52" s="502" t="e">
        <f t="shared" si="25"/>
        <v>#REF!</v>
      </c>
      <c r="I52" s="738" t="e">
        <f>'7 міс.'!I52+#REF!</f>
        <v>#REF!</v>
      </c>
      <c r="J52" s="977" t="e">
        <f>'7 міс.'!J52+#REF!</f>
        <v>#REF!</v>
      </c>
      <c r="K52" s="510" t="e">
        <f t="shared" si="26"/>
        <v>#REF!</v>
      </c>
      <c r="L52" s="738" t="e">
        <f>'7 міс.'!L52+#REF!</f>
        <v>#REF!</v>
      </c>
      <c r="M52" s="729" t="e">
        <f>'7 міс.'!M52+#REF!</f>
        <v>#REF!</v>
      </c>
      <c r="N52" s="502" t="e">
        <f t="shared" si="27"/>
        <v>#REF!</v>
      </c>
      <c r="O52" s="977" t="e">
        <f>'7 міс.'!O52+#REF!</f>
        <v>#REF!</v>
      </c>
      <c r="P52" s="977" t="e">
        <f>'7 міс.'!P52+#REF!</f>
        <v>#REF!</v>
      </c>
      <c r="Q52" s="502" t="e">
        <f t="shared" si="28"/>
        <v>#REF!</v>
      </c>
      <c r="R52" s="738" t="e">
        <f>'7 міс.'!R52+#REF!</f>
        <v>#REF!</v>
      </c>
      <c r="S52" s="977" t="e">
        <f>'7 міс.'!S52+#REF!</f>
        <v>#REF!</v>
      </c>
      <c r="T52" s="510" t="e">
        <f t="shared" si="29"/>
        <v>#REF!</v>
      </c>
      <c r="U52" s="593" t="e">
        <f t="shared" si="31"/>
        <v>#REF!</v>
      </c>
      <c r="V52" s="594" t="e">
        <f t="shared" si="31"/>
        <v>#REF!</v>
      </c>
      <c r="W52" s="502" t="e">
        <f t="shared" si="30"/>
        <v>#REF!</v>
      </c>
    </row>
    <row r="53" spans="1:23" customFormat="1" ht="13.5" thickBot="1" x14ac:dyDescent="0.25">
      <c r="A53" s="674" t="s">
        <v>99</v>
      </c>
      <c r="B53" s="970"/>
      <c r="C53" s="730" t="e">
        <f>C49/C46*100</f>
        <v>#REF!</v>
      </c>
      <c r="D53" s="730" t="e">
        <f>D49/D46*100</f>
        <v>#REF!</v>
      </c>
      <c r="E53" s="650"/>
      <c r="F53" s="739" t="e">
        <f>F49/F46*100</f>
        <v>#REF!</v>
      </c>
      <c r="G53" s="730" t="e">
        <f>G49/G46*100</f>
        <v>#REF!</v>
      </c>
      <c r="H53" s="503"/>
      <c r="I53" s="739" t="e">
        <f>I49/I46*100</f>
        <v>#REF!</v>
      </c>
      <c r="J53" s="730" t="e">
        <f>J49/J46*100</f>
        <v>#REF!</v>
      </c>
      <c r="K53" s="650"/>
      <c r="L53" s="741">
        <v>78.599999999999994</v>
      </c>
      <c r="M53" s="985" t="e">
        <f>M49/M46*100</f>
        <v>#REF!</v>
      </c>
      <c r="N53" s="1005"/>
      <c r="O53" s="1008" t="e">
        <f>O49/O46*100</f>
        <v>#REF!</v>
      </c>
      <c r="P53" s="1008" t="e">
        <f>P49/P46*100</f>
        <v>#REF!</v>
      </c>
      <c r="Q53" s="1009"/>
      <c r="R53" s="739" t="e">
        <f>R49/R46*100</f>
        <v>#REF!</v>
      </c>
      <c r="S53" s="730" t="e">
        <f>S49/S46*100</f>
        <v>#REF!</v>
      </c>
      <c r="T53" s="650"/>
      <c r="U53" s="988" t="e">
        <f>U49/U46*100</f>
        <v>#REF!</v>
      </c>
      <c r="V53" s="987" t="e">
        <f>V49/V46*100</f>
        <v>#REF!</v>
      </c>
      <c r="W53" s="995"/>
    </row>
    <row r="54" spans="1:23" s="437" customFormat="1" ht="38.25" x14ac:dyDescent="0.2">
      <c r="A54" s="971" t="s">
        <v>96</v>
      </c>
      <c r="B54" s="755"/>
      <c r="C54" s="978" t="e">
        <f>C56+C57+C58+C59</f>
        <v>#REF!</v>
      </c>
      <c r="D54" s="731" t="e">
        <f>D56+D57+D58+D59</f>
        <v>#REF!</v>
      </c>
      <c r="E54" s="476" t="e">
        <f t="shared" si="24"/>
        <v>#REF!</v>
      </c>
      <c r="F54" s="740" t="e">
        <f>F56+F57+F58+F59</f>
        <v>#REF!</v>
      </c>
      <c r="G54" s="731" t="e">
        <f>G56+G57+G58+G59</f>
        <v>#REF!</v>
      </c>
      <c r="H54" s="472" t="e">
        <f t="shared" si="25"/>
        <v>#REF!</v>
      </c>
      <c r="I54" s="740" t="e">
        <f>I56+I57+I58+I59</f>
        <v>#REF!</v>
      </c>
      <c r="J54" s="731" t="e">
        <f>J56+J57+J58+J59</f>
        <v>#REF!</v>
      </c>
      <c r="K54" s="472" t="e">
        <f t="shared" si="26"/>
        <v>#REF!</v>
      </c>
      <c r="L54" s="740" t="e">
        <f>L56+L57+L58+L59</f>
        <v>#REF!</v>
      </c>
      <c r="M54" s="731" t="e">
        <f>M56+M57+M58+M59</f>
        <v>#REF!</v>
      </c>
      <c r="N54" s="476" t="e">
        <f t="shared" si="27"/>
        <v>#REF!</v>
      </c>
      <c r="O54" s="736" t="e">
        <f>O56+O57+O58+O59</f>
        <v>#REF!</v>
      </c>
      <c r="P54" s="728" t="e">
        <f>P56+P57+P58+P59</f>
        <v>#REF!</v>
      </c>
      <c r="Q54" s="471" t="e">
        <f t="shared" si="28"/>
        <v>#REF!</v>
      </c>
      <c r="R54" s="978" t="e">
        <f>R56+R57+R58+R59</f>
        <v>#REF!</v>
      </c>
      <c r="S54" s="731" t="e">
        <f>S56+S57+S58+S59</f>
        <v>#REF!</v>
      </c>
      <c r="T54" s="476" t="e">
        <f t="shared" si="29"/>
        <v>#REF!</v>
      </c>
      <c r="U54" s="1010" t="e">
        <f>C54+F54+I54+L54+O54+R54</f>
        <v>#REF!</v>
      </c>
      <c r="V54" s="618" t="e">
        <f>D54+G54+J54+M54+P54+S54</f>
        <v>#REF!</v>
      </c>
      <c r="W54" s="471" t="e">
        <f t="shared" si="30"/>
        <v>#REF!</v>
      </c>
    </row>
    <row r="55" spans="1:23" s="508" customFormat="1" x14ac:dyDescent="0.2">
      <c r="A55" s="673" t="s">
        <v>102</v>
      </c>
      <c r="B55" s="753"/>
      <c r="C55" s="626" t="e">
        <f>C56+C57+C58</f>
        <v>#REF!</v>
      </c>
      <c r="D55" s="626" t="e">
        <f>D56+D57+D58</f>
        <v>#REF!</v>
      </c>
      <c r="E55" s="507" t="e">
        <f t="shared" si="24"/>
        <v>#REF!</v>
      </c>
      <c r="F55" s="737" t="e">
        <f>F56+F57+F58</f>
        <v>#REF!</v>
      </c>
      <c r="G55" s="626" t="e">
        <f>G56+G57+G58</f>
        <v>#REF!</v>
      </c>
      <c r="H55" s="504" t="e">
        <f t="shared" si="25"/>
        <v>#REF!</v>
      </c>
      <c r="I55" s="737" t="e">
        <f>I56+I57+I58</f>
        <v>#REF!</v>
      </c>
      <c r="J55" s="626" t="e">
        <f>J56+J57+J58</f>
        <v>#REF!</v>
      </c>
      <c r="K55" s="504" t="e">
        <f t="shared" si="26"/>
        <v>#REF!</v>
      </c>
      <c r="L55" s="737" t="e">
        <f>L56+L57+L58</f>
        <v>#REF!</v>
      </c>
      <c r="M55" s="626" t="e">
        <f>M56+M57+M58</f>
        <v>#REF!</v>
      </c>
      <c r="N55" s="507" t="e">
        <f t="shared" si="27"/>
        <v>#REF!</v>
      </c>
      <c r="O55" s="738" t="e">
        <f>O56+O57+O58</f>
        <v>#REF!</v>
      </c>
      <c r="P55" s="729" t="e">
        <f>P56+P57+P58</f>
        <v>#REF!</v>
      </c>
      <c r="Q55" s="502" t="e">
        <f t="shared" si="28"/>
        <v>#REF!</v>
      </c>
      <c r="R55" s="626" t="e">
        <f>R56+R57+R58</f>
        <v>#REF!</v>
      </c>
      <c r="S55" s="626" t="e">
        <f>S56+S57+S58</f>
        <v>#REF!</v>
      </c>
      <c r="T55" s="507" t="e">
        <f t="shared" si="29"/>
        <v>#REF!</v>
      </c>
      <c r="U55" s="737" t="e">
        <f>U56+U57+U58</f>
        <v>#REF!</v>
      </c>
      <c r="V55" s="626" t="e">
        <f>V56+V57+V58</f>
        <v>#REF!</v>
      </c>
      <c r="W55" s="504" t="e">
        <f t="shared" si="30"/>
        <v>#REF!</v>
      </c>
    </row>
    <row r="56" spans="1:23" s="508" customFormat="1" x14ac:dyDescent="0.2">
      <c r="A56" s="671" t="s">
        <v>92</v>
      </c>
      <c r="B56" s="658"/>
      <c r="C56" s="977" t="e">
        <f>'7 міс.'!C56+#REF!</f>
        <v>#REF!</v>
      </c>
      <c r="D56" s="977" t="e">
        <f>'7 міс.'!D56+#REF!</f>
        <v>#REF!</v>
      </c>
      <c r="E56" s="510" t="e">
        <f t="shared" si="24"/>
        <v>#REF!</v>
      </c>
      <c r="F56" s="738" t="e">
        <f>'7 міс.'!F56+#REF!</f>
        <v>#REF!</v>
      </c>
      <c r="G56" s="977" t="e">
        <f>'7 міс.'!G56+#REF!</f>
        <v>#REF!</v>
      </c>
      <c r="H56" s="502" t="e">
        <f t="shared" si="25"/>
        <v>#REF!</v>
      </c>
      <c r="I56" s="738" t="e">
        <f>'7 міс.'!I56+#REF!</f>
        <v>#REF!</v>
      </c>
      <c r="J56" s="977" t="e">
        <f>'7 міс.'!J56+#REF!</f>
        <v>#REF!</v>
      </c>
      <c r="K56" s="502" t="e">
        <f t="shared" si="26"/>
        <v>#REF!</v>
      </c>
      <c r="L56" s="738" t="e">
        <f>'7 міс.'!L56+#REF!</f>
        <v>#REF!</v>
      </c>
      <c r="M56" s="977" t="e">
        <f>'7 міс.'!M56+#REF!</f>
        <v>#REF!</v>
      </c>
      <c r="N56" s="510" t="e">
        <f t="shared" si="27"/>
        <v>#REF!</v>
      </c>
      <c r="O56" s="738" t="e">
        <f>'7 міс.'!O56+#REF!</f>
        <v>#REF!</v>
      </c>
      <c r="P56" s="729" t="e">
        <f>'7 міс.'!P56+#REF!</f>
        <v>#REF!</v>
      </c>
      <c r="Q56" s="502" t="e">
        <f t="shared" si="28"/>
        <v>#REF!</v>
      </c>
      <c r="R56" s="977" t="e">
        <f>'7 міс.'!R56+#REF!</f>
        <v>#REF!</v>
      </c>
      <c r="S56" s="977" t="e">
        <f>'7 міс.'!S56+#REF!</f>
        <v>#REF!</v>
      </c>
      <c r="T56" s="510" t="e">
        <f t="shared" si="29"/>
        <v>#REF!</v>
      </c>
      <c r="U56" s="593" t="e">
        <f t="shared" si="31"/>
        <v>#REF!</v>
      </c>
      <c r="V56" s="594" t="e">
        <f t="shared" si="31"/>
        <v>#REF!</v>
      </c>
      <c r="W56" s="502" t="e">
        <f t="shared" si="30"/>
        <v>#REF!</v>
      </c>
    </row>
    <row r="57" spans="1:23" x14ac:dyDescent="0.2">
      <c r="A57" s="521" t="s">
        <v>93</v>
      </c>
      <c r="B57" s="969"/>
      <c r="C57" s="977" t="e">
        <f>'7 міс.'!C57+#REF!</f>
        <v>#REF!</v>
      </c>
      <c r="D57" s="977" t="e">
        <f>'7 міс.'!D57+#REF!</f>
        <v>#REF!</v>
      </c>
      <c r="E57" s="510" t="e">
        <f t="shared" si="24"/>
        <v>#REF!</v>
      </c>
      <c r="F57" s="738" t="e">
        <f>'7 міс.'!F57+#REF!</f>
        <v>#REF!</v>
      </c>
      <c r="G57" s="977" t="e">
        <f>'7 міс.'!G57+#REF!</f>
        <v>#REF!</v>
      </c>
      <c r="H57" s="502" t="e">
        <f t="shared" si="25"/>
        <v>#REF!</v>
      </c>
      <c r="I57" s="738" t="e">
        <f>'7 міс.'!I57+#REF!</f>
        <v>#REF!</v>
      </c>
      <c r="J57" s="977" t="e">
        <f>'7 міс.'!J57+#REF!</f>
        <v>#REF!</v>
      </c>
      <c r="K57" s="502" t="e">
        <f t="shared" si="26"/>
        <v>#REF!</v>
      </c>
      <c r="L57" s="738" t="e">
        <f>'7 міс.'!L57+#REF!</f>
        <v>#REF!</v>
      </c>
      <c r="M57" s="977" t="e">
        <f>'7 міс.'!M57+#REF!</f>
        <v>#REF!</v>
      </c>
      <c r="N57" s="510" t="e">
        <f t="shared" si="27"/>
        <v>#REF!</v>
      </c>
      <c r="O57" s="738" t="e">
        <f>'7 міс.'!O57+#REF!</f>
        <v>#REF!</v>
      </c>
      <c r="P57" s="729" t="e">
        <f>'7 міс.'!P57+#REF!</f>
        <v>#REF!</v>
      </c>
      <c r="Q57" s="502" t="e">
        <f t="shared" si="28"/>
        <v>#REF!</v>
      </c>
      <c r="R57" s="977" t="e">
        <f>'7 міс.'!R57+#REF!</f>
        <v>#REF!</v>
      </c>
      <c r="S57" s="977" t="e">
        <f>'7 міс.'!S57+#REF!</f>
        <v>#REF!</v>
      </c>
      <c r="T57" s="510" t="e">
        <f t="shared" si="29"/>
        <v>#REF!</v>
      </c>
      <c r="U57" s="593" t="e">
        <f t="shared" si="31"/>
        <v>#REF!</v>
      </c>
      <c r="V57" s="594" t="e">
        <f t="shared" si="31"/>
        <v>#REF!</v>
      </c>
      <c r="W57" s="502" t="e">
        <f t="shared" si="30"/>
        <v>#REF!</v>
      </c>
    </row>
    <row r="58" spans="1:23" x14ac:dyDescent="0.2">
      <c r="A58" s="521" t="s">
        <v>94</v>
      </c>
      <c r="B58" s="969"/>
      <c r="C58" s="977" t="e">
        <f>'7 міс.'!C58+#REF!</f>
        <v>#REF!</v>
      </c>
      <c r="D58" s="977" t="e">
        <f>'7 міс.'!D58+#REF!</f>
        <v>#REF!</v>
      </c>
      <c r="E58" s="510" t="e">
        <f t="shared" si="24"/>
        <v>#REF!</v>
      </c>
      <c r="F58" s="738" t="e">
        <f>'7 міс.'!F58+#REF!</f>
        <v>#REF!</v>
      </c>
      <c r="G58" s="977" t="e">
        <f>'7 міс.'!G58+#REF!</f>
        <v>#REF!</v>
      </c>
      <c r="H58" s="502" t="e">
        <f t="shared" si="25"/>
        <v>#REF!</v>
      </c>
      <c r="I58" s="738" t="e">
        <f>'7 міс.'!I58+#REF!</f>
        <v>#REF!</v>
      </c>
      <c r="J58" s="977" t="e">
        <f>'7 міс.'!J58+#REF!</f>
        <v>#REF!</v>
      </c>
      <c r="K58" s="502" t="e">
        <f t="shared" si="26"/>
        <v>#REF!</v>
      </c>
      <c r="L58" s="738" t="e">
        <f>'7 міс.'!L58+#REF!</f>
        <v>#REF!</v>
      </c>
      <c r="M58" s="977" t="e">
        <f>'7 міс.'!M58+#REF!</f>
        <v>#REF!</v>
      </c>
      <c r="N58" s="510" t="e">
        <f t="shared" si="27"/>
        <v>#REF!</v>
      </c>
      <c r="O58" s="738" t="e">
        <f>'7 міс.'!O58+#REF!</f>
        <v>#REF!</v>
      </c>
      <c r="P58" s="729" t="e">
        <f>'7 міс.'!P58+#REF!</f>
        <v>#REF!</v>
      </c>
      <c r="Q58" s="502" t="e">
        <f t="shared" si="28"/>
        <v>#REF!</v>
      </c>
      <c r="R58" s="977" t="e">
        <f>'7 міс.'!R58+#REF!</f>
        <v>#REF!</v>
      </c>
      <c r="S58" s="977" t="e">
        <f>'7 міс.'!S58+#REF!</f>
        <v>#REF!</v>
      </c>
      <c r="T58" s="510" t="e">
        <f t="shared" si="29"/>
        <v>#REF!</v>
      </c>
      <c r="U58" s="593" t="e">
        <f t="shared" si="31"/>
        <v>#REF!</v>
      </c>
      <c r="V58" s="594" t="e">
        <f t="shared" si="31"/>
        <v>#REF!</v>
      </c>
      <c r="W58" s="502" t="e">
        <f t="shared" si="30"/>
        <v>#REF!</v>
      </c>
    </row>
    <row r="59" spans="1:23" x14ac:dyDescent="0.2">
      <c r="A59" s="521" t="s">
        <v>97</v>
      </c>
      <c r="B59" s="969"/>
      <c r="C59" s="977" t="e">
        <f>'7 міс.'!C59+#REF!</f>
        <v>#REF!</v>
      </c>
      <c r="D59" s="977" t="e">
        <f>'7 міс.'!D59+#REF!</f>
        <v>#REF!</v>
      </c>
      <c r="E59" s="510" t="e">
        <f t="shared" si="24"/>
        <v>#REF!</v>
      </c>
      <c r="F59" s="738" t="e">
        <f>'7 міс.'!F59+#REF!</f>
        <v>#REF!</v>
      </c>
      <c r="G59" s="977" t="e">
        <f>'7 міс.'!G59+#REF!</f>
        <v>#REF!</v>
      </c>
      <c r="H59" s="502" t="e">
        <f t="shared" si="25"/>
        <v>#REF!</v>
      </c>
      <c r="I59" s="738" t="e">
        <f>'7 міс.'!I59+#REF!</f>
        <v>#REF!</v>
      </c>
      <c r="J59" s="977" t="e">
        <f>'7 міс.'!J59+#REF!</f>
        <v>#REF!</v>
      </c>
      <c r="K59" s="502" t="e">
        <f t="shared" si="26"/>
        <v>#REF!</v>
      </c>
      <c r="L59" s="738" t="e">
        <f>'7 міс.'!L59+#REF!</f>
        <v>#REF!</v>
      </c>
      <c r="M59" s="977" t="e">
        <f>'7 міс.'!M59+#REF!</f>
        <v>#REF!</v>
      </c>
      <c r="N59" s="510" t="e">
        <f t="shared" si="27"/>
        <v>#REF!</v>
      </c>
      <c r="O59" s="738" t="e">
        <f>'7 міс.'!O59+#REF!</f>
        <v>#REF!</v>
      </c>
      <c r="P59" s="729" t="e">
        <f>'7 міс.'!P59+#REF!</f>
        <v>#REF!</v>
      </c>
      <c r="Q59" s="502" t="e">
        <f t="shared" si="28"/>
        <v>#REF!</v>
      </c>
      <c r="R59" s="977" t="e">
        <f>'7 міс.'!R59+#REF!</f>
        <v>#REF!</v>
      </c>
      <c r="S59" s="977" t="e">
        <f>'7 міс.'!S59+#REF!</f>
        <v>#REF!</v>
      </c>
      <c r="T59" s="510" t="e">
        <f t="shared" si="29"/>
        <v>#REF!</v>
      </c>
      <c r="U59" s="593" t="e">
        <f t="shared" si="31"/>
        <v>#REF!</v>
      </c>
      <c r="V59" s="594" t="e">
        <f t="shared" si="31"/>
        <v>#REF!</v>
      </c>
      <c r="W59" s="502" t="e">
        <f t="shared" si="30"/>
        <v>#REF!</v>
      </c>
    </row>
    <row r="60" spans="1:23" customFormat="1" ht="13.5" thickBot="1" x14ac:dyDescent="0.25">
      <c r="A60" s="674" t="s">
        <v>99</v>
      </c>
      <c r="B60" s="970"/>
      <c r="C60" s="732" t="e">
        <f>C58/C55*100</f>
        <v>#REF!</v>
      </c>
      <c r="D60" s="732" t="e">
        <f>D58/D55*100</f>
        <v>#REF!</v>
      </c>
      <c r="E60" s="1006"/>
      <c r="F60" s="741" t="e">
        <f>F58/F55*100</f>
        <v>#REF!</v>
      </c>
      <c r="G60" s="732" t="e">
        <f>G58/G55*100</f>
        <v>#REF!</v>
      </c>
      <c r="H60" s="1007"/>
      <c r="I60" s="741" t="e">
        <f>I58/I55*100</f>
        <v>#REF!</v>
      </c>
      <c r="J60" s="732" t="e">
        <f>J58/J55*100</f>
        <v>#REF!</v>
      </c>
      <c r="K60" s="1007"/>
      <c r="L60" s="741" t="e">
        <f>L58/L55*100</f>
        <v>#REF!</v>
      </c>
      <c r="M60" s="732" t="e">
        <f>M58/M55*100</f>
        <v>#REF!</v>
      </c>
      <c r="N60" s="1006"/>
      <c r="O60" s="741" t="e">
        <f>O58/O55*100</f>
        <v>#REF!</v>
      </c>
      <c r="P60" s="985" t="e">
        <f>P58/P55*100</f>
        <v>#REF!</v>
      </c>
      <c r="Q60" s="1007"/>
      <c r="R60" s="732" t="e">
        <f>R58/R55*100</f>
        <v>#REF!</v>
      </c>
      <c r="S60" s="732" t="e">
        <f>S58/S55*100</f>
        <v>#REF!</v>
      </c>
      <c r="T60" s="1006"/>
      <c r="U60" s="741" t="e">
        <f>U58/U55*100</f>
        <v>#REF!</v>
      </c>
      <c r="V60" s="732" t="e">
        <f>V58/V55*100</f>
        <v>#REF!</v>
      </c>
      <c r="W60" s="1007"/>
    </row>
    <row r="61" spans="1:23" x14ac:dyDescent="0.2">
      <c r="I61" s="508"/>
      <c r="J61" s="508"/>
      <c r="K61" s="508"/>
    </row>
  </sheetData>
  <mergeCells count="19">
    <mergeCell ref="U4:W4"/>
    <mergeCell ref="A1:W1"/>
    <mergeCell ref="A2:W2"/>
    <mergeCell ref="A3:C3"/>
    <mergeCell ref="C4:E4"/>
    <mergeCell ref="F4:H4"/>
    <mergeCell ref="I4:K4"/>
    <mergeCell ref="B4:B5"/>
    <mergeCell ref="C5:E5"/>
    <mergeCell ref="A4:A6"/>
    <mergeCell ref="L4:N4"/>
    <mergeCell ref="O4:Q4"/>
    <mergeCell ref="U5:W5"/>
    <mergeCell ref="F5:H5"/>
    <mergeCell ref="I5:K5"/>
    <mergeCell ref="L5:N5"/>
    <mergeCell ref="R4:T4"/>
    <mergeCell ref="O5:Q5"/>
    <mergeCell ref="R5:T5"/>
  </mergeCells>
  <phoneticPr fontId="0" type="noConversion"/>
  <printOptions horizontalCentered="1" verticalCentered="1"/>
  <pageMargins left="0" right="0" top="0.78740157480314965" bottom="0.59055118110236227" header="0" footer="0"/>
  <pageSetup paperSize="8" scale="84" orientation="landscape" horizontalDpi="300" verticalDpi="300" r:id="rId1"/>
  <headerFooter alignWithMargins="0">
    <oddHeader>&amp;L&amp;8&amp;F   &amp;D
Вик. Косач 5 02 32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AE57"/>
  <sheetViews>
    <sheetView zoomScaleNormal="75" workbookViewId="0">
      <pane xSplit="1" ySplit="6" topLeftCell="B40" activePane="bottomRight" state="frozen"/>
      <selection activeCell="M61" sqref="M61"/>
      <selection pane="topRight" activeCell="M61" sqref="M61"/>
      <selection pane="bottomLeft" activeCell="M61" sqref="M61"/>
      <selection pane="bottomRight" activeCell="M61" sqref="M61"/>
    </sheetView>
  </sheetViews>
  <sheetFormatPr defaultColWidth="9.140625" defaultRowHeight="12.75" x14ac:dyDescent="0.2"/>
  <cols>
    <col min="1" max="1" width="22.42578125" style="23" customWidth="1"/>
    <col min="2" max="2" width="11.28515625" style="23" customWidth="1"/>
    <col min="3" max="4" width="8.7109375" style="23" customWidth="1"/>
    <col min="5" max="5" width="7.7109375" style="23" customWidth="1"/>
    <col min="6" max="6" width="9.7109375" style="23" customWidth="1"/>
    <col min="7" max="7" width="9.85546875" style="23" customWidth="1"/>
    <col min="8" max="8" width="6.7109375" style="23" customWidth="1"/>
    <col min="9" max="9" width="9.140625" style="23"/>
    <col min="10" max="10" width="8.7109375" style="23" customWidth="1"/>
    <col min="11" max="11" width="6.42578125" style="23" customWidth="1"/>
    <col min="12" max="12" width="9.85546875" style="23" customWidth="1"/>
    <col min="13" max="13" width="10" style="23" customWidth="1"/>
    <col min="14" max="14" width="6.5703125" style="23" customWidth="1"/>
    <col min="15" max="15" width="9.140625" style="23"/>
    <col min="16" max="16" width="8.5703125" style="23" customWidth="1"/>
    <col min="17" max="17" width="6.7109375" style="23" customWidth="1"/>
    <col min="18" max="18" width="9" style="23" customWidth="1"/>
    <col min="19" max="19" width="8.5703125" style="23" customWidth="1"/>
    <col min="20" max="20" width="6.7109375" style="23" customWidth="1"/>
    <col min="21" max="21" width="11.42578125" style="23" customWidth="1"/>
    <col min="22" max="22" width="10.140625" style="23" customWidth="1"/>
    <col min="23" max="23" width="7.7109375" style="23" customWidth="1"/>
    <col min="24" max="24" width="10.5703125" style="23" hidden="1" customWidth="1"/>
    <col min="25" max="25" width="7.7109375" style="23" hidden="1" customWidth="1"/>
    <col min="26" max="26" width="0" style="23" hidden="1" customWidth="1"/>
    <col min="27" max="27" width="9.85546875" style="23" hidden="1" customWidth="1"/>
    <col min="28" max="29" width="0" style="23" hidden="1" customWidth="1"/>
    <col min="30" max="30" width="9.140625" style="23"/>
    <col min="31" max="31" width="9.85546875" style="23" bestFit="1" customWidth="1"/>
    <col min="32" max="16384" width="9.140625" style="23"/>
  </cols>
  <sheetData>
    <row r="1" spans="1:31" ht="18" x14ac:dyDescent="0.25">
      <c r="A1" s="1"/>
      <c r="J1" s="28" t="s">
        <v>53</v>
      </c>
      <c r="L1" s="1"/>
    </row>
    <row r="2" spans="1:31" ht="18" x14ac:dyDescent="0.25">
      <c r="A2" s="1"/>
      <c r="J2" s="28" t="s">
        <v>130</v>
      </c>
      <c r="L2" s="1"/>
    </row>
    <row r="3" spans="1:31" x14ac:dyDescent="0.2">
      <c r="A3" s="1179"/>
      <c r="B3" s="1179"/>
      <c r="C3" s="1179"/>
      <c r="J3" s="52"/>
      <c r="L3" s="20"/>
      <c r="M3" s="20"/>
      <c r="N3" s="20"/>
      <c r="O3" s="20"/>
      <c r="P3" s="20"/>
      <c r="Q3" s="6"/>
      <c r="R3" s="20"/>
      <c r="S3" s="20"/>
      <c r="T3" s="20"/>
      <c r="U3" s="20"/>
      <c r="V3" s="20"/>
      <c r="W3" s="20"/>
      <c r="X3" s="20"/>
      <c r="Y3" s="20"/>
    </row>
    <row r="4" spans="1:31" x14ac:dyDescent="0.2">
      <c r="A4" s="1199" t="s">
        <v>7</v>
      </c>
      <c r="B4" s="1199" t="s">
        <v>8</v>
      </c>
      <c r="C4" s="1199" t="s">
        <v>0</v>
      </c>
      <c r="D4" s="1199"/>
      <c r="E4" s="1199"/>
      <c r="F4" s="1199" t="s">
        <v>1</v>
      </c>
      <c r="G4" s="1199"/>
      <c r="H4" s="1199"/>
      <c r="I4" s="1199" t="s">
        <v>2</v>
      </c>
      <c r="J4" s="1199"/>
      <c r="K4" s="1199"/>
      <c r="L4" s="1199" t="s">
        <v>3</v>
      </c>
      <c r="M4" s="1199"/>
      <c r="N4" s="1199"/>
      <c r="O4" s="1199" t="s">
        <v>4</v>
      </c>
      <c r="P4" s="1199"/>
      <c r="Q4" s="1199"/>
      <c r="R4" s="1199" t="s">
        <v>5</v>
      </c>
      <c r="S4" s="1199"/>
      <c r="T4" s="1199"/>
      <c r="U4" s="1199" t="s">
        <v>6</v>
      </c>
      <c r="V4" s="1199"/>
      <c r="W4" s="1199"/>
      <c r="X4" s="134"/>
      <c r="Y4" s="134"/>
    </row>
    <row r="5" spans="1:31" ht="13.5" thickBot="1" x14ac:dyDescent="0.25">
      <c r="A5" s="1200"/>
      <c r="B5" s="1201"/>
      <c r="C5" s="1199" t="s">
        <v>129</v>
      </c>
      <c r="D5" s="1199"/>
      <c r="E5" s="1199"/>
      <c r="F5" s="1199" t="s">
        <v>129</v>
      </c>
      <c r="G5" s="1199"/>
      <c r="H5" s="1199"/>
      <c r="I5" s="1199" t="s">
        <v>129</v>
      </c>
      <c r="J5" s="1199"/>
      <c r="K5" s="1199"/>
      <c r="L5" s="1199" t="s">
        <v>129</v>
      </c>
      <c r="M5" s="1199"/>
      <c r="N5" s="1199"/>
      <c r="O5" s="1199" t="s">
        <v>129</v>
      </c>
      <c r="P5" s="1199"/>
      <c r="Q5" s="1199"/>
      <c r="R5" s="1199" t="s">
        <v>129</v>
      </c>
      <c r="S5" s="1199"/>
      <c r="T5" s="1199"/>
      <c r="U5" s="1199" t="s">
        <v>129</v>
      </c>
      <c r="V5" s="1199"/>
      <c r="W5" s="1199"/>
      <c r="X5" s="134"/>
      <c r="Y5" s="134"/>
    </row>
    <row r="6" spans="1:31" s="78" customFormat="1" ht="13.5" thickBot="1" x14ac:dyDescent="0.25">
      <c r="A6" s="434"/>
      <c r="B6" s="240" t="s">
        <v>9</v>
      </c>
      <c r="C6" s="190">
        <v>2012</v>
      </c>
      <c r="D6" s="190">
        <v>2013</v>
      </c>
      <c r="E6" s="191" t="s">
        <v>127</v>
      </c>
      <c r="F6" s="190">
        <v>2012</v>
      </c>
      <c r="G6" s="190">
        <v>2013</v>
      </c>
      <c r="H6" s="191" t="s">
        <v>127</v>
      </c>
      <c r="I6" s="190">
        <v>2012</v>
      </c>
      <c r="J6" s="190">
        <v>2013</v>
      </c>
      <c r="K6" s="191" t="s">
        <v>127</v>
      </c>
      <c r="L6" s="190">
        <v>2012</v>
      </c>
      <c r="M6" s="190">
        <v>2013</v>
      </c>
      <c r="N6" s="191" t="s">
        <v>127</v>
      </c>
      <c r="O6" s="190">
        <v>2012</v>
      </c>
      <c r="P6" s="190">
        <v>2013</v>
      </c>
      <c r="Q6" s="191" t="s">
        <v>127</v>
      </c>
      <c r="R6" s="190">
        <v>2012</v>
      </c>
      <c r="S6" s="190">
        <v>2013</v>
      </c>
      <c r="T6" s="191" t="s">
        <v>127</v>
      </c>
      <c r="U6" s="190">
        <v>2012</v>
      </c>
      <c r="V6" s="190">
        <v>2013</v>
      </c>
      <c r="W6" s="191" t="s">
        <v>127</v>
      </c>
    </row>
    <row r="7" spans="1:31" ht="21" customHeight="1" x14ac:dyDescent="0.2">
      <c r="A7" s="33" t="s">
        <v>10</v>
      </c>
      <c r="B7" s="33" t="s">
        <v>11</v>
      </c>
      <c r="C7" s="102" t="e">
        <f>#REF!+#REF!+#REF!</f>
        <v>#REF!</v>
      </c>
      <c r="D7" s="21" t="e">
        <f>#REF!+#REF!+#REF!</f>
        <v>#REF!</v>
      </c>
      <c r="E7" s="12" t="e">
        <f t="shared" ref="E7:E21" si="0">D7/C7*100</f>
        <v>#REF!</v>
      </c>
      <c r="F7" s="12" t="e">
        <f>SUM(F9,F10,F11)</f>
        <v>#REF!</v>
      </c>
      <c r="G7" s="21" t="e">
        <f>#REF!+#REF!+#REF!</f>
        <v>#REF!</v>
      </c>
      <c r="H7" s="12" t="e">
        <f t="shared" ref="H7:H21" si="1">G7/F7*100</f>
        <v>#REF!</v>
      </c>
      <c r="I7" s="12" t="e">
        <f>SUM(I9,I10,I11)</f>
        <v>#REF!</v>
      </c>
      <c r="J7" s="21" t="e">
        <f>#REF!+#REF!+#REF!</f>
        <v>#REF!</v>
      </c>
      <c r="K7" s="12" t="e">
        <f t="shared" ref="K7:K21" si="2">J7/I7*100</f>
        <v>#REF!</v>
      </c>
      <c r="L7" s="12" t="e">
        <f>SUM(L9,L10,L11)</f>
        <v>#REF!</v>
      </c>
      <c r="M7" s="21" t="e">
        <f>#REF!+#REF!+#REF!</f>
        <v>#REF!</v>
      </c>
      <c r="N7" s="12" t="e">
        <f t="shared" ref="N7:N21" si="3">M7/L7*100</f>
        <v>#REF!</v>
      </c>
      <c r="O7" s="12" t="e">
        <f>SUM(O9,O10,O11)</f>
        <v>#REF!</v>
      </c>
      <c r="P7" s="21" t="e">
        <f>#REF!+#REF!+#REF!</f>
        <v>#REF!</v>
      </c>
      <c r="Q7" s="12" t="e">
        <f t="shared" ref="Q7:Q21" si="4">P7/O7*100</f>
        <v>#REF!</v>
      </c>
      <c r="R7" s="12" t="e">
        <f>SUM(R9,R10,R11)</f>
        <v>#REF!</v>
      </c>
      <c r="S7" s="21" t="e">
        <f>#REF!+#REF!+#REF!</f>
        <v>#REF!</v>
      </c>
      <c r="T7" s="12" t="e">
        <f t="shared" ref="T7:T21" si="5">S7/R7*100</f>
        <v>#REF!</v>
      </c>
      <c r="U7" s="12" t="e">
        <f>SUM(C7,F7,I7,L7,O7,R7)</f>
        <v>#REF!</v>
      </c>
      <c r="V7" s="12" t="e">
        <f>SUM(D7,G7,J7,M7,P7,S7)</f>
        <v>#REF!</v>
      </c>
      <c r="W7" s="12" t="e">
        <f t="shared" ref="W7:W21" si="6">V7/U7*100</f>
        <v>#REF!</v>
      </c>
      <c r="X7" s="129"/>
      <c r="Y7" s="129"/>
    </row>
    <row r="8" spans="1:31" x14ac:dyDescent="0.2">
      <c r="A8" s="35" t="s">
        <v>29</v>
      </c>
      <c r="B8" s="36" t="s">
        <v>12</v>
      </c>
      <c r="C8" s="102" t="e">
        <f>#REF!+#REF!+#REF!</f>
        <v>#REF!</v>
      </c>
      <c r="D8" s="21" t="e">
        <f>#REF!+#REF!+#REF!</f>
        <v>#REF!</v>
      </c>
      <c r="E8" s="12" t="e">
        <f t="shared" si="0"/>
        <v>#REF!</v>
      </c>
      <c r="F8" s="12" t="e">
        <f>F7-F11</f>
        <v>#REF!</v>
      </c>
      <c r="G8" s="21" t="e">
        <f>#REF!+#REF!+#REF!</f>
        <v>#REF!</v>
      </c>
      <c r="H8" s="12" t="e">
        <f t="shared" si="1"/>
        <v>#REF!</v>
      </c>
      <c r="I8" s="12" t="e">
        <f>I7-I11</f>
        <v>#REF!</v>
      </c>
      <c r="J8" s="21" t="e">
        <f>#REF!+#REF!+#REF!</f>
        <v>#REF!</v>
      </c>
      <c r="K8" s="12" t="e">
        <f t="shared" si="2"/>
        <v>#REF!</v>
      </c>
      <c r="L8" s="12" t="e">
        <f>L7-L11</f>
        <v>#REF!</v>
      </c>
      <c r="M8" s="21" t="e">
        <f>#REF!+#REF!+#REF!</f>
        <v>#REF!</v>
      </c>
      <c r="N8" s="12" t="e">
        <f t="shared" si="3"/>
        <v>#REF!</v>
      </c>
      <c r="O8" s="12" t="e">
        <f>O7-O11</f>
        <v>#REF!</v>
      </c>
      <c r="P8" s="21" t="e">
        <f>#REF!+#REF!+#REF!</f>
        <v>#REF!</v>
      </c>
      <c r="Q8" s="12" t="e">
        <f t="shared" si="4"/>
        <v>#REF!</v>
      </c>
      <c r="R8" s="12" t="e">
        <f>R7-R11</f>
        <v>#REF!</v>
      </c>
      <c r="S8" s="21" t="e">
        <f>#REF!+#REF!+#REF!</f>
        <v>#REF!</v>
      </c>
      <c r="T8" s="12" t="e">
        <f t="shared" si="5"/>
        <v>#REF!</v>
      </c>
      <c r="U8" s="12" t="e">
        <f>SUM(C8,F8,I8,L8,O8,R8)</f>
        <v>#REF!</v>
      </c>
      <c r="V8" s="12" t="e">
        <f>SUM(D8,G8,J8,M8,P8,S8)</f>
        <v>#REF!</v>
      </c>
      <c r="W8" s="12" t="e">
        <f t="shared" si="6"/>
        <v>#REF!</v>
      </c>
      <c r="X8" s="129"/>
      <c r="Y8" s="129"/>
    </row>
    <row r="9" spans="1:31" x14ac:dyDescent="0.2">
      <c r="A9" s="37" t="s">
        <v>31</v>
      </c>
      <c r="B9" s="36" t="s">
        <v>12</v>
      </c>
      <c r="C9" s="21" t="e">
        <f>#REF!+#REF!+#REF!</f>
        <v>#REF!</v>
      </c>
      <c r="D9" s="21" t="e">
        <f>#REF!+#REF!+#REF!</f>
        <v>#REF!</v>
      </c>
      <c r="E9" s="18" t="e">
        <f t="shared" si="0"/>
        <v>#REF!</v>
      </c>
      <c r="F9" s="21" t="e">
        <f>#REF!+#REF!+#REF!</f>
        <v>#REF!</v>
      </c>
      <c r="G9" s="21" t="e">
        <f>#REF!+#REF!+#REF!</f>
        <v>#REF!</v>
      </c>
      <c r="H9" s="18" t="e">
        <f t="shared" si="1"/>
        <v>#REF!</v>
      </c>
      <c r="I9" s="21" t="e">
        <f>#REF!+#REF!+#REF!</f>
        <v>#REF!</v>
      </c>
      <c r="J9" s="21" t="e">
        <f>#REF!+#REF!+#REF!</f>
        <v>#REF!</v>
      </c>
      <c r="K9" s="18" t="e">
        <f t="shared" si="2"/>
        <v>#REF!</v>
      </c>
      <c r="L9" s="21" t="e">
        <f>#REF!+#REF!+#REF!</f>
        <v>#REF!</v>
      </c>
      <c r="M9" s="21" t="e">
        <f>#REF!+#REF!+#REF!</f>
        <v>#REF!</v>
      </c>
      <c r="N9" s="18" t="e">
        <f t="shared" si="3"/>
        <v>#REF!</v>
      </c>
      <c r="O9" s="21" t="e">
        <f>#REF!+#REF!+#REF!</f>
        <v>#REF!</v>
      </c>
      <c r="P9" s="21" t="e">
        <f>#REF!+#REF!+#REF!</f>
        <v>#REF!</v>
      </c>
      <c r="Q9" s="18" t="e">
        <f t="shared" si="4"/>
        <v>#REF!</v>
      </c>
      <c r="R9" s="21" t="e">
        <f>#REF!+#REF!+#REF!</f>
        <v>#REF!</v>
      </c>
      <c r="S9" s="21" t="e">
        <f>#REF!+#REF!+#REF!</f>
        <v>#REF!</v>
      </c>
      <c r="T9" s="18" t="e">
        <f t="shared" si="5"/>
        <v>#REF!</v>
      </c>
      <c r="U9" s="18" t="e">
        <f t="shared" ref="U9:V21" si="7">SUM(C9,F9,I9,L9,O9,R9)</f>
        <v>#REF!</v>
      </c>
      <c r="V9" s="18" t="e">
        <f>SUM(D9,G9,J9,M9,P9,S9)</f>
        <v>#REF!</v>
      </c>
      <c r="W9" s="18" t="e">
        <f t="shared" si="6"/>
        <v>#REF!</v>
      </c>
      <c r="X9" s="130"/>
      <c r="Y9" s="130"/>
      <c r="AE9" s="75"/>
    </row>
    <row r="10" spans="1:31" x14ac:dyDescent="0.2">
      <c r="A10" s="37" t="s">
        <v>32</v>
      </c>
      <c r="B10" s="36" t="s">
        <v>12</v>
      </c>
      <c r="C10" s="21" t="e">
        <f>#REF!+#REF!+#REF!</f>
        <v>#REF!</v>
      </c>
      <c r="D10" s="21" t="e">
        <f>#REF!+#REF!+#REF!</f>
        <v>#REF!</v>
      </c>
      <c r="E10" s="18" t="e">
        <f t="shared" si="0"/>
        <v>#REF!</v>
      </c>
      <c r="F10" s="21" t="e">
        <f>#REF!+#REF!+#REF!</f>
        <v>#REF!</v>
      </c>
      <c r="G10" s="21" t="e">
        <f>#REF!+#REF!+#REF!</f>
        <v>#REF!</v>
      </c>
      <c r="H10" s="18" t="e">
        <f>G10/F10*100</f>
        <v>#REF!</v>
      </c>
      <c r="I10" s="21" t="e">
        <f>#REF!+#REF!+#REF!</f>
        <v>#REF!</v>
      </c>
      <c r="J10" s="21" t="e">
        <f>#REF!+#REF!+#REF!</f>
        <v>#REF!</v>
      </c>
      <c r="K10" s="18" t="e">
        <f t="shared" si="2"/>
        <v>#REF!</v>
      </c>
      <c r="L10" s="21" t="e">
        <f>#REF!+#REF!+#REF!</f>
        <v>#REF!</v>
      </c>
      <c r="M10" s="21" t="e">
        <f>#REF!+#REF!+#REF!</f>
        <v>#REF!</v>
      </c>
      <c r="N10" s="18" t="e">
        <f t="shared" si="3"/>
        <v>#REF!</v>
      </c>
      <c r="O10" s="21" t="e">
        <f>#REF!+#REF!+#REF!</f>
        <v>#REF!</v>
      </c>
      <c r="P10" s="21" t="e">
        <f>#REF!+#REF!+#REF!</f>
        <v>#REF!</v>
      </c>
      <c r="Q10" s="18" t="e">
        <f t="shared" si="4"/>
        <v>#REF!</v>
      </c>
      <c r="R10" s="21" t="e">
        <f>#REF!+#REF!+#REF!</f>
        <v>#REF!</v>
      </c>
      <c r="S10" s="21" t="e">
        <f>#REF!+#REF!+#REF!</f>
        <v>#REF!</v>
      </c>
      <c r="T10" s="18" t="e">
        <f t="shared" si="5"/>
        <v>#REF!</v>
      </c>
      <c r="U10" s="18" t="e">
        <f t="shared" si="7"/>
        <v>#REF!</v>
      </c>
      <c r="V10" s="18" t="e">
        <f>SUM(D10,G10,J10,M10,P10,S10)</f>
        <v>#REF!</v>
      </c>
      <c r="W10" s="18" t="e">
        <f t="shared" si="6"/>
        <v>#REF!</v>
      </c>
      <c r="X10" s="130"/>
      <c r="Y10" s="130"/>
    </row>
    <row r="11" spans="1:31" x14ac:dyDescent="0.2">
      <c r="A11" s="35" t="s">
        <v>30</v>
      </c>
      <c r="B11" s="36" t="s">
        <v>12</v>
      </c>
      <c r="C11" s="21" t="e">
        <f>#REF!+#REF!+#REF!</f>
        <v>#REF!</v>
      </c>
      <c r="D11" s="21" t="e">
        <f>#REF!+#REF!+#REF!</f>
        <v>#REF!</v>
      </c>
      <c r="E11" s="12" t="e">
        <f t="shared" si="0"/>
        <v>#REF!</v>
      </c>
      <c r="F11" s="21" t="e">
        <f>#REF!+#REF!+#REF!</f>
        <v>#REF!</v>
      </c>
      <c r="G11" s="21" t="e">
        <f>#REF!+#REF!+#REF!</f>
        <v>#REF!</v>
      </c>
      <c r="H11" s="12" t="e">
        <f>G11/F11*100</f>
        <v>#REF!</v>
      </c>
      <c r="I11" s="21" t="e">
        <f>#REF!+#REF!+#REF!</f>
        <v>#REF!</v>
      </c>
      <c r="J11" s="21" t="e">
        <f>#REF!+#REF!+#REF!</f>
        <v>#REF!</v>
      </c>
      <c r="K11" s="12" t="e">
        <f t="shared" si="2"/>
        <v>#REF!</v>
      </c>
      <c r="L11" s="21" t="e">
        <f>#REF!+#REF!+#REF!</f>
        <v>#REF!</v>
      </c>
      <c r="M11" s="21" t="e">
        <f>#REF!+#REF!+#REF!</f>
        <v>#REF!</v>
      </c>
      <c r="N11" s="12" t="e">
        <f t="shared" si="3"/>
        <v>#REF!</v>
      </c>
      <c r="O11" s="21" t="e">
        <f>#REF!+#REF!+#REF!</f>
        <v>#REF!</v>
      </c>
      <c r="P11" s="21" t="e">
        <f>#REF!+#REF!+#REF!</f>
        <v>#REF!</v>
      </c>
      <c r="Q11" s="12" t="e">
        <f t="shared" si="4"/>
        <v>#REF!</v>
      </c>
      <c r="R11" s="21" t="e">
        <f>#REF!+#REF!+#REF!</f>
        <v>#REF!</v>
      </c>
      <c r="S11" s="21" t="e">
        <f>#REF!+#REF!+#REF!</f>
        <v>#REF!</v>
      </c>
      <c r="T11" s="12" t="e">
        <f t="shared" si="5"/>
        <v>#REF!</v>
      </c>
      <c r="U11" s="12" t="e">
        <f t="shared" si="7"/>
        <v>#REF!</v>
      </c>
      <c r="V11" s="12" t="e">
        <f>SUM(D11,G11,J11,M11,P11,S11)</f>
        <v>#REF!</v>
      </c>
      <c r="W11" s="12" t="e">
        <f t="shared" si="6"/>
        <v>#REF!</v>
      </c>
      <c r="X11" s="129"/>
      <c r="Y11" s="129" t="e">
        <f>X12-U12</f>
        <v>#REF!</v>
      </c>
    </row>
    <row r="12" spans="1:31" ht="24.6" customHeight="1" x14ac:dyDescent="0.2">
      <c r="A12" s="39" t="s">
        <v>16</v>
      </c>
      <c r="B12" s="30" t="s">
        <v>26</v>
      </c>
      <c r="C12" s="12" t="e">
        <f>#REF!+#REF!+#REF!</f>
        <v>#REF!</v>
      </c>
      <c r="D12" s="12" t="e">
        <f>#REF!+#REF!+#REF!</f>
        <v>#REF!</v>
      </c>
      <c r="E12" s="12" t="e">
        <f t="shared" si="0"/>
        <v>#REF!</v>
      </c>
      <c r="F12" s="12" t="e">
        <f>SUM(F14,F15,F16)</f>
        <v>#REF!</v>
      </c>
      <c r="G12" s="12" t="e">
        <f>#REF!+#REF!+#REF!</f>
        <v>#REF!</v>
      </c>
      <c r="H12" s="12" t="e">
        <f t="shared" si="1"/>
        <v>#REF!</v>
      </c>
      <c r="I12" s="12" t="e">
        <f>SUM(I14,I15,I16)</f>
        <v>#REF!</v>
      </c>
      <c r="J12" s="12" t="e">
        <f>#REF!+#REF!+#REF!</f>
        <v>#REF!</v>
      </c>
      <c r="K12" s="12" t="e">
        <f t="shared" si="2"/>
        <v>#REF!</v>
      </c>
      <c r="L12" s="12" t="e">
        <f>SUM(L14,L15,L16)</f>
        <v>#REF!</v>
      </c>
      <c r="M12" s="12" t="e">
        <f>#REF!+#REF!+#REF!</f>
        <v>#REF!</v>
      </c>
      <c r="N12" s="12" t="e">
        <f t="shared" si="3"/>
        <v>#REF!</v>
      </c>
      <c r="O12" s="12" t="e">
        <f>SUM(O14,O15,O16)</f>
        <v>#REF!</v>
      </c>
      <c r="P12" s="12" t="e">
        <f>#REF!+#REF!+#REF!</f>
        <v>#REF!</v>
      </c>
      <c r="Q12" s="12" t="e">
        <f t="shared" si="4"/>
        <v>#REF!</v>
      </c>
      <c r="R12" s="12" t="e">
        <f>SUM(R14,R15,R16)</f>
        <v>#REF!</v>
      </c>
      <c r="S12" s="12" t="e">
        <f>#REF!+#REF!+#REF!</f>
        <v>#REF!</v>
      </c>
      <c r="T12" s="12" t="e">
        <f t="shared" si="5"/>
        <v>#REF!</v>
      </c>
      <c r="U12" s="12" t="e">
        <f t="shared" si="7"/>
        <v>#REF!</v>
      </c>
      <c r="V12" s="12" t="e">
        <f t="shared" si="7"/>
        <v>#REF!</v>
      </c>
      <c r="W12" s="12" t="e">
        <f t="shared" si="6"/>
        <v>#REF!</v>
      </c>
      <c r="X12" s="129" t="e">
        <f>'червень-липень'!V12+#REF!</f>
        <v>#REF!</v>
      </c>
      <c r="Y12" s="129" t="e">
        <f>X12/U12*100</f>
        <v>#REF!</v>
      </c>
      <c r="AA12" s="149">
        <v>149292.63864999998</v>
      </c>
      <c r="AB12" s="75" t="e">
        <f>AA12/U12*100</f>
        <v>#REF!</v>
      </c>
      <c r="AD12" s="75" t="e">
        <f>V12-U12</f>
        <v>#REF!</v>
      </c>
      <c r="AE12" s="75" t="e">
        <f>AD13+AD16</f>
        <v>#REF!</v>
      </c>
    </row>
    <row r="13" spans="1:31" ht="12.75" customHeight="1" x14ac:dyDescent="0.2">
      <c r="A13" s="35" t="s">
        <v>29</v>
      </c>
      <c r="B13" s="30"/>
      <c r="C13" s="12" t="e">
        <f>C14+C15</f>
        <v>#REF!</v>
      </c>
      <c r="D13" s="12" t="e">
        <f>#REF!+#REF!+#REF!</f>
        <v>#REF!</v>
      </c>
      <c r="E13" s="12" t="e">
        <f t="shared" si="0"/>
        <v>#REF!</v>
      </c>
      <c r="F13" s="12" t="e">
        <f>F14+F15</f>
        <v>#REF!</v>
      </c>
      <c r="G13" s="12" t="e">
        <f>#REF!+#REF!+#REF!</f>
        <v>#REF!</v>
      </c>
      <c r="H13" s="12" t="e">
        <f t="shared" si="1"/>
        <v>#REF!</v>
      </c>
      <c r="I13" s="12" t="e">
        <f>I14+I15</f>
        <v>#REF!</v>
      </c>
      <c r="J13" s="12" t="e">
        <f>#REF!+#REF!+#REF!</f>
        <v>#REF!</v>
      </c>
      <c r="K13" s="12" t="e">
        <f t="shared" si="2"/>
        <v>#REF!</v>
      </c>
      <c r="L13" s="12" t="e">
        <f>L14+L15</f>
        <v>#REF!</v>
      </c>
      <c r="M13" s="12" t="e">
        <f>#REF!+#REF!+#REF!</f>
        <v>#REF!</v>
      </c>
      <c r="N13" s="12" t="e">
        <f t="shared" si="3"/>
        <v>#REF!</v>
      </c>
      <c r="O13" s="12" t="e">
        <f>O14+O15</f>
        <v>#REF!</v>
      </c>
      <c r="P13" s="12" t="e">
        <f>#REF!+#REF!+#REF!</f>
        <v>#REF!</v>
      </c>
      <c r="Q13" s="12" t="e">
        <f t="shared" si="4"/>
        <v>#REF!</v>
      </c>
      <c r="R13" s="12" t="e">
        <f>R14+R15</f>
        <v>#REF!</v>
      </c>
      <c r="S13" s="12" t="e">
        <f>#REF!+#REF!+#REF!</f>
        <v>#REF!</v>
      </c>
      <c r="T13" s="12" t="e">
        <f t="shared" si="5"/>
        <v>#REF!</v>
      </c>
      <c r="U13" s="12" t="e">
        <f>U14+U15</f>
        <v>#REF!</v>
      </c>
      <c r="V13" s="12" t="e">
        <f>D13+G13+J13+M13+P13+S13</f>
        <v>#REF!</v>
      </c>
      <c r="W13" s="12" t="e">
        <f t="shared" si="6"/>
        <v>#REF!</v>
      </c>
      <c r="X13" s="129"/>
      <c r="Y13" s="129"/>
      <c r="AA13" s="149"/>
      <c r="AB13" s="75"/>
      <c r="AD13" s="75" t="e">
        <f>V13-U13</f>
        <v>#REF!</v>
      </c>
    </row>
    <row r="14" spans="1:31" x14ac:dyDescent="0.2">
      <c r="A14" s="41" t="s">
        <v>13</v>
      </c>
      <c r="B14" s="42" t="s">
        <v>12</v>
      </c>
      <c r="C14" s="21" t="e">
        <f>#REF!+#REF!+#REF!</f>
        <v>#REF!</v>
      </c>
      <c r="D14" s="21" t="e">
        <f>#REF!+#REF!+#REF!</f>
        <v>#REF!</v>
      </c>
      <c r="E14" s="21" t="e">
        <f t="shared" si="0"/>
        <v>#REF!</v>
      </c>
      <c r="F14" s="21" t="e">
        <f>#REF!+#REF!+#REF!</f>
        <v>#REF!</v>
      </c>
      <c r="G14" s="21" t="e">
        <f>#REF!+#REF!+#REF!</f>
        <v>#REF!</v>
      </c>
      <c r="H14" s="21" t="e">
        <f t="shared" si="1"/>
        <v>#REF!</v>
      </c>
      <c r="I14" s="21" t="e">
        <f>#REF!+#REF!+#REF!</f>
        <v>#REF!</v>
      </c>
      <c r="J14" s="21" t="e">
        <f>#REF!+#REF!+#REF!</f>
        <v>#REF!</v>
      </c>
      <c r="K14" s="21" t="e">
        <f t="shared" si="2"/>
        <v>#REF!</v>
      </c>
      <c r="L14" s="21" t="e">
        <f>#REF!+#REF!+#REF!</f>
        <v>#REF!</v>
      </c>
      <c r="M14" s="21" t="e">
        <f>#REF!+#REF!+#REF!</f>
        <v>#REF!</v>
      </c>
      <c r="N14" s="18" t="e">
        <f t="shared" si="3"/>
        <v>#REF!</v>
      </c>
      <c r="O14" s="21" t="e">
        <f>#REF!+#REF!+#REF!</f>
        <v>#REF!</v>
      </c>
      <c r="P14" s="21" t="e">
        <f>#REF!+#REF!+#REF!</f>
        <v>#REF!</v>
      </c>
      <c r="Q14" s="21" t="e">
        <f t="shared" si="4"/>
        <v>#REF!</v>
      </c>
      <c r="R14" s="21" t="e">
        <f>#REF!+#REF!+#REF!</f>
        <v>#REF!</v>
      </c>
      <c r="S14" s="21" t="e">
        <f>#REF!+#REF!+#REF!</f>
        <v>#REF!</v>
      </c>
      <c r="T14" s="18" t="e">
        <f t="shared" si="5"/>
        <v>#REF!</v>
      </c>
      <c r="U14" s="18" t="e">
        <f t="shared" si="7"/>
        <v>#REF!</v>
      </c>
      <c r="V14" s="18" t="e">
        <f t="shared" si="7"/>
        <v>#REF!</v>
      </c>
      <c r="W14" s="18" t="e">
        <f t="shared" si="6"/>
        <v>#REF!</v>
      </c>
      <c r="X14" s="129" t="e">
        <f>'червень-липень'!V14+#REF!</f>
        <v>#REF!</v>
      </c>
      <c r="Y14" s="129" t="e">
        <f>X14/U14*100</f>
        <v>#REF!</v>
      </c>
      <c r="Z14" s="75" t="e">
        <f>U14+U15</f>
        <v>#REF!</v>
      </c>
      <c r="AA14" s="23">
        <v>47799.738870000001</v>
      </c>
      <c r="AB14" s="75" t="e">
        <f>AA14/Z14*100</f>
        <v>#REF!</v>
      </c>
      <c r="AC14" s="75" t="e">
        <f>AA14-Z14</f>
        <v>#REF!</v>
      </c>
      <c r="AD14" s="75" t="e">
        <f>V14-U14</f>
        <v>#REF!</v>
      </c>
      <c r="AE14" s="75"/>
    </row>
    <row r="15" spans="1:31" x14ac:dyDescent="0.2">
      <c r="A15" s="41" t="s">
        <v>14</v>
      </c>
      <c r="B15" s="42" t="s">
        <v>12</v>
      </c>
      <c r="C15" s="21" t="e">
        <f>#REF!+#REF!+#REF!</f>
        <v>#REF!</v>
      </c>
      <c r="D15" s="21" t="e">
        <f>#REF!+#REF!+#REF!</f>
        <v>#REF!</v>
      </c>
      <c r="E15" s="21" t="e">
        <f t="shared" si="0"/>
        <v>#REF!</v>
      </c>
      <c r="F15" s="21" t="e">
        <f>#REF!+#REF!+#REF!</f>
        <v>#REF!</v>
      </c>
      <c r="G15" s="21" t="e">
        <f>#REF!+#REF!+#REF!</f>
        <v>#REF!</v>
      </c>
      <c r="H15" s="21" t="e">
        <f t="shared" si="1"/>
        <v>#REF!</v>
      </c>
      <c r="I15" s="21" t="e">
        <f>#REF!+#REF!+#REF!</f>
        <v>#REF!</v>
      </c>
      <c r="J15" s="21" t="e">
        <f>#REF!+#REF!+#REF!</f>
        <v>#REF!</v>
      </c>
      <c r="K15" s="21" t="e">
        <f t="shared" si="2"/>
        <v>#REF!</v>
      </c>
      <c r="L15" s="21" t="e">
        <f>#REF!+#REF!+#REF!</f>
        <v>#REF!</v>
      </c>
      <c r="M15" s="21" t="e">
        <f>#REF!+#REF!+#REF!</f>
        <v>#REF!</v>
      </c>
      <c r="N15" s="18" t="e">
        <f t="shared" si="3"/>
        <v>#REF!</v>
      </c>
      <c r="O15" s="21" t="e">
        <f>#REF!+#REF!+#REF!</f>
        <v>#REF!</v>
      </c>
      <c r="P15" s="21" t="e">
        <f>#REF!+#REF!+#REF!</f>
        <v>#REF!</v>
      </c>
      <c r="Q15" s="21" t="e">
        <f t="shared" si="4"/>
        <v>#REF!</v>
      </c>
      <c r="R15" s="21" t="e">
        <f>#REF!+#REF!+#REF!</f>
        <v>#REF!</v>
      </c>
      <c r="S15" s="21" t="e">
        <f>#REF!+#REF!+#REF!</f>
        <v>#REF!</v>
      </c>
      <c r="T15" s="18" t="e">
        <f t="shared" si="5"/>
        <v>#REF!</v>
      </c>
      <c r="U15" s="18" t="e">
        <f t="shared" si="7"/>
        <v>#REF!</v>
      </c>
      <c r="V15" s="18" t="e">
        <f t="shared" si="7"/>
        <v>#REF!</v>
      </c>
      <c r="W15" s="18" t="e">
        <f t="shared" si="6"/>
        <v>#REF!</v>
      </c>
      <c r="X15" s="129" t="e">
        <f>'червень-липень'!V15+#REF!</f>
        <v>#REF!</v>
      </c>
      <c r="Y15" s="129" t="e">
        <f>X15/U15*100</f>
        <v>#REF!</v>
      </c>
      <c r="AB15" s="23" t="e">
        <f>AA15/U15*100</f>
        <v>#REF!</v>
      </c>
      <c r="AD15" s="75" t="e">
        <f>V15-U15</f>
        <v>#REF!</v>
      </c>
    </row>
    <row r="16" spans="1:31" x14ac:dyDescent="0.2">
      <c r="A16" s="41" t="s">
        <v>15</v>
      </c>
      <c r="B16" s="42" t="s">
        <v>12</v>
      </c>
      <c r="C16" s="21" t="e">
        <f>#REF!+#REF!+#REF!</f>
        <v>#REF!</v>
      </c>
      <c r="D16" s="21" t="e">
        <f>#REF!+#REF!+#REF!</f>
        <v>#REF!</v>
      </c>
      <c r="E16" s="21" t="e">
        <f t="shared" si="0"/>
        <v>#REF!</v>
      </c>
      <c r="F16" s="21" t="e">
        <f>#REF!+#REF!+#REF!</f>
        <v>#REF!</v>
      </c>
      <c r="G16" s="21" t="e">
        <f>#REF!+#REF!+#REF!</f>
        <v>#REF!</v>
      </c>
      <c r="H16" s="21" t="e">
        <f t="shared" si="1"/>
        <v>#REF!</v>
      </c>
      <c r="I16" s="21" t="e">
        <f>#REF!+#REF!+#REF!</f>
        <v>#REF!</v>
      </c>
      <c r="J16" s="21" t="e">
        <f>#REF!+#REF!+#REF!</f>
        <v>#REF!</v>
      </c>
      <c r="K16" s="21" t="e">
        <f t="shared" si="2"/>
        <v>#REF!</v>
      </c>
      <c r="L16" s="21" t="e">
        <f>#REF!+#REF!+#REF!</f>
        <v>#REF!</v>
      </c>
      <c r="M16" s="21" t="e">
        <f>#REF!+#REF!+#REF!</f>
        <v>#REF!</v>
      </c>
      <c r="N16" s="18" t="e">
        <f t="shared" si="3"/>
        <v>#REF!</v>
      </c>
      <c r="O16" s="21" t="e">
        <f>#REF!+#REF!+#REF!</f>
        <v>#REF!</v>
      </c>
      <c r="P16" s="21" t="e">
        <f>#REF!+#REF!+#REF!</f>
        <v>#REF!</v>
      </c>
      <c r="Q16" s="21" t="e">
        <f t="shared" si="4"/>
        <v>#REF!</v>
      </c>
      <c r="R16" s="21" t="e">
        <f>#REF!+#REF!+#REF!</f>
        <v>#REF!</v>
      </c>
      <c r="S16" s="21" t="e">
        <f>#REF!+#REF!+#REF!</f>
        <v>#REF!</v>
      </c>
      <c r="T16" s="18" t="e">
        <f t="shared" si="5"/>
        <v>#REF!</v>
      </c>
      <c r="U16" s="18" t="e">
        <f t="shared" si="7"/>
        <v>#REF!</v>
      </c>
      <c r="V16" s="18" t="e">
        <f t="shared" si="7"/>
        <v>#REF!</v>
      </c>
      <c r="W16" s="18" t="e">
        <f t="shared" si="6"/>
        <v>#REF!</v>
      </c>
      <c r="X16" s="129" t="e">
        <f>'червень-липень'!V16+#REF!</f>
        <v>#REF!</v>
      </c>
      <c r="Y16" s="129" t="e">
        <f>X16/U16*100</f>
        <v>#REF!</v>
      </c>
      <c r="Z16" s="75"/>
      <c r="AA16" s="75">
        <v>101492.89977999998</v>
      </c>
      <c r="AB16" s="75" t="e">
        <f>AA16/U16*100</f>
        <v>#REF!</v>
      </c>
      <c r="AD16" s="75" t="e">
        <f>V16-U16</f>
        <v>#REF!</v>
      </c>
    </row>
    <row r="17" spans="1:31" ht="27" customHeight="1" x14ac:dyDescent="0.2">
      <c r="A17" s="39" t="s">
        <v>17</v>
      </c>
      <c r="B17" s="30" t="s">
        <v>26</v>
      </c>
      <c r="C17" s="12" t="e">
        <f>#REF!+#REF!+#REF!</f>
        <v>#REF!</v>
      </c>
      <c r="D17" s="12" t="e">
        <f>#REF!+#REF!+#REF!</f>
        <v>#REF!</v>
      </c>
      <c r="E17" s="12" t="e">
        <f t="shared" si="0"/>
        <v>#REF!</v>
      </c>
      <c r="F17" s="12" t="e">
        <f>SUM(F19,F20,F21)</f>
        <v>#REF!</v>
      </c>
      <c r="G17" s="12" t="e">
        <f>#REF!+#REF!+#REF!</f>
        <v>#REF!</v>
      </c>
      <c r="H17" s="12" t="e">
        <f t="shared" si="1"/>
        <v>#REF!</v>
      </c>
      <c r="I17" s="12" t="e">
        <f>SUM(I19,I20,I21)</f>
        <v>#REF!</v>
      </c>
      <c r="J17" s="12" t="e">
        <f>#REF!+#REF!+#REF!</f>
        <v>#REF!</v>
      </c>
      <c r="K17" s="12" t="e">
        <f t="shared" si="2"/>
        <v>#REF!</v>
      </c>
      <c r="L17" s="12" t="e">
        <f>SUM(L19,L20,L21)</f>
        <v>#REF!</v>
      </c>
      <c r="M17" s="12" t="e">
        <f>#REF!+#REF!+#REF!</f>
        <v>#REF!</v>
      </c>
      <c r="N17" s="12" t="e">
        <f t="shared" si="3"/>
        <v>#REF!</v>
      </c>
      <c r="O17" s="12" t="e">
        <f>SUM(O19,O20,O21)</f>
        <v>#REF!</v>
      </c>
      <c r="P17" s="12" t="e">
        <f>#REF!+#REF!+#REF!</f>
        <v>#REF!</v>
      </c>
      <c r="Q17" s="12" t="e">
        <f t="shared" si="4"/>
        <v>#REF!</v>
      </c>
      <c r="R17" s="12" t="e">
        <f>SUM(R19,R20,R21)</f>
        <v>#REF!</v>
      </c>
      <c r="S17" s="12" t="e">
        <f>#REF!+#REF!+#REF!</f>
        <v>#REF!</v>
      </c>
      <c r="T17" s="12" t="e">
        <f t="shared" si="5"/>
        <v>#REF!</v>
      </c>
      <c r="U17" s="12" t="e">
        <f t="shared" si="7"/>
        <v>#REF!</v>
      </c>
      <c r="V17" s="12" t="e">
        <f t="shared" si="7"/>
        <v>#REF!</v>
      </c>
      <c r="W17" s="12" t="e">
        <f t="shared" si="6"/>
        <v>#REF!</v>
      </c>
      <c r="X17" s="129"/>
      <c r="Y17" s="129"/>
    </row>
    <row r="18" spans="1:31" ht="12.75" customHeight="1" x14ac:dyDescent="0.2">
      <c r="A18" s="35" t="s">
        <v>29</v>
      </c>
      <c r="B18" s="30"/>
      <c r="C18" s="12" t="e">
        <f>C19+C20</f>
        <v>#REF!</v>
      </c>
      <c r="D18" s="12" t="e">
        <f>#REF!+#REF!+#REF!</f>
        <v>#REF!</v>
      </c>
      <c r="E18" s="12" t="e">
        <f t="shared" si="0"/>
        <v>#REF!</v>
      </c>
      <c r="F18" s="12" t="e">
        <f>F19+F20</f>
        <v>#REF!</v>
      </c>
      <c r="G18" s="12" t="e">
        <f>#REF!+#REF!+#REF!</f>
        <v>#REF!</v>
      </c>
      <c r="H18" s="12" t="e">
        <f t="shared" si="1"/>
        <v>#REF!</v>
      </c>
      <c r="I18" s="12" t="e">
        <f>I19+I20</f>
        <v>#REF!</v>
      </c>
      <c r="J18" s="12" t="e">
        <f>#REF!+#REF!+#REF!</f>
        <v>#REF!</v>
      </c>
      <c r="K18" s="12" t="e">
        <f t="shared" si="2"/>
        <v>#REF!</v>
      </c>
      <c r="L18" s="12" t="e">
        <f>L19+L20</f>
        <v>#REF!</v>
      </c>
      <c r="M18" s="12" t="e">
        <f>#REF!+#REF!+#REF!</f>
        <v>#REF!</v>
      </c>
      <c r="N18" s="12" t="e">
        <f t="shared" si="3"/>
        <v>#REF!</v>
      </c>
      <c r="O18" s="12" t="e">
        <f>O19+O20</f>
        <v>#REF!</v>
      </c>
      <c r="P18" s="12" t="e">
        <f>#REF!+#REF!+#REF!</f>
        <v>#REF!</v>
      </c>
      <c r="Q18" s="12" t="e">
        <f t="shared" si="4"/>
        <v>#REF!</v>
      </c>
      <c r="R18" s="12" t="e">
        <f>R19+R20</f>
        <v>#REF!</v>
      </c>
      <c r="S18" s="12" t="e">
        <f>#REF!+#REF!+#REF!</f>
        <v>#REF!</v>
      </c>
      <c r="T18" s="12" t="e">
        <f t="shared" si="5"/>
        <v>#REF!</v>
      </c>
      <c r="U18" s="12" t="e">
        <f t="shared" si="7"/>
        <v>#REF!</v>
      </c>
      <c r="V18" s="12" t="e">
        <f>D18+G18+J18+M18+P18+S18</f>
        <v>#REF!</v>
      </c>
      <c r="W18" s="12" t="e">
        <f t="shared" si="6"/>
        <v>#REF!</v>
      </c>
      <c r="X18" s="129"/>
      <c r="Y18" s="129"/>
      <c r="AE18" s="75"/>
    </row>
    <row r="19" spans="1:31" x14ac:dyDescent="0.2">
      <c r="A19" s="41" t="s">
        <v>13</v>
      </c>
      <c r="B19" s="42" t="s">
        <v>12</v>
      </c>
      <c r="C19" s="21" t="e">
        <f>#REF!+#REF!+#REF!</f>
        <v>#REF!</v>
      </c>
      <c r="D19" s="21" t="e">
        <f>#REF!+#REF!+#REF!</f>
        <v>#REF!</v>
      </c>
      <c r="E19" s="21" t="e">
        <f t="shared" si="0"/>
        <v>#REF!</v>
      </c>
      <c r="F19" s="21" t="e">
        <f>#REF!+#REF!+#REF!</f>
        <v>#REF!</v>
      </c>
      <c r="G19" s="21" t="e">
        <f>#REF!+#REF!+#REF!</f>
        <v>#REF!</v>
      </c>
      <c r="H19" s="21" t="e">
        <f t="shared" si="1"/>
        <v>#REF!</v>
      </c>
      <c r="I19" s="21" t="e">
        <f>#REF!+#REF!+#REF!</f>
        <v>#REF!</v>
      </c>
      <c r="J19" s="21" t="e">
        <f>#REF!+#REF!+#REF!</f>
        <v>#REF!</v>
      </c>
      <c r="K19" s="21" t="e">
        <f t="shared" si="2"/>
        <v>#REF!</v>
      </c>
      <c r="L19" s="21" t="e">
        <f>#REF!+#REF!+#REF!</f>
        <v>#REF!</v>
      </c>
      <c r="M19" s="21" t="e">
        <f>#REF!+#REF!+#REF!</f>
        <v>#REF!</v>
      </c>
      <c r="N19" s="18" t="e">
        <f t="shared" si="3"/>
        <v>#REF!</v>
      </c>
      <c r="O19" s="21" t="e">
        <f>#REF!+#REF!+#REF!</f>
        <v>#REF!</v>
      </c>
      <c r="P19" s="21" t="e">
        <f>#REF!+#REF!+#REF!</f>
        <v>#REF!</v>
      </c>
      <c r="Q19" s="12" t="e">
        <f t="shared" si="4"/>
        <v>#REF!</v>
      </c>
      <c r="R19" s="21" t="e">
        <f>#REF!+#REF!+#REF!</f>
        <v>#REF!</v>
      </c>
      <c r="S19" s="21" t="e">
        <f>#REF!+#REF!+#REF!</f>
        <v>#REF!</v>
      </c>
      <c r="T19" s="21" t="e">
        <f t="shared" si="5"/>
        <v>#REF!</v>
      </c>
      <c r="U19" s="18" t="e">
        <f t="shared" si="7"/>
        <v>#REF!</v>
      </c>
      <c r="V19" s="18" t="e">
        <f t="shared" si="7"/>
        <v>#REF!</v>
      </c>
      <c r="W19" s="21" t="e">
        <f t="shared" si="6"/>
        <v>#REF!</v>
      </c>
      <c r="X19" s="53"/>
      <c r="Y19" s="53"/>
    </row>
    <row r="20" spans="1:31" x14ac:dyDescent="0.2">
      <c r="A20" s="41" t="s">
        <v>14</v>
      </c>
      <c r="B20" s="42" t="s">
        <v>12</v>
      </c>
      <c r="C20" s="21" t="e">
        <f>#REF!+#REF!+#REF!</f>
        <v>#REF!</v>
      </c>
      <c r="D20" s="21" t="e">
        <f>#REF!+#REF!+#REF!</f>
        <v>#REF!</v>
      </c>
      <c r="E20" s="21" t="e">
        <f t="shared" si="0"/>
        <v>#REF!</v>
      </c>
      <c r="F20" s="21" t="e">
        <f>#REF!+#REF!+#REF!</f>
        <v>#REF!</v>
      </c>
      <c r="G20" s="21" t="e">
        <f>#REF!+#REF!+#REF!</f>
        <v>#REF!</v>
      </c>
      <c r="H20" s="21" t="e">
        <f t="shared" si="1"/>
        <v>#REF!</v>
      </c>
      <c r="I20" s="21" t="e">
        <f>#REF!+#REF!+#REF!</f>
        <v>#REF!</v>
      </c>
      <c r="J20" s="21" t="e">
        <f>#REF!+#REF!+#REF!</f>
        <v>#REF!</v>
      </c>
      <c r="K20" s="21" t="e">
        <f t="shared" si="2"/>
        <v>#REF!</v>
      </c>
      <c r="L20" s="21" t="e">
        <f>#REF!+#REF!+#REF!</f>
        <v>#REF!</v>
      </c>
      <c r="M20" s="21" t="e">
        <f>#REF!+#REF!+#REF!</f>
        <v>#REF!</v>
      </c>
      <c r="N20" s="18" t="e">
        <f t="shared" si="3"/>
        <v>#REF!</v>
      </c>
      <c r="O20" s="21" t="e">
        <f>#REF!+#REF!+#REF!</f>
        <v>#REF!</v>
      </c>
      <c r="P20" s="21" t="e">
        <f>#REF!+#REF!+#REF!</f>
        <v>#REF!</v>
      </c>
      <c r="Q20" s="21" t="e">
        <f t="shared" si="4"/>
        <v>#REF!</v>
      </c>
      <c r="R20" s="21" t="e">
        <f>#REF!+#REF!+#REF!</f>
        <v>#REF!</v>
      </c>
      <c r="S20" s="21" t="e">
        <f>#REF!+#REF!+#REF!</f>
        <v>#REF!</v>
      </c>
      <c r="T20" s="21" t="e">
        <f t="shared" si="5"/>
        <v>#REF!</v>
      </c>
      <c r="U20" s="18" t="e">
        <f t="shared" si="7"/>
        <v>#REF!</v>
      </c>
      <c r="V20" s="18" t="e">
        <f t="shared" si="7"/>
        <v>#REF!</v>
      </c>
      <c r="W20" s="21" t="e">
        <f t="shared" si="6"/>
        <v>#REF!</v>
      </c>
      <c r="X20" s="53"/>
      <c r="Y20" s="53"/>
    </row>
    <row r="21" spans="1:31" x14ac:dyDescent="0.2">
      <c r="A21" s="41" t="s">
        <v>15</v>
      </c>
      <c r="B21" s="42" t="s">
        <v>12</v>
      </c>
      <c r="C21" s="21" t="e">
        <f>#REF!+#REF!+#REF!</f>
        <v>#REF!</v>
      </c>
      <c r="D21" s="21" t="e">
        <f>#REF!+#REF!+#REF!</f>
        <v>#REF!</v>
      </c>
      <c r="E21" s="21" t="e">
        <f t="shared" si="0"/>
        <v>#REF!</v>
      </c>
      <c r="F21" s="21" t="e">
        <f>#REF!+#REF!+#REF!</f>
        <v>#REF!</v>
      </c>
      <c r="G21" s="21" t="e">
        <f>#REF!+#REF!+#REF!</f>
        <v>#REF!</v>
      </c>
      <c r="H21" s="21" t="e">
        <f t="shared" si="1"/>
        <v>#REF!</v>
      </c>
      <c r="I21" s="21" t="e">
        <f>#REF!+#REF!+#REF!</f>
        <v>#REF!</v>
      </c>
      <c r="J21" s="21" t="e">
        <f>#REF!+#REF!+#REF!</f>
        <v>#REF!</v>
      </c>
      <c r="K21" s="21" t="e">
        <f t="shared" si="2"/>
        <v>#REF!</v>
      </c>
      <c r="L21" s="21" t="e">
        <f>#REF!+#REF!+#REF!</f>
        <v>#REF!</v>
      </c>
      <c r="M21" s="21" t="e">
        <f>#REF!+#REF!+#REF!</f>
        <v>#REF!</v>
      </c>
      <c r="N21" s="18" t="e">
        <f t="shared" si="3"/>
        <v>#REF!</v>
      </c>
      <c r="O21" s="21" t="e">
        <f>#REF!+#REF!+#REF!</f>
        <v>#REF!</v>
      </c>
      <c r="P21" s="21" t="e">
        <f>#REF!+#REF!+#REF!</f>
        <v>#REF!</v>
      </c>
      <c r="Q21" s="21" t="e">
        <f t="shared" si="4"/>
        <v>#REF!</v>
      </c>
      <c r="R21" s="21" t="e">
        <f>#REF!+#REF!+#REF!</f>
        <v>#REF!</v>
      </c>
      <c r="S21" s="21" t="e">
        <f>#REF!+#REF!+#REF!</f>
        <v>#REF!</v>
      </c>
      <c r="T21" s="21" t="e">
        <f t="shared" si="5"/>
        <v>#REF!</v>
      </c>
      <c r="U21" s="18" t="e">
        <f t="shared" si="7"/>
        <v>#REF!</v>
      </c>
      <c r="V21" s="18" t="e">
        <f t="shared" si="7"/>
        <v>#REF!</v>
      </c>
      <c r="W21" s="21" t="e">
        <f t="shared" si="6"/>
        <v>#REF!</v>
      </c>
      <c r="X21" s="53"/>
      <c r="Y21" s="53"/>
    </row>
    <row r="22" spans="1:31" ht="24.6" customHeight="1" x14ac:dyDescent="0.2">
      <c r="A22" s="39" t="s">
        <v>18</v>
      </c>
      <c r="B22" s="30" t="s">
        <v>27</v>
      </c>
      <c r="C22" s="16" t="e">
        <f>C7/C12*1000</f>
        <v>#REF!</v>
      </c>
      <c r="D22" s="16" t="e">
        <f>D7/D12*1000</f>
        <v>#REF!</v>
      </c>
      <c r="E22" s="16" t="e">
        <f t="shared" ref="E22:E44" si="8">D22-C22</f>
        <v>#REF!</v>
      </c>
      <c r="F22" s="16" t="e">
        <f>F7/F12*1000</f>
        <v>#REF!</v>
      </c>
      <c r="G22" s="16" t="e">
        <f>G7/G12*1000</f>
        <v>#REF!</v>
      </c>
      <c r="H22" s="16" t="e">
        <f t="shared" ref="H22:H44" si="9">G22-F22</f>
        <v>#REF!</v>
      </c>
      <c r="I22" s="16" t="e">
        <f>I7/I12*1000</f>
        <v>#REF!</v>
      </c>
      <c r="J22" s="16" t="e">
        <f>J7/J12*1000</f>
        <v>#REF!</v>
      </c>
      <c r="K22" s="16" t="e">
        <f t="shared" ref="K22:K44" si="10">J22-I22</f>
        <v>#REF!</v>
      </c>
      <c r="L22" s="16" t="e">
        <f>L7/L12*1000</f>
        <v>#REF!</v>
      </c>
      <c r="M22" s="16" t="e">
        <f>M7/M12*1000</f>
        <v>#REF!</v>
      </c>
      <c r="N22" s="16" t="e">
        <f t="shared" ref="N22:N44" si="11">M22-L22</f>
        <v>#REF!</v>
      </c>
      <c r="O22" s="16" t="e">
        <f>O7/O12*1000</f>
        <v>#REF!</v>
      </c>
      <c r="P22" s="16" t="e">
        <f>P7/P12*1000</f>
        <v>#REF!</v>
      </c>
      <c r="Q22" s="16" t="e">
        <f t="shared" ref="Q22:Q44" si="12">P22-O22</f>
        <v>#REF!</v>
      </c>
      <c r="R22" s="16" t="e">
        <f>R7/R12*1000</f>
        <v>#REF!</v>
      </c>
      <c r="S22" s="16" t="e">
        <f>S7/S12*1000</f>
        <v>#REF!</v>
      </c>
      <c r="T22" s="16" t="e">
        <f t="shared" ref="T22:T44" si="13">S22-R22</f>
        <v>#REF!</v>
      </c>
      <c r="U22" s="16" t="e">
        <f>U7/U12*1000</f>
        <v>#REF!</v>
      </c>
      <c r="V22" s="16" t="e">
        <f>V7/V12*1000</f>
        <v>#REF!</v>
      </c>
      <c r="W22" s="16" t="e">
        <f t="shared" ref="W22:W44" si="14">V22-U22</f>
        <v>#REF!</v>
      </c>
      <c r="X22" s="131"/>
      <c r="Y22" s="131"/>
    </row>
    <row r="23" spans="1:31" ht="12.75" customHeight="1" x14ac:dyDescent="0.2">
      <c r="A23" s="35" t="s">
        <v>29</v>
      </c>
      <c r="B23" s="30"/>
      <c r="C23" s="16" t="e">
        <f>C8/C13*1000</f>
        <v>#REF!</v>
      </c>
      <c r="D23" s="16" t="e">
        <f>D8/D13*1000</f>
        <v>#REF!</v>
      </c>
      <c r="E23" s="16" t="e">
        <f>D23-C23</f>
        <v>#REF!</v>
      </c>
      <c r="F23" s="16" t="e">
        <f>F8/F13*1000</f>
        <v>#REF!</v>
      </c>
      <c r="G23" s="16" t="e">
        <f>G8/G13*1000</f>
        <v>#REF!</v>
      </c>
      <c r="H23" s="16" t="e">
        <f t="shared" si="9"/>
        <v>#REF!</v>
      </c>
      <c r="I23" s="16" t="e">
        <f>I8/I13*1000</f>
        <v>#REF!</v>
      </c>
      <c r="J23" s="16" t="e">
        <f>J8/J13*1000</f>
        <v>#REF!</v>
      </c>
      <c r="K23" s="16" t="e">
        <f t="shared" si="10"/>
        <v>#REF!</v>
      </c>
      <c r="L23" s="16" t="e">
        <f>L8/L13*1000</f>
        <v>#REF!</v>
      </c>
      <c r="M23" s="16" t="e">
        <f>M8/M13*1000</f>
        <v>#REF!</v>
      </c>
      <c r="N23" s="16" t="e">
        <f t="shared" si="11"/>
        <v>#REF!</v>
      </c>
      <c r="O23" s="16" t="e">
        <f>O8/O13*1000</f>
        <v>#REF!</v>
      </c>
      <c r="P23" s="16" t="e">
        <f>P8/P13*1000</f>
        <v>#REF!</v>
      </c>
      <c r="Q23" s="16" t="e">
        <f t="shared" si="12"/>
        <v>#REF!</v>
      </c>
      <c r="R23" s="16" t="e">
        <f>R8/R13*1000</f>
        <v>#REF!</v>
      </c>
      <c r="S23" s="16" t="e">
        <f>S8/S13*1000</f>
        <v>#REF!</v>
      </c>
      <c r="T23" s="16" t="e">
        <f t="shared" si="13"/>
        <v>#REF!</v>
      </c>
      <c r="U23" s="16" t="e">
        <f>U8/U13*1000</f>
        <v>#REF!</v>
      </c>
      <c r="V23" s="16" t="e">
        <f>V8/V13*1000</f>
        <v>#REF!</v>
      </c>
      <c r="W23" s="16" t="e">
        <f t="shared" si="14"/>
        <v>#REF!</v>
      </c>
      <c r="X23" s="131"/>
      <c r="Y23" s="131"/>
    </row>
    <row r="24" spans="1:31" x14ac:dyDescent="0.2">
      <c r="A24" s="41" t="s">
        <v>13</v>
      </c>
      <c r="B24" s="42" t="s">
        <v>12</v>
      </c>
      <c r="C24" s="5" t="e">
        <f t="shared" ref="C24:D26" si="15">C9/C14*1000</f>
        <v>#REF!</v>
      </c>
      <c r="D24" s="5" t="e">
        <f t="shared" si="15"/>
        <v>#REF!</v>
      </c>
      <c r="E24" s="5" t="e">
        <f t="shared" si="8"/>
        <v>#REF!</v>
      </c>
      <c r="F24" s="5" t="e">
        <f t="shared" ref="F24:G26" si="16">F9/F14*1000</f>
        <v>#REF!</v>
      </c>
      <c r="G24" s="5" t="e">
        <f t="shared" si="16"/>
        <v>#REF!</v>
      </c>
      <c r="H24" s="5" t="e">
        <f t="shared" si="9"/>
        <v>#REF!</v>
      </c>
      <c r="I24" s="5" t="e">
        <f t="shared" ref="I24:J26" si="17">I9/I14*1000</f>
        <v>#REF!</v>
      </c>
      <c r="J24" s="5" t="e">
        <f t="shared" si="17"/>
        <v>#REF!</v>
      </c>
      <c r="K24" s="5" t="e">
        <f t="shared" si="10"/>
        <v>#REF!</v>
      </c>
      <c r="L24" s="5" t="e">
        <f t="shared" ref="L24:M26" si="18">L9/L14*1000</f>
        <v>#REF!</v>
      </c>
      <c r="M24" s="5" t="e">
        <f t="shared" si="18"/>
        <v>#REF!</v>
      </c>
      <c r="N24" s="5" t="e">
        <f t="shared" si="11"/>
        <v>#REF!</v>
      </c>
      <c r="O24" s="5" t="e">
        <f t="shared" ref="O24:P26" si="19">O9/O14*1000</f>
        <v>#REF!</v>
      </c>
      <c r="P24" s="5" t="e">
        <f t="shared" si="19"/>
        <v>#REF!</v>
      </c>
      <c r="Q24" s="5" t="e">
        <f t="shared" si="12"/>
        <v>#REF!</v>
      </c>
      <c r="R24" s="5" t="e">
        <f t="shared" ref="R24:S26" si="20">R9/R14*1000</f>
        <v>#REF!</v>
      </c>
      <c r="S24" s="5" t="e">
        <f t="shared" si="20"/>
        <v>#REF!</v>
      </c>
      <c r="T24" s="5" t="e">
        <f t="shared" si="13"/>
        <v>#REF!</v>
      </c>
      <c r="U24" s="5" t="e">
        <f t="shared" ref="U24:V26" si="21">U9/U14*1000</f>
        <v>#REF!</v>
      </c>
      <c r="V24" s="5" t="e">
        <f t="shared" si="21"/>
        <v>#REF!</v>
      </c>
      <c r="W24" s="5" t="e">
        <f t="shared" si="14"/>
        <v>#REF!</v>
      </c>
      <c r="X24" s="119"/>
      <c r="Y24" s="119"/>
    </row>
    <row r="25" spans="1:31" x14ac:dyDescent="0.2">
      <c r="A25" s="41" t="s">
        <v>14</v>
      </c>
      <c r="B25" s="42" t="s">
        <v>12</v>
      </c>
      <c r="C25" s="5" t="e">
        <f t="shared" si="15"/>
        <v>#REF!</v>
      </c>
      <c r="D25" s="5" t="e">
        <f t="shared" si="15"/>
        <v>#REF!</v>
      </c>
      <c r="E25" s="5" t="e">
        <f t="shared" si="8"/>
        <v>#REF!</v>
      </c>
      <c r="F25" s="5" t="e">
        <f t="shared" si="16"/>
        <v>#REF!</v>
      </c>
      <c r="G25" s="5" t="e">
        <f t="shared" si="16"/>
        <v>#REF!</v>
      </c>
      <c r="H25" s="5" t="e">
        <f t="shared" si="9"/>
        <v>#REF!</v>
      </c>
      <c r="I25" s="5" t="e">
        <f t="shared" si="17"/>
        <v>#REF!</v>
      </c>
      <c r="J25" s="5" t="e">
        <f t="shared" si="17"/>
        <v>#REF!</v>
      </c>
      <c r="K25" s="5" t="e">
        <f t="shared" si="10"/>
        <v>#REF!</v>
      </c>
      <c r="L25" s="5" t="e">
        <f t="shared" si="18"/>
        <v>#REF!</v>
      </c>
      <c r="M25" s="5" t="e">
        <f t="shared" si="18"/>
        <v>#REF!</v>
      </c>
      <c r="N25" s="5" t="e">
        <f t="shared" si="11"/>
        <v>#REF!</v>
      </c>
      <c r="O25" s="5" t="e">
        <f t="shared" si="19"/>
        <v>#REF!</v>
      </c>
      <c r="P25" s="5" t="e">
        <f t="shared" si="19"/>
        <v>#REF!</v>
      </c>
      <c r="Q25" s="5" t="e">
        <f t="shared" si="12"/>
        <v>#REF!</v>
      </c>
      <c r="R25" s="5" t="e">
        <f t="shared" si="20"/>
        <v>#REF!</v>
      </c>
      <c r="S25" s="5" t="e">
        <f t="shared" si="20"/>
        <v>#REF!</v>
      </c>
      <c r="T25" s="5" t="e">
        <f t="shared" si="13"/>
        <v>#REF!</v>
      </c>
      <c r="U25" s="5" t="e">
        <f t="shared" si="21"/>
        <v>#REF!</v>
      </c>
      <c r="V25" s="5" t="e">
        <f t="shared" si="21"/>
        <v>#REF!</v>
      </c>
      <c r="W25" s="5" t="e">
        <f t="shared" si="14"/>
        <v>#REF!</v>
      </c>
      <c r="X25" s="119"/>
      <c r="Y25" s="119"/>
      <c r="AB25" s="23" t="s">
        <v>34</v>
      </c>
    </row>
    <row r="26" spans="1:31" x14ac:dyDescent="0.2">
      <c r="A26" s="41" t="s">
        <v>15</v>
      </c>
      <c r="B26" s="42" t="s">
        <v>12</v>
      </c>
      <c r="C26" s="5" t="e">
        <f t="shared" si="15"/>
        <v>#REF!</v>
      </c>
      <c r="D26" s="5" t="e">
        <f t="shared" si="15"/>
        <v>#REF!</v>
      </c>
      <c r="E26" s="5" t="e">
        <f t="shared" si="8"/>
        <v>#REF!</v>
      </c>
      <c r="F26" s="5" t="e">
        <f t="shared" si="16"/>
        <v>#REF!</v>
      </c>
      <c r="G26" s="5" t="e">
        <f t="shared" si="16"/>
        <v>#REF!</v>
      </c>
      <c r="H26" s="5" t="e">
        <f t="shared" si="9"/>
        <v>#REF!</v>
      </c>
      <c r="I26" s="5" t="e">
        <f t="shared" si="17"/>
        <v>#REF!</v>
      </c>
      <c r="J26" s="5" t="e">
        <f t="shared" si="17"/>
        <v>#REF!</v>
      </c>
      <c r="K26" s="5" t="e">
        <f t="shared" si="10"/>
        <v>#REF!</v>
      </c>
      <c r="L26" s="5" t="e">
        <f t="shared" si="18"/>
        <v>#REF!</v>
      </c>
      <c r="M26" s="5" t="e">
        <f t="shared" si="18"/>
        <v>#REF!</v>
      </c>
      <c r="N26" s="5" t="e">
        <f t="shared" si="11"/>
        <v>#REF!</v>
      </c>
      <c r="O26" s="5" t="e">
        <f t="shared" si="19"/>
        <v>#REF!</v>
      </c>
      <c r="P26" s="5" t="e">
        <f t="shared" si="19"/>
        <v>#REF!</v>
      </c>
      <c r="Q26" s="5" t="e">
        <f t="shared" si="12"/>
        <v>#REF!</v>
      </c>
      <c r="R26" s="5" t="e">
        <f t="shared" si="20"/>
        <v>#REF!</v>
      </c>
      <c r="S26" s="5" t="e">
        <f t="shared" si="20"/>
        <v>#REF!</v>
      </c>
      <c r="T26" s="5" t="e">
        <f t="shared" si="13"/>
        <v>#REF!</v>
      </c>
      <c r="U26" s="5" t="e">
        <f t="shared" si="21"/>
        <v>#REF!</v>
      </c>
      <c r="V26" s="5" t="e">
        <f t="shared" si="21"/>
        <v>#REF!</v>
      </c>
      <c r="W26" s="5" t="e">
        <f t="shared" si="14"/>
        <v>#REF!</v>
      </c>
      <c r="X26" s="119"/>
      <c r="Y26" s="119"/>
    </row>
    <row r="27" spans="1:31" ht="24.6" customHeight="1" x14ac:dyDescent="0.2">
      <c r="A27" s="45" t="s">
        <v>19</v>
      </c>
      <c r="B27" s="30" t="s">
        <v>28</v>
      </c>
      <c r="C27" s="25" t="e">
        <f>C7/C30*1000</f>
        <v>#REF!</v>
      </c>
      <c r="D27" s="25" t="e">
        <f>D7/D30*1000</f>
        <v>#REF!</v>
      </c>
      <c r="E27" s="25" t="e">
        <f t="shared" si="8"/>
        <v>#REF!</v>
      </c>
      <c r="F27" s="25" t="e">
        <f>F7/F30*1000</f>
        <v>#REF!</v>
      </c>
      <c r="G27" s="25" t="e">
        <f>G7/G30*1000</f>
        <v>#REF!</v>
      </c>
      <c r="H27" s="25" t="e">
        <f t="shared" si="9"/>
        <v>#REF!</v>
      </c>
      <c r="I27" s="25" t="e">
        <f>I7/I30*1000</f>
        <v>#REF!</v>
      </c>
      <c r="J27" s="25" t="e">
        <f>J7/J30*1000</f>
        <v>#REF!</v>
      </c>
      <c r="K27" s="25" t="e">
        <f t="shared" si="10"/>
        <v>#REF!</v>
      </c>
      <c r="L27" s="25" t="e">
        <f>L7/L30*1000</f>
        <v>#REF!</v>
      </c>
      <c r="M27" s="25" t="e">
        <f>M7/M30*1000</f>
        <v>#REF!</v>
      </c>
      <c r="N27" s="25" t="e">
        <f t="shared" si="11"/>
        <v>#REF!</v>
      </c>
      <c r="O27" s="25" t="e">
        <f>O7/O30*1000</f>
        <v>#REF!</v>
      </c>
      <c r="P27" s="25" t="e">
        <f>P7/P30*1000</f>
        <v>#REF!</v>
      </c>
      <c r="Q27" s="25" t="e">
        <f t="shared" si="12"/>
        <v>#REF!</v>
      </c>
      <c r="R27" s="25" t="e">
        <f>R7/R30*1000</f>
        <v>#REF!</v>
      </c>
      <c r="S27" s="25" t="e">
        <f>S7/S30*1000</f>
        <v>#REF!</v>
      </c>
      <c r="T27" s="25" t="e">
        <f t="shared" si="13"/>
        <v>#REF!</v>
      </c>
      <c r="U27" s="25" t="e">
        <f>U7/U30*1000</f>
        <v>#REF!</v>
      </c>
      <c r="V27" s="25" t="e">
        <f>V7/V30*1000</f>
        <v>#REF!</v>
      </c>
      <c r="W27" s="25" t="e">
        <f t="shared" si="14"/>
        <v>#REF!</v>
      </c>
      <c r="X27" s="132"/>
      <c r="Y27" s="132"/>
    </row>
    <row r="28" spans="1:31" x14ac:dyDescent="0.2">
      <c r="A28" s="41" t="s">
        <v>22</v>
      </c>
      <c r="B28" s="42" t="s">
        <v>12</v>
      </c>
      <c r="C28" s="22" t="e">
        <f>C8/C31*1000</f>
        <v>#REF!</v>
      </c>
      <c r="D28" s="22" t="e">
        <f>D8/D31*1000</f>
        <v>#REF!</v>
      </c>
      <c r="E28" s="22" t="e">
        <f t="shared" si="8"/>
        <v>#REF!</v>
      </c>
      <c r="F28" s="22" t="e">
        <f>F8/F31*1000</f>
        <v>#REF!</v>
      </c>
      <c r="G28" s="22" t="e">
        <f>G8/G31*1000</f>
        <v>#REF!</v>
      </c>
      <c r="H28" s="22" t="e">
        <f t="shared" si="9"/>
        <v>#REF!</v>
      </c>
      <c r="I28" s="22" t="e">
        <f>I8/I31*1000</f>
        <v>#REF!</v>
      </c>
      <c r="J28" s="22" t="e">
        <f>J8/J31*1000</f>
        <v>#REF!</v>
      </c>
      <c r="K28" s="22" t="e">
        <f t="shared" si="10"/>
        <v>#REF!</v>
      </c>
      <c r="L28" s="22" t="e">
        <f>L8/L31*1000</f>
        <v>#REF!</v>
      </c>
      <c r="M28" s="22" t="e">
        <f>M8/M31*1000</f>
        <v>#REF!</v>
      </c>
      <c r="N28" s="22" t="e">
        <f t="shared" si="11"/>
        <v>#REF!</v>
      </c>
      <c r="O28" s="22" t="e">
        <f>O8/O31*1000</f>
        <v>#REF!</v>
      </c>
      <c r="P28" s="22" t="e">
        <f>P8/P31*1000</f>
        <v>#REF!</v>
      </c>
      <c r="Q28" s="22" t="e">
        <f t="shared" si="12"/>
        <v>#REF!</v>
      </c>
      <c r="R28" s="22" t="e">
        <f>R8/R31*1000</f>
        <v>#REF!</v>
      </c>
      <c r="S28" s="22" t="e">
        <f>S8/S31*1000</f>
        <v>#REF!</v>
      </c>
      <c r="T28" s="22" t="e">
        <f t="shared" si="13"/>
        <v>#REF!</v>
      </c>
      <c r="U28" s="22" t="e">
        <f>U8/U31*1000</f>
        <v>#REF!</v>
      </c>
      <c r="V28" s="22" t="e">
        <f>V8/V31*1000</f>
        <v>#REF!</v>
      </c>
      <c r="W28" s="22" t="e">
        <f t="shared" si="14"/>
        <v>#REF!</v>
      </c>
      <c r="X28" s="133"/>
      <c r="Y28" s="133"/>
    </row>
    <row r="29" spans="1:31" x14ac:dyDescent="0.2">
      <c r="A29" s="41" t="s">
        <v>15</v>
      </c>
      <c r="B29" s="42" t="s">
        <v>12</v>
      </c>
      <c r="C29" s="22" t="e">
        <f>C11/C32*1000</f>
        <v>#REF!</v>
      </c>
      <c r="D29" s="22" t="e">
        <f>D11/D32*1000</f>
        <v>#REF!</v>
      </c>
      <c r="E29" s="22" t="e">
        <f t="shared" si="8"/>
        <v>#REF!</v>
      </c>
      <c r="F29" s="22" t="e">
        <f>F11/F32*1000</f>
        <v>#REF!</v>
      </c>
      <c r="G29" s="22" t="e">
        <f>G11/G32*1000</f>
        <v>#REF!</v>
      </c>
      <c r="H29" s="22" t="e">
        <f t="shared" si="9"/>
        <v>#REF!</v>
      </c>
      <c r="I29" s="22" t="e">
        <f>I11/I32*1000</f>
        <v>#REF!</v>
      </c>
      <c r="J29" s="22" t="e">
        <f>J11/J32*1000</f>
        <v>#REF!</v>
      </c>
      <c r="K29" s="22" t="e">
        <f t="shared" si="10"/>
        <v>#REF!</v>
      </c>
      <c r="L29" s="22" t="e">
        <f>L11/L32*1000</f>
        <v>#REF!</v>
      </c>
      <c r="M29" s="22" t="e">
        <f>M11/M32*1000</f>
        <v>#REF!</v>
      </c>
      <c r="N29" s="22" t="e">
        <f t="shared" si="11"/>
        <v>#REF!</v>
      </c>
      <c r="O29" s="22" t="e">
        <f>O11/O32*1000</f>
        <v>#REF!</v>
      </c>
      <c r="P29" s="22" t="e">
        <f>P11/P32*1000</f>
        <v>#REF!</v>
      </c>
      <c r="Q29" s="22" t="e">
        <f t="shared" si="12"/>
        <v>#REF!</v>
      </c>
      <c r="R29" s="22" t="e">
        <f>R11/R32*1000</f>
        <v>#REF!</v>
      </c>
      <c r="S29" s="22" t="e">
        <f>S11/S32*1000</f>
        <v>#REF!</v>
      </c>
      <c r="T29" s="22" t="e">
        <f t="shared" si="13"/>
        <v>#REF!</v>
      </c>
      <c r="U29" s="22" t="e">
        <f>U11/U32*1000</f>
        <v>#REF!</v>
      </c>
      <c r="V29" s="22" t="e">
        <f>V11/V32*1000</f>
        <v>#REF!</v>
      </c>
      <c r="W29" s="22" t="e">
        <f t="shared" si="14"/>
        <v>#REF!</v>
      </c>
      <c r="X29" s="133"/>
      <c r="Y29" s="133"/>
    </row>
    <row r="30" spans="1:31" ht="24.6" customHeight="1" x14ac:dyDescent="0.2">
      <c r="A30" s="45" t="s">
        <v>20</v>
      </c>
      <c r="B30" s="30" t="s">
        <v>23</v>
      </c>
      <c r="C30" s="19" t="e">
        <f>#REF!+#REF!+#REF!</f>
        <v>#REF!</v>
      </c>
      <c r="D30" s="19" t="e">
        <f>#REF!+#REF!+#REF!</f>
        <v>#REF!</v>
      </c>
      <c r="E30" s="16" t="e">
        <f t="shared" si="8"/>
        <v>#REF!</v>
      </c>
      <c r="F30" s="19" t="e">
        <f>#REF!+#REF!+#REF!</f>
        <v>#REF!</v>
      </c>
      <c r="G30" s="19" t="e">
        <f>#REF!+#REF!+#REF!</f>
        <v>#REF!</v>
      </c>
      <c r="H30" s="16" t="e">
        <f t="shared" si="9"/>
        <v>#REF!</v>
      </c>
      <c r="I30" s="19" t="e">
        <f>#REF!+#REF!+#REF!</f>
        <v>#REF!</v>
      </c>
      <c r="J30" s="19" t="e">
        <f>#REF!+#REF!+#REF!</f>
        <v>#REF!</v>
      </c>
      <c r="K30" s="16" t="e">
        <f t="shared" si="10"/>
        <v>#REF!</v>
      </c>
      <c r="L30" s="19" t="e">
        <f>#REF!+#REF!+#REF!</f>
        <v>#REF!</v>
      </c>
      <c r="M30" s="19" t="e">
        <f>#REF!+#REF!+#REF!</f>
        <v>#REF!</v>
      </c>
      <c r="N30" s="16" t="e">
        <f t="shared" si="11"/>
        <v>#REF!</v>
      </c>
      <c r="O30" s="19" t="e">
        <f>#REF!+#REF!+#REF!</f>
        <v>#REF!</v>
      </c>
      <c r="P30" s="19" t="e">
        <f>#REF!+#REF!+#REF!</f>
        <v>#REF!</v>
      </c>
      <c r="Q30" s="16" t="e">
        <f t="shared" si="12"/>
        <v>#REF!</v>
      </c>
      <c r="R30" s="19" t="e">
        <f>#REF!+#REF!+#REF!</f>
        <v>#REF!</v>
      </c>
      <c r="S30" s="19" t="e">
        <f>#REF!+#REF!+#REF!</f>
        <v>#REF!</v>
      </c>
      <c r="T30" s="16" t="e">
        <f t="shared" si="13"/>
        <v>#REF!</v>
      </c>
      <c r="U30" s="16" t="e">
        <f>SUM(C30,F30,I30,L30,O30,R30)</f>
        <v>#REF!</v>
      </c>
      <c r="V30" s="16" t="e">
        <f>SUM(D30,G30,J30,M30,P30,S30)</f>
        <v>#REF!</v>
      </c>
      <c r="W30" s="16" t="e">
        <f t="shared" si="14"/>
        <v>#REF!</v>
      </c>
      <c r="X30" s="131"/>
      <c r="Y30" s="131"/>
    </row>
    <row r="31" spans="1:31" x14ac:dyDescent="0.2">
      <c r="A31" s="41" t="s">
        <v>22</v>
      </c>
      <c r="B31" s="42" t="s">
        <v>12</v>
      </c>
      <c r="C31" s="5" t="e">
        <f>C30-C32</f>
        <v>#REF!</v>
      </c>
      <c r="D31" s="5" t="e">
        <f>D30-D32</f>
        <v>#REF!</v>
      </c>
      <c r="E31" s="5" t="e">
        <f t="shared" si="8"/>
        <v>#REF!</v>
      </c>
      <c r="F31" s="5" t="e">
        <f>F30-F32</f>
        <v>#REF!</v>
      </c>
      <c r="G31" s="5" t="e">
        <f>G30-G32</f>
        <v>#REF!</v>
      </c>
      <c r="H31" s="5" t="e">
        <f t="shared" si="9"/>
        <v>#REF!</v>
      </c>
      <c r="I31" s="5" t="e">
        <f>I30-I32</f>
        <v>#REF!</v>
      </c>
      <c r="J31" s="5" t="e">
        <f>J30-J32</f>
        <v>#REF!</v>
      </c>
      <c r="K31" s="5" t="e">
        <f t="shared" si="10"/>
        <v>#REF!</v>
      </c>
      <c r="L31" s="5" t="e">
        <f>L30-L32</f>
        <v>#REF!</v>
      </c>
      <c r="M31" s="5" t="e">
        <f>M30-M32</f>
        <v>#REF!</v>
      </c>
      <c r="N31" s="5" t="e">
        <f t="shared" si="11"/>
        <v>#REF!</v>
      </c>
      <c r="O31" s="5" t="e">
        <f>O30-O32</f>
        <v>#REF!</v>
      </c>
      <c r="P31" s="5" t="e">
        <f>P30-P32</f>
        <v>#REF!</v>
      </c>
      <c r="Q31" s="5" t="e">
        <f t="shared" si="12"/>
        <v>#REF!</v>
      </c>
      <c r="R31" s="5" t="e">
        <f>R30-R32</f>
        <v>#REF!</v>
      </c>
      <c r="S31" s="5" t="e">
        <f>S30-S32</f>
        <v>#REF!</v>
      </c>
      <c r="T31" s="5" t="e">
        <f t="shared" si="13"/>
        <v>#REF!</v>
      </c>
      <c r="U31" s="5" t="e">
        <f>U30-U32</f>
        <v>#REF!</v>
      </c>
      <c r="V31" s="5" t="e">
        <f>V30-V32</f>
        <v>#REF!</v>
      </c>
      <c r="W31" s="5" t="e">
        <f t="shared" si="14"/>
        <v>#REF!</v>
      </c>
      <c r="X31" s="119"/>
      <c r="Y31" s="119"/>
    </row>
    <row r="32" spans="1:31" x14ac:dyDescent="0.2">
      <c r="A32" s="41" t="s">
        <v>15</v>
      </c>
      <c r="B32" s="42" t="s">
        <v>12</v>
      </c>
      <c r="C32" s="19" t="e">
        <f>#REF!+#REF!+#REF!</f>
        <v>#REF!</v>
      </c>
      <c r="D32" s="19" t="e">
        <f>#REF!+#REF!+#REF!</f>
        <v>#REF!</v>
      </c>
      <c r="E32" s="5" t="e">
        <f t="shared" si="8"/>
        <v>#REF!</v>
      </c>
      <c r="F32" s="19" t="e">
        <f>#REF!+#REF!+#REF!</f>
        <v>#REF!</v>
      </c>
      <c r="G32" s="19" t="e">
        <f>#REF!+#REF!+#REF!</f>
        <v>#REF!</v>
      </c>
      <c r="H32" s="5" t="e">
        <f t="shared" si="9"/>
        <v>#REF!</v>
      </c>
      <c r="I32" s="19" t="e">
        <f>#REF!+#REF!+#REF!</f>
        <v>#REF!</v>
      </c>
      <c r="J32" s="19" t="e">
        <f>#REF!+#REF!+#REF!</f>
        <v>#REF!</v>
      </c>
      <c r="K32" s="5" t="e">
        <f t="shared" si="10"/>
        <v>#REF!</v>
      </c>
      <c r="L32" s="19" t="e">
        <f>#REF!+#REF!+#REF!</f>
        <v>#REF!</v>
      </c>
      <c r="M32" s="19" t="e">
        <f>#REF!+#REF!+#REF!</f>
        <v>#REF!</v>
      </c>
      <c r="N32" s="5" t="e">
        <f t="shared" si="11"/>
        <v>#REF!</v>
      </c>
      <c r="O32" s="19" t="e">
        <f>#REF!+#REF!+#REF!</f>
        <v>#REF!</v>
      </c>
      <c r="P32" s="19" t="e">
        <f>#REF!+#REF!+#REF!</f>
        <v>#REF!</v>
      </c>
      <c r="Q32" s="5" t="e">
        <f t="shared" si="12"/>
        <v>#REF!</v>
      </c>
      <c r="R32" s="19" t="e">
        <f>#REF!+#REF!+#REF!</f>
        <v>#REF!</v>
      </c>
      <c r="S32" s="19" t="e">
        <f>#REF!+#REF!+#REF!</f>
        <v>#REF!</v>
      </c>
      <c r="T32" s="5" t="e">
        <f t="shared" si="13"/>
        <v>#REF!</v>
      </c>
      <c r="U32" s="5" t="e">
        <f>SUM(C32,F32,I32,L32,O32,R32)</f>
        <v>#REF!</v>
      </c>
      <c r="V32" s="5" t="e">
        <f>SUM(D32,G32,J32,M32,P32,S32)</f>
        <v>#REF!</v>
      </c>
      <c r="W32" s="5" t="e">
        <f t="shared" si="14"/>
        <v>#REF!</v>
      </c>
      <c r="X32" s="119"/>
      <c r="Y32" s="119"/>
    </row>
    <row r="33" spans="1:25" ht="25.15" customHeight="1" x14ac:dyDescent="0.2">
      <c r="A33" s="45" t="s">
        <v>21</v>
      </c>
      <c r="B33" s="31"/>
      <c r="C33" s="15" t="e">
        <f>SUM(C34,C35)</f>
        <v>#REF!</v>
      </c>
      <c r="D33" s="15" t="e">
        <f>SUM(D34,D35)</f>
        <v>#REF!</v>
      </c>
      <c r="E33" s="16" t="e">
        <f t="shared" si="8"/>
        <v>#REF!</v>
      </c>
      <c r="F33" s="15" t="e">
        <f>SUM(F34,F35)</f>
        <v>#REF!</v>
      </c>
      <c r="G33" s="15" t="e">
        <f>SUM(G34,G35)</f>
        <v>#REF!</v>
      </c>
      <c r="H33" s="16" t="e">
        <f t="shared" si="9"/>
        <v>#REF!</v>
      </c>
      <c r="I33" s="15" t="e">
        <f>SUM(I34,I35)</f>
        <v>#REF!</v>
      </c>
      <c r="J33" s="15" t="e">
        <f>SUM(J34,J35)</f>
        <v>#REF!</v>
      </c>
      <c r="K33" s="16" t="e">
        <f t="shared" si="10"/>
        <v>#REF!</v>
      </c>
      <c r="L33" s="15" t="e">
        <f>SUM(L34,L35)</f>
        <v>#REF!</v>
      </c>
      <c r="M33" s="15" t="e">
        <f>SUM(M34,M35)</f>
        <v>#REF!</v>
      </c>
      <c r="N33" s="16" t="e">
        <f t="shared" si="11"/>
        <v>#REF!</v>
      </c>
      <c r="O33" s="15" t="e">
        <f>SUM(O34,O35)</f>
        <v>#REF!</v>
      </c>
      <c r="P33" s="15" t="e">
        <f>SUM(P34,P35)</f>
        <v>#REF!</v>
      </c>
      <c r="Q33" s="16" t="e">
        <f t="shared" si="12"/>
        <v>#REF!</v>
      </c>
      <c r="R33" s="15" t="e">
        <f>SUM(R34,R35)</f>
        <v>#REF!</v>
      </c>
      <c r="S33" s="15" t="e">
        <f>SUM(S34,S35)</f>
        <v>#REF!</v>
      </c>
      <c r="T33" s="16" t="e">
        <f t="shared" si="13"/>
        <v>#REF!</v>
      </c>
      <c r="U33" s="16" t="e">
        <f>SUM(U34,U35)</f>
        <v>#REF!</v>
      </c>
      <c r="V33" s="16" t="e">
        <f>SUM(V34,V35)</f>
        <v>#REF!</v>
      </c>
      <c r="W33" s="16" t="e">
        <f t="shared" si="14"/>
        <v>#REF!</v>
      </c>
      <c r="X33" s="131"/>
      <c r="Y33" s="131"/>
    </row>
    <row r="34" spans="1:25" x14ac:dyDescent="0.2">
      <c r="A34" s="41" t="s">
        <v>22</v>
      </c>
      <c r="B34" s="42"/>
      <c r="C34" s="19" t="e">
        <f>#REF!+#REF!+#REF!</f>
        <v>#REF!</v>
      </c>
      <c r="D34" s="19" t="e">
        <f>#REF!+#REF!+#REF!</f>
        <v>#REF!</v>
      </c>
      <c r="E34" s="5" t="e">
        <f t="shared" si="8"/>
        <v>#REF!</v>
      </c>
      <c r="F34" s="19" t="e">
        <f>#REF!+#REF!+#REF!</f>
        <v>#REF!</v>
      </c>
      <c r="G34" s="19" t="e">
        <f>#REF!+#REF!+#REF!</f>
        <v>#REF!</v>
      </c>
      <c r="H34" s="5" t="e">
        <f t="shared" si="9"/>
        <v>#REF!</v>
      </c>
      <c r="I34" s="19" t="e">
        <f>#REF!+#REF!+#REF!</f>
        <v>#REF!</v>
      </c>
      <c r="J34" s="19" t="e">
        <f>#REF!+#REF!+#REF!</f>
        <v>#REF!</v>
      </c>
      <c r="K34" s="5" t="e">
        <f t="shared" si="10"/>
        <v>#REF!</v>
      </c>
      <c r="L34" s="19" t="e">
        <f>#REF!+#REF!+#REF!</f>
        <v>#REF!</v>
      </c>
      <c r="M34" s="19" t="e">
        <f>#REF!+#REF!+#REF!</f>
        <v>#REF!</v>
      </c>
      <c r="N34" s="5" t="e">
        <f t="shared" si="11"/>
        <v>#REF!</v>
      </c>
      <c r="O34" s="19" t="e">
        <f>#REF!+#REF!+#REF!</f>
        <v>#REF!</v>
      </c>
      <c r="P34" s="19" t="e">
        <f>#REF!+#REF!+#REF!</f>
        <v>#REF!</v>
      </c>
      <c r="Q34" s="5" t="e">
        <f t="shared" si="12"/>
        <v>#REF!</v>
      </c>
      <c r="R34" s="19" t="e">
        <f>#REF!+#REF!+#REF!</f>
        <v>#REF!</v>
      </c>
      <c r="S34" s="19" t="e">
        <f>#REF!+#REF!+#REF!</f>
        <v>#REF!</v>
      </c>
      <c r="T34" s="5" t="e">
        <f>S34-R34</f>
        <v>#REF!</v>
      </c>
      <c r="U34" s="5" t="e">
        <f t="shared" ref="U34:V37" si="22">SUM(C34,F34,I34,L34,O34,R34)</f>
        <v>#REF!</v>
      </c>
      <c r="V34" s="5" t="e">
        <f t="shared" si="22"/>
        <v>#REF!</v>
      </c>
      <c r="W34" s="5" t="e">
        <f t="shared" si="14"/>
        <v>#REF!</v>
      </c>
      <c r="X34" s="119"/>
      <c r="Y34" s="119"/>
    </row>
    <row r="35" spans="1:25" x14ac:dyDescent="0.2">
      <c r="A35" s="41" t="s">
        <v>15</v>
      </c>
      <c r="B35" s="42"/>
      <c r="C35" s="19" t="e">
        <f>#REF!+#REF!+#REF!</f>
        <v>#REF!</v>
      </c>
      <c r="D35" s="19" t="e">
        <f>#REF!+#REF!+#REF!</f>
        <v>#REF!</v>
      </c>
      <c r="E35" s="5" t="e">
        <f t="shared" si="8"/>
        <v>#REF!</v>
      </c>
      <c r="F35" s="19" t="e">
        <f>#REF!+#REF!+#REF!</f>
        <v>#REF!</v>
      </c>
      <c r="G35" s="19" t="e">
        <f>#REF!+#REF!+#REF!</f>
        <v>#REF!</v>
      </c>
      <c r="H35" s="5" t="e">
        <f t="shared" si="9"/>
        <v>#REF!</v>
      </c>
      <c r="I35" s="19" t="e">
        <f>#REF!+#REF!+#REF!</f>
        <v>#REF!</v>
      </c>
      <c r="J35" s="19" t="e">
        <f>#REF!+#REF!+#REF!</f>
        <v>#REF!</v>
      </c>
      <c r="K35" s="5" t="e">
        <f t="shared" si="10"/>
        <v>#REF!</v>
      </c>
      <c r="L35" s="19" t="e">
        <f>#REF!+#REF!+#REF!</f>
        <v>#REF!</v>
      </c>
      <c r="M35" s="19" t="e">
        <f>#REF!+#REF!+#REF!</f>
        <v>#REF!</v>
      </c>
      <c r="N35" s="5" t="e">
        <f t="shared" si="11"/>
        <v>#REF!</v>
      </c>
      <c r="O35" s="19" t="e">
        <f>#REF!+#REF!+#REF!</f>
        <v>#REF!</v>
      </c>
      <c r="P35" s="19" t="e">
        <f>#REF!+#REF!+#REF!</f>
        <v>#REF!</v>
      </c>
      <c r="Q35" s="5" t="e">
        <f t="shared" si="12"/>
        <v>#REF!</v>
      </c>
      <c r="R35" s="19" t="e">
        <f>#REF!+#REF!+#REF!</f>
        <v>#REF!</v>
      </c>
      <c r="S35" s="19" t="e">
        <f>#REF!+#REF!+#REF!</f>
        <v>#REF!</v>
      </c>
      <c r="T35" s="5" t="e">
        <f>S35-R35</f>
        <v>#REF!</v>
      </c>
      <c r="U35" s="5" t="e">
        <f t="shared" si="22"/>
        <v>#REF!</v>
      </c>
      <c r="V35" s="5" t="e">
        <f t="shared" si="22"/>
        <v>#REF!</v>
      </c>
      <c r="W35" s="5" t="e">
        <f t="shared" si="14"/>
        <v>#REF!</v>
      </c>
      <c r="X35" s="119"/>
      <c r="Y35" s="119"/>
    </row>
    <row r="36" spans="1:25" ht="24.6" customHeight="1" x14ac:dyDescent="0.2">
      <c r="A36" s="39" t="s">
        <v>35</v>
      </c>
      <c r="B36" s="30" t="s">
        <v>51</v>
      </c>
      <c r="C36" s="15" t="e">
        <f>(#REF!+#REF!+#REF!)/3</f>
        <v>#REF!</v>
      </c>
      <c r="D36" s="15" t="e">
        <f>(#REF!+#REF!+#REF!)/3</f>
        <v>#REF!</v>
      </c>
      <c r="E36" s="16" t="e">
        <f t="shared" si="8"/>
        <v>#REF!</v>
      </c>
      <c r="F36" s="15" t="e">
        <f>(#REF!+#REF!+#REF!)/3</f>
        <v>#REF!</v>
      </c>
      <c r="G36" s="15" t="e">
        <f>(#REF!+#REF!+#REF!)/3</f>
        <v>#REF!</v>
      </c>
      <c r="H36" s="16" t="e">
        <f t="shared" si="9"/>
        <v>#REF!</v>
      </c>
      <c r="I36" s="15" t="e">
        <f>(#REF!+#REF!+#REF!)/3</f>
        <v>#REF!</v>
      </c>
      <c r="J36" s="15" t="e">
        <f>(#REF!+#REF!+#REF!)/3</f>
        <v>#REF!</v>
      </c>
      <c r="K36" s="16" t="e">
        <f t="shared" si="10"/>
        <v>#REF!</v>
      </c>
      <c r="L36" s="15" t="e">
        <f>(#REF!+#REF!+#REF!)/3</f>
        <v>#REF!</v>
      </c>
      <c r="M36" s="15" t="e">
        <f>(#REF!+#REF!+#REF!)/3</f>
        <v>#REF!</v>
      </c>
      <c r="N36" s="16" t="e">
        <f t="shared" si="11"/>
        <v>#REF!</v>
      </c>
      <c r="O36" s="15" t="e">
        <f>(#REF!+#REF!+#REF!)/3</f>
        <v>#REF!</v>
      </c>
      <c r="P36" s="15" t="e">
        <f>(#REF!+#REF!+#REF!)/3</f>
        <v>#REF!</v>
      </c>
      <c r="Q36" s="16" t="e">
        <f t="shared" si="12"/>
        <v>#REF!</v>
      </c>
      <c r="R36" s="15" t="e">
        <f>(#REF!+#REF!+#REF!)/3</f>
        <v>#REF!</v>
      </c>
      <c r="S36" s="15" t="e">
        <f>(#REF!+#REF!+#REF!)/3</f>
        <v>#REF!</v>
      </c>
      <c r="T36" s="16" t="e">
        <f t="shared" si="13"/>
        <v>#REF!</v>
      </c>
      <c r="U36" s="16" t="e">
        <f t="shared" si="22"/>
        <v>#REF!</v>
      </c>
      <c r="V36" s="16" t="e">
        <f t="shared" si="22"/>
        <v>#REF!</v>
      </c>
      <c r="W36" s="16" t="e">
        <f t="shared" si="14"/>
        <v>#REF!</v>
      </c>
      <c r="X36" s="131"/>
      <c r="Y36" s="131"/>
    </row>
    <row r="37" spans="1:25" ht="12.75" customHeight="1" x14ac:dyDescent="0.2">
      <c r="A37" s="46" t="s">
        <v>24</v>
      </c>
      <c r="B37" s="42" t="s">
        <v>12</v>
      </c>
      <c r="C37" s="19" t="e">
        <f>(#REF!+#REF!+#REF!)/3</f>
        <v>#REF!</v>
      </c>
      <c r="D37" s="19" t="e">
        <f>(#REF!+#REF!+#REF!)/3</f>
        <v>#REF!</v>
      </c>
      <c r="E37" s="5" t="e">
        <f t="shared" si="8"/>
        <v>#REF!</v>
      </c>
      <c r="F37" s="19" t="e">
        <f>(#REF!+#REF!+#REF!)/3</f>
        <v>#REF!</v>
      </c>
      <c r="G37" s="19" t="e">
        <f>(#REF!+#REF!+#REF!)/3</f>
        <v>#REF!</v>
      </c>
      <c r="H37" s="5" t="e">
        <f t="shared" si="9"/>
        <v>#REF!</v>
      </c>
      <c r="I37" s="19" t="e">
        <f>(#REF!+#REF!+#REF!)/3</f>
        <v>#REF!</v>
      </c>
      <c r="J37" s="19" t="e">
        <f>(#REF!+#REF!+#REF!)/3</f>
        <v>#REF!</v>
      </c>
      <c r="K37" s="5" t="e">
        <f t="shared" si="10"/>
        <v>#REF!</v>
      </c>
      <c r="L37" s="19" t="e">
        <f>(#REF!+#REF!+#REF!)/3</f>
        <v>#REF!</v>
      </c>
      <c r="M37" s="19" t="e">
        <f>(#REF!+#REF!+#REF!)/3</f>
        <v>#REF!</v>
      </c>
      <c r="N37" s="5" t="e">
        <f t="shared" si="11"/>
        <v>#REF!</v>
      </c>
      <c r="O37" s="19" t="e">
        <f>(#REF!+#REF!+#REF!)/3</f>
        <v>#REF!</v>
      </c>
      <c r="P37" s="19" t="e">
        <f>(#REF!+#REF!+#REF!)/3</f>
        <v>#REF!</v>
      </c>
      <c r="Q37" s="5" t="e">
        <f t="shared" si="12"/>
        <v>#REF!</v>
      </c>
      <c r="R37" s="19" t="e">
        <f>(#REF!+#REF!+#REF!)/3</f>
        <v>#REF!</v>
      </c>
      <c r="S37" s="19" t="e">
        <f>(#REF!+#REF!+#REF!)/3</f>
        <v>#REF!</v>
      </c>
      <c r="T37" s="5" t="e">
        <f t="shared" si="13"/>
        <v>#REF!</v>
      </c>
      <c r="U37" s="5" t="e">
        <f t="shared" si="22"/>
        <v>#REF!</v>
      </c>
      <c r="V37" s="5" t="e">
        <f t="shared" si="22"/>
        <v>#REF!</v>
      </c>
      <c r="W37" s="5" t="e">
        <f t="shared" si="14"/>
        <v>#REF!</v>
      </c>
      <c r="X37" s="119"/>
      <c r="Y37" s="119"/>
    </row>
    <row r="38" spans="1:25" ht="12.75" customHeight="1" x14ac:dyDescent="0.2">
      <c r="A38" s="46" t="s">
        <v>25</v>
      </c>
      <c r="B38" s="42" t="s">
        <v>12</v>
      </c>
      <c r="C38" s="19" t="e">
        <f>(#REF!+#REF!+#REF!)/3</f>
        <v>#REF!</v>
      </c>
      <c r="D38" s="19" t="e">
        <f>(#REF!+#REF!+#REF!)/3</f>
        <v>#REF!</v>
      </c>
      <c r="E38" s="5" t="e">
        <f t="shared" si="8"/>
        <v>#REF!</v>
      </c>
      <c r="F38" s="19" t="e">
        <f>(#REF!+#REF!+#REF!)/3</f>
        <v>#REF!</v>
      </c>
      <c r="G38" s="19" t="e">
        <f>(#REF!+#REF!+#REF!)/3</f>
        <v>#REF!</v>
      </c>
      <c r="H38" s="5" t="e">
        <f t="shared" si="9"/>
        <v>#REF!</v>
      </c>
      <c r="I38" s="19" t="e">
        <f>(#REF!+#REF!+#REF!)/3</f>
        <v>#REF!</v>
      </c>
      <c r="J38" s="19" t="e">
        <f>(#REF!+#REF!+#REF!)/3</f>
        <v>#REF!</v>
      </c>
      <c r="K38" s="5" t="e">
        <f t="shared" si="10"/>
        <v>#REF!</v>
      </c>
      <c r="L38" s="19" t="e">
        <f>(#REF!+#REF!+#REF!)/3</f>
        <v>#REF!</v>
      </c>
      <c r="M38" s="19" t="e">
        <f>(#REF!+#REF!+#REF!)/3</f>
        <v>#REF!</v>
      </c>
      <c r="N38" s="5" t="e">
        <f t="shared" si="11"/>
        <v>#REF!</v>
      </c>
      <c r="O38" s="19" t="e">
        <f>(#REF!+#REF!+#REF!)/3</f>
        <v>#REF!</v>
      </c>
      <c r="P38" s="19" t="e">
        <f>(#REF!+#REF!+#REF!)/3</f>
        <v>#REF!</v>
      </c>
      <c r="Q38" s="5" t="e">
        <f t="shared" si="12"/>
        <v>#REF!</v>
      </c>
      <c r="R38" s="19" t="e">
        <f>(#REF!+#REF!+#REF!)/3</f>
        <v>#REF!</v>
      </c>
      <c r="S38" s="19" t="e">
        <f>(#REF!+#REF!+#REF!)/3</f>
        <v>#REF!</v>
      </c>
      <c r="T38" s="5" t="e">
        <f t="shared" si="13"/>
        <v>#REF!</v>
      </c>
      <c r="U38" s="5" t="e">
        <f>U36-U37</f>
        <v>#REF!</v>
      </c>
      <c r="V38" s="5" t="e">
        <f>V36-V37</f>
        <v>#REF!</v>
      </c>
      <c r="W38" s="5" t="e">
        <f t="shared" si="14"/>
        <v>#REF!</v>
      </c>
      <c r="X38" s="119"/>
      <c r="Y38" s="119"/>
    </row>
    <row r="39" spans="1:25" ht="21.75" customHeight="1" x14ac:dyDescent="0.2">
      <c r="A39" s="111" t="s">
        <v>54</v>
      </c>
      <c r="B39" s="116" t="s">
        <v>55</v>
      </c>
      <c r="C39" s="139" t="e">
        <f>SUM(#REF!,#REF!,#REF!)</f>
        <v>#REF!</v>
      </c>
      <c r="D39" s="139" t="e">
        <f>SUM(#REF!,#REF!,#REF!)</f>
        <v>#REF!</v>
      </c>
      <c r="E39" s="106" t="e">
        <f t="shared" si="8"/>
        <v>#REF!</v>
      </c>
      <c r="F39" s="139" t="e">
        <f>SUM(#REF!,#REF!,#REF!)</f>
        <v>#REF!</v>
      </c>
      <c r="G39" s="139" t="e">
        <f>SUM(#REF!,#REF!,#REF!)</f>
        <v>#REF!</v>
      </c>
      <c r="H39" s="106" t="e">
        <f t="shared" si="9"/>
        <v>#REF!</v>
      </c>
      <c r="I39" s="139" t="e">
        <f>SUM(#REF!,#REF!,#REF!)</f>
        <v>#REF!</v>
      </c>
      <c r="J39" s="139" t="e">
        <f>SUM(#REF!,#REF!,#REF!)</f>
        <v>#REF!</v>
      </c>
      <c r="K39" s="106" t="e">
        <f t="shared" si="10"/>
        <v>#REF!</v>
      </c>
      <c r="L39" s="139" t="e">
        <f>SUM(#REF!,#REF!,#REF!)</f>
        <v>#REF!</v>
      </c>
      <c r="M39" s="139" t="e">
        <f>SUM(#REF!,#REF!,#REF!)</f>
        <v>#REF!</v>
      </c>
      <c r="N39" s="106" t="e">
        <f t="shared" si="11"/>
        <v>#REF!</v>
      </c>
      <c r="O39" s="139" t="e">
        <f>SUM(#REF!,#REF!,#REF!)</f>
        <v>#REF!</v>
      </c>
      <c r="P39" s="139" t="e">
        <f>SUM(#REF!,#REF!,#REF!)</f>
        <v>#REF!</v>
      </c>
      <c r="Q39" s="106" t="e">
        <f t="shared" si="12"/>
        <v>#REF!</v>
      </c>
      <c r="R39" s="139" t="e">
        <f>SUM(#REF!,#REF!,#REF!)</f>
        <v>#REF!</v>
      </c>
      <c r="S39" s="139" t="e">
        <f>SUM(#REF!,#REF!,#REF!)</f>
        <v>#REF!</v>
      </c>
      <c r="T39" s="106" t="e">
        <f t="shared" si="13"/>
        <v>#REF!</v>
      </c>
      <c r="U39" s="5" t="e">
        <f>SUM(C39,F39,I39,L39,O39,R39)</f>
        <v>#REF!</v>
      </c>
      <c r="V39" s="5" t="e">
        <f>SUM(D39,G39,J39,M39,P39,S39)</f>
        <v>#REF!</v>
      </c>
      <c r="W39" s="106" t="e">
        <f t="shared" si="14"/>
        <v>#REF!</v>
      </c>
      <c r="X39" s="150"/>
      <c r="Y39" s="150"/>
    </row>
    <row r="40" spans="1:25" x14ac:dyDescent="0.2">
      <c r="A40" s="111" t="s">
        <v>56</v>
      </c>
      <c r="B40" s="103" t="s">
        <v>12</v>
      </c>
      <c r="C40" s="139" t="e">
        <f>SUM(#REF!,#REF!,#REF!)</f>
        <v>#REF!</v>
      </c>
      <c r="D40" s="139" t="e">
        <f>SUM(#REF!,#REF!,#REF!)</f>
        <v>#REF!</v>
      </c>
      <c r="E40" s="107" t="e">
        <f t="shared" si="8"/>
        <v>#REF!</v>
      </c>
      <c r="F40" s="139" t="e">
        <f>SUM(#REF!,#REF!,#REF!)</f>
        <v>#REF!</v>
      </c>
      <c r="G40" s="139" t="e">
        <f>SUM(#REF!,#REF!,#REF!)</f>
        <v>#REF!</v>
      </c>
      <c r="H40" s="107" t="e">
        <f t="shared" si="9"/>
        <v>#REF!</v>
      </c>
      <c r="I40" s="139" t="e">
        <f>SUM(#REF!,#REF!,#REF!)</f>
        <v>#REF!</v>
      </c>
      <c r="J40" s="139" t="e">
        <f>SUM(#REF!,#REF!,#REF!)</f>
        <v>#REF!</v>
      </c>
      <c r="K40" s="107" t="e">
        <f t="shared" si="10"/>
        <v>#REF!</v>
      </c>
      <c r="L40" s="139" t="e">
        <f>SUM(#REF!,#REF!,#REF!)</f>
        <v>#REF!</v>
      </c>
      <c r="M40" s="139" t="e">
        <f>SUM(#REF!,#REF!,#REF!)</f>
        <v>#REF!</v>
      </c>
      <c r="N40" s="107" t="e">
        <f t="shared" si="11"/>
        <v>#REF!</v>
      </c>
      <c r="O40" s="139" t="e">
        <f>SUM(#REF!,#REF!,#REF!)</f>
        <v>#REF!</v>
      </c>
      <c r="P40" s="139" t="e">
        <f>SUM(#REF!,#REF!,#REF!)</f>
        <v>#REF!</v>
      </c>
      <c r="Q40" s="107" t="e">
        <f t="shared" si="12"/>
        <v>#REF!</v>
      </c>
      <c r="R40" s="139" t="e">
        <f>SUM(#REF!,#REF!,#REF!)</f>
        <v>#REF!</v>
      </c>
      <c r="S40" s="139" t="e">
        <f>SUM(#REF!,#REF!,#REF!)</f>
        <v>#REF!</v>
      </c>
      <c r="T40" s="107" t="e">
        <f t="shared" si="13"/>
        <v>#REF!</v>
      </c>
      <c r="U40" s="5" t="e">
        <f>SUM(C40,F40,I40,L40,O40,R40)</f>
        <v>#REF!</v>
      </c>
      <c r="V40" s="5" t="e">
        <f>SUM(D40,G40,J40,M40,P40,S40)</f>
        <v>#REF!</v>
      </c>
      <c r="W40" s="107" t="e">
        <f t="shared" si="14"/>
        <v>#REF!</v>
      </c>
      <c r="X40" s="118"/>
      <c r="Y40" s="118"/>
    </row>
    <row r="41" spans="1:25" x14ac:dyDescent="0.2">
      <c r="A41" s="112" t="s">
        <v>58</v>
      </c>
      <c r="B41" s="103" t="s">
        <v>12</v>
      </c>
      <c r="C41" s="138" t="e">
        <f>C39+C40</f>
        <v>#REF!</v>
      </c>
      <c r="D41" s="138" t="e">
        <f>D39+D40</f>
        <v>#REF!</v>
      </c>
      <c r="E41" s="107" t="e">
        <f t="shared" si="8"/>
        <v>#REF!</v>
      </c>
      <c r="F41" s="138" t="e">
        <f>F39+F40</f>
        <v>#REF!</v>
      </c>
      <c r="G41" s="138" t="e">
        <f>G39+G40</f>
        <v>#REF!</v>
      </c>
      <c r="H41" s="107" t="e">
        <f t="shared" si="9"/>
        <v>#REF!</v>
      </c>
      <c r="I41" s="138" t="e">
        <f>I39+I40</f>
        <v>#REF!</v>
      </c>
      <c r="J41" s="138" t="e">
        <f>J39+J40</f>
        <v>#REF!</v>
      </c>
      <c r="K41" s="107" t="e">
        <f t="shared" si="10"/>
        <v>#REF!</v>
      </c>
      <c r="L41" s="138" t="e">
        <f>L39+L40</f>
        <v>#REF!</v>
      </c>
      <c r="M41" s="138" t="e">
        <f>M39+M40</f>
        <v>#REF!</v>
      </c>
      <c r="N41" s="107" t="e">
        <f t="shared" si="11"/>
        <v>#REF!</v>
      </c>
      <c r="O41" s="138" t="e">
        <f>O39+O40</f>
        <v>#REF!</v>
      </c>
      <c r="P41" s="138" t="e">
        <f>P39+P40</f>
        <v>#REF!</v>
      </c>
      <c r="Q41" s="107" t="e">
        <f t="shared" si="12"/>
        <v>#REF!</v>
      </c>
      <c r="R41" s="138" t="e">
        <f>R39+R40</f>
        <v>#REF!</v>
      </c>
      <c r="S41" s="138" t="e">
        <f>S39+S40</f>
        <v>#REF!</v>
      </c>
      <c r="T41" s="107" t="e">
        <f t="shared" si="13"/>
        <v>#REF!</v>
      </c>
      <c r="U41" s="5" t="e">
        <f>U40+U39</f>
        <v>#REF!</v>
      </c>
      <c r="V41" s="5" t="e">
        <f>SUM(D41,G41,J41,M41,P41,S41)</f>
        <v>#REF!</v>
      </c>
      <c r="W41" s="107" t="e">
        <f t="shared" si="14"/>
        <v>#REF!</v>
      </c>
      <c r="X41" s="118"/>
      <c r="Y41" s="118"/>
    </row>
    <row r="42" spans="1:25" ht="19.5" customHeight="1" x14ac:dyDescent="0.2">
      <c r="A42" s="111" t="s">
        <v>54</v>
      </c>
      <c r="B42" s="115" t="s">
        <v>57</v>
      </c>
      <c r="C42" s="139" t="e">
        <f>SUM(#REF!,#REF!,#REF!)</f>
        <v>#REF!</v>
      </c>
      <c r="D42" s="139" t="e">
        <f>SUM(#REF!,#REF!,#REF!)</f>
        <v>#REF!</v>
      </c>
      <c r="E42" s="106" t="e">
        <f t="shared" si="8"/>
        <v>#REF!</v>
      </c>
      <c r="F42" s="139" t="e">
        <f>SUM(#REF!,#REF!,#REF!)</f>
        <v>#REF!</v>
      </c>
      <c r="G42" s="139" t="e">
        <f>SUM(#REF!,#REF!,#REF!)</f>
        <v>#REF!</v>
      </c>
      <c r="H42" s="106" t="e">
        <f t="shared" si="9"/>
        <v>#REF!</v>
      </c>
      <c r="I42" s="139" t="e">
        <f>SUM(#REF!,#REF!,#REF!)</f>
        <v>#REF!</v>
      </c>
      <c r="J42" s="139" t="e">
        <f>SUM(#REF!,#REF!,#REF!)</f>
        <v>#REF!</v>
      </c>
      <c r="K42" s="106" t="e">
        <f t="shared" si="10"/>
        <v>#REF!</v>
      </c>
      <c r="L42" s="139" t="e">
        <f>SUM(#REF!,#REF!,#REF!)</f>
        <v>#REF!</v>
      </c>
      <c r="M42" s="139" t="e">
        <f>SUM(#REF!,#REF!,#REF!)</f>
        <v>#REF!</v>
      </c>
      <c r="N42" s="106" t="e">
        <f t="shared" si="11"/>
        <v>#REF!</v>
      </c>
      <c r="O42" s="139" t="e">
        <f>SUM(#REF!,#REF!,#REF!)</f>
        <v>#REF!</v>
      </c>
      <c r="P42" s="139" t="e">
        <f>SUM(#REF!,#REF!,#REF!)</f>
        <v>#REF!</v>
      </c>
      <c r="Q42" s="106" t="e">
        <f t="shared" si="12"/>
        <v>#REF!</v>
      </c>
      <c r="R42" s="139" t="e">
        <f>SUM(#REF!,#REF!,#REF!)</f>
        <v>#REF!</v>
      </c>
      <c r="S42" s="139" t="e">
        <f>SUM(#REF!,#REF!,#REF!)</f>
        <v>#REF!</v>
      </c>
      <c r="T42" s="106" t="e">
        <f t="shared" si="13"/>
        <v>#REF!</v>
      </c>
      <c r="U42" s="5" t="e">
        <f>SUM(C42,F42,I42,L42,O42,R42)</f>
        <v>#REF!</v>
      </c>
      <c r="V42" s="5" t="e">
        <f>SUM(D42,G42,J42,M42,P42,S42)</f>
        <v>#REF!</v>
      </c>
      <c r="W42" s="106" t="e">
        <f t="shared" si="14"/>
        <v>#REF!</v>
      </c>
      <c r="X42" s="150"/>
      <c r="Y42" s="150"/>
    </row>
    <row r="43" spans="1:25" x14ac:dyDescent="0.2">
      <c r="A43" s="111" t="s">
        <v>56</v>
      </c>
      <c r="B43" s="103" t="s">
        <v>12</v>
      </c>
      <c r="C43" s="139" t="e">
        <f>SUM(#REF!,#REF!,#REF!)</f>
        <v>#REF!</v>
      </c>
      <c r="D43" s="139" t="e">
        <f>SUM(#REF!,#REF!,#REF!)</f>
        <v>#REF!</v>
      </c>
      <c r="E43" s="107" t="e">
        <f t="shared" si="8"/>
        <v>#REF!</v>
      </c>
      <c r="F43" s="139" t="e">
        <f>SUM(#REF!,#REF!,#REF!)</f>
        <v>#REF!</v>
      </c>
      <c r="G43" s="139" t="e">
        <f>SUM(#REF!,#REF!,#REF!)</f>
        <v>#REF!</v>
      </c>
      <c r="H43" s="107" t="e">
        <f t="shared" si="9"/>
        <v>#REF!</v>
      </c>
      <c r="I43" s="139" t="e">
        <f>SUM(#REF!,#REF!,#REF!)</f>
        <v>#REF!</v>
      </c>
      <c r="J43" s="139" t="e">
        <f>SUM(#REF!,#REF!,#REF!)</f>
        <v>#REF!</v>
      </c>
      <c r="K43" s="107" t="e">
        <f t="shared" si="10"/>
        <v>#REF!</v>
      </c>
      <c r="L43" s="139" t="e">
        <f>SUM(#REF!,#REF!,#REF!)</f>
        <v>#REF!</v>
      </c>
      <c r="M43" s="139" t="e">
        <f>SUM(#REF!,#REF!,#REF!)</f>
        <v>#REF!</v>
      </c>
      <c r="N43" s="107" t="e">
        <f t="shared" si="11"/>
        <v>#REF!</v>
      </c>
      <c r="O43" s="139" t="e">
        <f>SUM(#REF!,#REF!,#REF!)</f>
        <v>#REF!</v>
      </c>
      <c r="P43" s="139" t="e">
        <f>SUM(#REF!,#REF!,#REF!)</f>
        <v>#REF!</v>
      </c>
      <c r="Q43" s="107" t="e">
        <f t="shared" si="12"/>
        <v>#REF!</v>
      </c>
      <c r="R43" s="139" t="e">
        <f>SUM(#REF!,#REF!,#REF!)</f>
        <v>#REF!</v>
      </c>
      <c r="S43" s="139" t="e">
        <f>SUM(#REF!,#REF!,#REF!)</f>
        <v>#REF!</v>
      </c>
      <c r="T43" s="107" t="e">
        <f t="shared" si="13"/>
        <v>#REF!</v>
      </c>
      <c r="U43" s="5" t="e">
        <f>SUM(C43,F43,I43,L43,O43,R43)</f>
        <v>#REF!</v>
      </c>
      <c r="V43" s="5" t="e">
        <f>SUM(D43,G43,J43,M43,P43,S43)</f>
        <v>#REF!</v>
      </c>
      <c r="W43" s="107" t="e">
        <f t="shared" si="14"/>
        <v>#REF!</v>
      </c>
      <c r="X43" s="118"/>
      <c r="Y43" s="118"/>
    </row>
    <row r="44" spans="1:25" ht="13.5" thickBot="1" x14ac:dyDescent="0.25">
      <c r="A44" s="112" t="s">
        <v>58</v>
      </c>
      <c r="B44" s="103" t="s">
        <v>12</v>
      </c>
      <c r="C44" s="138" t="e">
        <f>C42+C43</f>
        <v>#REF!</v>
      </c>
      <c r="D44" s="138" t="e">
        <f>D42+D43</f>
        <v>#REF!</v>
      </c>
      <c r="E44" s="107" t="e">
        <f t="shared" si="8"/>
        <v>#REF!</v>
      </c>
      <c r="F44" s="138" t="e">
        <f>F42+F43</f>
        <v>#REF!</v>
      </c>
      <c r="G44" s="138" t="e">
        <f>G42+G43</f>
        <v>#REF!</v>
      </c>
      <c r="H44" s="107" t="e">
        <f t="shared" si="9"/>
        <v>#REF!</v>
      </c>
      <c r="I44" s="138" t="e">
        <f>I42+I43</f>
        <v>#REF!</v>
      </c>
      <c r="J44" s="138" t="e">
        <f>J42+J43</f>
        <v>#REF!</v>
      </c>
      <c r="K44" s="107" t="e">
        <f t="shared" si="10"/>
        <v>#REF!</v>
      </c>
      <c r="L44" s="138" t="e">
        <f>L42+L43</f>
        <v>#REF!</v>
      </c>
      <c r="M44" s="138" t="e">
        <f>M42+M43</f>
        <v>#REF!</v>
      </c>
      <c r="N44" s="107" t="e">
        <f t="shared" si="11"/>
        <v>#REF!</v>
      </c>
      <c r="O44" s="138" t="e">
        <f>O42+O43</f>
        <v>#REF!</v>
      </c>
      <c r="P44" s="138" t="e">
        <f>P42+P43</f>
        <v>#REF!</v>
      </c>
      <c r="Q44" s="107" t="e">
        <f t="shared" si="12"/>
        <v>#REF!</v>
      </c>
      <c r="R44" s="138" t="e">
        <f>R42+R43</f>
        <v>#REF!</v>
      </c>
      <c r="S44" s="138" t="e">
        <f>S42+S43</f>
        <v>#REF!</v>
      </c>
      <c r="T44" s="107" t="e">
        <f t="shared" si="13"/>
        <v>#REF!</v>
      </c>
      <c r="U44" s="5" t="e">
        <f>U43+U42</f>
        <v>#REF!</v>
      </c>
      <c r="V44" s="5" t="e">
        <f>SUM(D44,G44,J44,M44,P44,S44)</f>
        <v>#REF!</v>
      </c>
      <c r="W44" s="107" t="e">
        <f t="shared" si="14"/>
        <v>#REF!</v>
      </c>
      <c r="X44" s="118"/>
      <c r="Y44" s="118"/>
    </row>
    <row r="45" spans="1:25" ht="25.5" x14ac:dyDescent="0.2">
      <c r="A45" s="331" t="s">
        <v>95</v>
      </c>
      <c r="B45" s="496"/>
      <c r="C45" s="477">
        <v>591.29999999999995</v>
      </c>
      <c r="D45" s="478" t="e">
        <f>D46+D47+D48+D50+D49</f>
        <v>#REF!</v>
      </c>
      <c r="E45" s="435" t="e">
        <f t="shared" ref="E45:E56" si="23">D45/C45*100</f>
        <v>#REF!</v>
      </c>
      <c r="F45" s="478">
        <v>3478</v>
      </c>
      <c r="G45" s="478" t="e">
        <f>G46+G47+G48+G50+G49</f>
        <v>#REF!</v>
      </c>
      <c r="H45" s="435" t="e">
        <f t="shared" ref="H45:H56" si="24">G45/F45*100</f>
        <v>#REF!</v>
      </c>
      <c r="I45" s="478" t="e">
        <f>I46+I47+I48+I50+I49</f>
        <v>#REF!</v>
      </c>
      <c r="J45" s="478" t="e">
        <f>J46+J47+J48+J50+J49</f>
        <v>#REF!</v>
      </c>
      <c r="K45" s="435" t="e">
        <f t="shared" ref="K45:K56" si="25">J45/I45*100</f>
        <v>#REF!</v>
      </c>
      <c r="L45" s="478">
        <v>3244.7</v>
      </c>
      <c r="M45" s="478" t="e">
        <f>M46+M47+M48+M50+M49</f>
        <v>#REF!</v>
      </c>
      <c r="N45" s="435" t="e">
        <f t="shared" ref="N45:N56" si="26">M45/L45*100</f>
        <v>#REF!</v>
      </c>
      <c r="O45" s="478" t="e">
        <f>O46+O47+O48+O50+O49</f>
        <v>#REF!</v>
      </c>
      <c r="P45" s="478" t="e">
        <f>P46+P47+P48+P50+P49</f>
        <v>#REF!</v>
      </c>
      <c r="Q45" s="435" t="e">
        <f t="shared" ref="Q45:Q56" si="27">P45/O45*100</f>
        <v>#REF!</v>
      </c>
      <c r="R45" s="478">
        <v>829.1</v>
      </c>
      <c r="S45" s="478" t="e">
        <f>S46+S47+S48+S50+S49</f>
        <v>#REF!</v>
      </c>
      <c r="T45" s="435" t="e">
        <f t="shared" ref="T45:T56" si="28">S45/R45*100</f>
        <v>#REF!</v>
      </c>
      <c r="U45" s="348" t="e">
        <f t="shared" ref="U45:V56" si="29">SUM(C45,F45,I45,L45,O45,R45)</f>
        <v>#REF!</v>
      </c>
      <c r="V45" s="348" t="e">
        <f t="shared" si="29"/>
        <v>#REF!</v>
      </c>
      <c r="W45" s="435" t="e">
        <f t="shared" ref="W45:W56" si="30">V45/U45*100</f>
        <v>#REF!</v>
      </c>
    </row>
    <row r="46" spans="1:25" x14ac:dyDescent="0.2">
      <c r="A46" s="161" t="s">
        <v>92</v>
      </c>
      <c r="B46" s="497"/>
      <c r="C46" s="479" t="e">
        <f>#REF!+#REF!+#REF!</f>
        <v>#REF!</v>
      </c>
      <c r="D46" s="479" t="e">
        <f>#REF!+#REF!+#REF!</f>
        <v>#REF!</v>
      </c>
      <c r="E46" s="245" t="e">
        <f t="shared" si="23"/>
        <v>#REF!</v>
      </c>
      <c r="F46" s="479" t="e">
        <f>#REF!+#REF!+#REF!</f>
        <v>#REF!</v>
      </c>
      <c r="G46" s="479" t="e">
        <f>#REF!+#REF!+#REF!</f>
        <v>#REF!</v>
      </c>
      <c r="H46" s="245" t="e">
        <f t="shared" si="24"/>
        <v>#REF!</v>
      </c>
      <c r="I46" s="479" t="e">
        <f>#REF!+#REF!+#REF!</f>
        <v>#REF!</v>
      </c>
      <c r="J46" s="479" t="e">
        <f>#REF!+#REF!+#REF!</f>
        <v>#REF!</v>
      </c>
      <c r="K46" s="245" t="e">
        <f t="shared" si="25"/>
        <v>#REF!</v>
      </c>
      <c r="L46" s="479" t="e">
        <f>#REF!+#REF!+#REF!</f>
        <v>#REF!</v>
      </c>
      <c r="M46" s="479" t="e">
        <f>#REF!+#REF!+#REF!</f>
        <v>#REF!</v>
      </c>
      <c r="N46" s="245" t="e">
        <f t="shared" si="26"/>
        <v>#REF!</v>
      </c>
      <c r="O46" s="479" t="e">
        <f>#REF!+#REF!+#REF!</f>
        <v>#REF!</v>
      </c>
      <c r="P46" s="479" t="e">
        <f>#REF!+#REF!+#REF!</f>
        <v>#REF!</v>
      </c>
      <c r="Q46" s="245" t="e">
        <f t="shared" si="27"/>
        <v>#REF!</v>
      </c>
      <c r="R46" s="479" t="e">
        <f>#REF!+#REF!+#REF!</f>
        <v>#REF!</v>
      </c>
      <c r="S46" s="479" t="e">
        <f>#REF!+#REF!+#REF!</f>
        <v>#REF!</v>
      </c>
      <c r="T46" s="245" t="e">
        <f t="shared" si="28"/>
        <v>#REF!</v>
      </c>
      <c r="U46" s="21" t="e">
        <f t="shared" si="29"/>
        <v>#REF!</v>
      </c>
      <c r="V46" s="21" t="e">
        <f t="shared" si="29"/>
        <v>#REF!</v>
      </c>
      <c r="W46" s="245" t="e">
        <f t="shared" si="30"/>
        <v>#REF!</v>
      </c>
    </row>
    <row r="47" spans="1:25" x14ac:dyDescent="0.2">
      <c r="A47" s="161" t="s">
        <v>93</v>
      </c>
      <c r="B47" s="497"/>
      <c r="C47" s="479" t="e">
        <f>#REF!+#REF!+#REF!</f>
        <v>#REF!</v>
      </c>
      <c r="D47" s="479" t="e">
        <f>#REF!+#REF!+#REF!</f>
        <v>#REF!</v>
      </c>
      <c r="E47" s="61" t="e">
        <f t="shared" si="23"/>
        <v>#REF!</v>
      </c>
      <c r="F47" s="479" t="e">
        <f>#REF!+#REF!+#REF!</f>
        <v>#REF!</v>
      </c>
      <c r="G47" s="479" t="e">
        <f>#REF!+#REF!+#REF!</f>
        <v>#REF!</v>
      </c>
      <c r="H47" s="61" t="e">
        <f t="shared" si="24"/>
        <v>#REF!</v>
      </c>
      <c r="I47" s="479" t="e">
        <f>#REF!+#REF!+#REF!</f>
        <v>#REF!</v>
      </c>
      <c r="J47" s="479" t="e">
        <f>#REF!+#REF!+#REF!</f>
        <v>#REF!</v>
      </c>
      <c r="K47" s="61" t="e">
        <f t="shared" si="25"/>
        <v>#REF!</v>
      </c>
      <c r="L47" s="479" t="e">
        <f>#REF!+#REF!+#REF!</f>
        <v>#REF!</v>
      </c>
      <c r="M47" s="479" t="e">
        <f>#REF!+#REF!+#REF!</f>
        <v>#REF!</v>
      </c>
      <c r="N47" s="61" t="e">
        <f t="shared" si="26"/>
        <v>#REF!</v>
      </c>
      <c r="O47" s="479" t="e">
        <f>#REF!+#REF!+#REF!</f>
        <v>#REF!</v>
      </c>
      <c r="P47" s="479" t="e">
        <f>#REF!+#REF!+#REF!</f>
        <v>#REF!</v>
      </c>
      <c r="Q47" s="61" t="e">
        <f t="shared" si="27"/>
        <v>#REF!</v>
      </c>
      <c r="R47" s="479" t="e">
        <f>#REF!+#REF!+#REF!</f>
        <v>#REF!</v>
      </c>
      <c r="S47" s="479" t="e">
        <f>#REF!+#REF!+#REF!</f>
        <v>#REF!</v>
      </c>
      <c r="T47" s="61" t="e">
        <f t="shared" si="28"/>
        <v>#REF!</v>
      </c>
      <c r="U47" s="21" t="e">
        <f t="shared" si="29"/>
        <v>#REF!</v>
      </c>
      <c r="V47" s="21" t="e">
        <f t="shared" si="29"/>
        <v>#REF!</v>
      </c>
      <c r="W47" s="61" t="e">
        <f t="shared" si="30"/>
        <v>#REF!</v>
      </c>
    </row>
    <row r="48" spans="1:25" x14ac:dyDescent="0.2">
      <c r="A48" s="161" t="s">
        <v>94</v>
      </c>
      <c r="B48" s="497"/>
      <c r="C48" s="479" t="e">
        <f>#REF!+#REF!+#REF!</f>
        <v>#REF!</v>
      </c>
      <c r="D48" s="479" t="e">
        <f>#REF!+#REF!+#REF!</f>
        <v>#REF!</v>
      </c>
      <c r="E48" s="61" t="e">
        <f t="shared" si="23"/>
        <v>#REF!</v>
      </c>
      <c r="F48" s="479" t="e">
        <f>#REF!+#REF!+#REF!</f>
        <v>#REF!</v>
      </c>
      <c r="G48" s="479" t="e">
        <f>#REF!+#REF!+#REF!</f>
        <v>#REF!</v>
      </c>
      <c r="H48" s="61" t="e">
        <f t="shared" si="24"/>
        <v>#REF!</v>
      </c>
      <c r="I48" s="479" t="e">
        <f>#REF!+#REF!+#REF!</f>
        <v>#REF!</v>
      </c>
      <c r="J48" s="479" t="e">
        <f>#REF!+#REF!+#REF!</f>
        <v>#REF!</v>
      </c>
      <c r="K48" s="61" t="e">
        <f t="shared" si="25"/>
        <v>#REF!</v>
      </c>
      <c r="L48" s="479" t="e">
        <f>#REF!+#REF!+#REF!</f>
        <v>#REF!</v>
      </c>
      <c r="M48" s="479" t="e">
        <f>#REF!+#REF!+#REF!</f>
        <v>#REF!</v>
      </c>
      <c r="N48" s="61" t="e">
        <f t="shared" si="26"/>
        <v>#REF!</v>
      </c>
      <c r="O48" s="479" t="e">
        <f>#REF!+#REF!+#REF!</f>
        <v>#REF!</v>
      </c>
      <c r="P48" s="479" t="e">
        <f>#REF!+#REF!+#REF!</f>
        <v>#REF!</v>
      </c>
      <c r="Q48" s="61" t="e">
        <f t="shared" si="27"/>
        <v>#REF!</v>
      </c>
      <c r="R48" s="479" t="e">
        <f>#REF!+#REF!+#REF!</f>
        <v>#REF!</v>
      </c>
      <c r="S48" s="479" t="e">
        <f>#REF!+#REF!+#REF!</f>
        <v>#REF!</v>
      </c>
      <c r="T48" s="61" t="e">
        <f t="shared" si="28"/>
        <v>#REF!</v>
      </c>
      <c r="U48" s="21" t="e">
        <f t="shared" si="29"/>
        <v>#REF!</v>
      </c>
      <c r="V48" s="21" t="e">
        <f t="shared" si="29"/>
        <v>#REF!</v>
      </c>
      <c r="W48" s="61" t="e">
        <f t="shared" si="30"/>
        <v>#REF!</v>
      </c>
    </row>
    <row r="49" spans="1:23" x14ac:dyDescent="0.2">
      <c r="A49" s="161" t="s">
        <v>97</v>
      </c>
      <c r="B49" s="497"/>
      <c r="C49" s="479" t="e">
        <f>#REF!+#REF!+#REF!</f>
        <v>#REF!</v>
      </c>
      <c r="D49" s="479" t="e">
        <f>#REF!+#REF!+#REF!</f>
        <v>#REF!</v>
      </c>
      <c r="E49" s="61" t="e">
        <f t="shared" si="23"/>
        <v>#REF!</v>
      </c>
      <c r="F49" s="479" t="e">
        <f>#REF!+#REF!+#REF!</f>
        <v>#REF!</v>
      </c>
      <c r="G49" s="479" t="e">
        <f>#REF!+#REF!+#REF!</f>
        <v>#REF!</v>
      </c>
      <c r="H49" s="61" t="e">
        <f t="shared" si="24"/>
        <v>#REF!</v>
      </c>
      <c r="I49" s="479" t="e">
        <f>#REF!+#REF!+#REF!</f>
        <v>#REF!</v>
      </c>
      <c r="J49" s="479" t="e">
        <f>#REF!+#REF!+#REF!</f>
        <v>#REF!</v>
      </c>
      <c r="K49" s="61" t="e">
        <f t="shared" si="25"/>
        <v>#REF!</v>
      </c>
      <c r="L49" s="479" t="e">
        <f>#REF!+#REF!+#REF!</f>
        <v>#REF!</v>
      </c>
      <c r="M49" s="479" t="e">
        <f>#REF!+#REF!+#REF!</f>
        <v>#REF!</v>
      </c>
      <c r="N49" s="61" t="e">
        <f t="shared" si="26"/>
        <v>#REF!</v>
      </c>
      <c r="O49" s="479" t="e">
        <f>#REF!+#REF!+#REF!</f>
        <v>#REF!</v>
      </c>
      <c r="P49" s="479" t="e">
        <f>#REF!+#REF!+#REF!</f>
        <v>#REF!</v>
      </c>
      <c r="Q49" s="61" t="e">
        <f t="shared" si="27"/>
        <v>#REF!</v>
      </c>
      <c r="R49" s="479" t="e">
        <f>#REF!+#REF!+#REF!</f>
        <v>#REF!</v>
      </c>
      <c r="S49" s="479" t="e">
        <f>#REF!+#REF!+#REF!</f>
        <v>#REF!</v>
      </c>
      <c r="T49" s="61" t="e">
        <f t="shared" si="28"/>
        <v>#REF!</v>
      </c>
      <c r="U49" s="21" t="e">
        <f>SUM(C49,F49,I49,L49,O49,R49)</f>
        <v>#REF!</v>
      </c>
      <c r="V49" s="21" t="e">
        <f>SUM(D49,G49,J49,M49,P49,S49)</f>
        <v>#REF!</v>
      </c>
      <c r="W49" s="61" t="e">
        <f t="shared" si="30"/>
        <v>#REF!</v>
      </c>
    </row>
    <row r="50" spans="1:23" x14ac:dyDescent="0.2">
      <c r="A50" s="161" t="s">
        <v>98</v>
      </c>
      <c r="B50" s="497"/>
      <c r="C50" s="479" t="e">
        <f>#REF!+#REF!+#REF!</f>
        <v>#REF!</v>
      </c>
      <c r="D50" s="479" t="e">
        <f>#REF!+#REF!+#REF!</f>
        <v>#REF!</v>
      </c>
      <c r="E50" s="61" t="e">
        <f t="shared" si="23"/>
        <v>#REF!</v>
      </c>
      <c r="F50" s="479" t="e">
        <f>#REF!+#REF!+#REF!</f>
        <v>#REF!</v>
      </c>
      <c r="G50" s="479" t="e">
        <f>#REF!+#REF!+#REF!</f>
        <v>#REF!</v>
      </c>
      <c r="H50" s="61" t="e">
        <f t="shared" si="24"/>
        <v>#REF!</v>
      </c>
      <c r="I50" s="479" t="e">
        <f>#REF!+#REF!+#REF!</f>
        <v>#REF!</v>
      </c>
      <c r="J50" s="479" t="e">
        <f>#REF!+#REF!+#REF!</f>
        <v>#REF!</v>
      </c>
      <c r="K50" s="61" t="e">
        <f t="shared" si="25"/>
        <v>#REF!</v>
      </c>
      <c r="L50" s="479" t="e">
        <f>#REF!+#REF!+#REF!</f>
        <v>#REF!</v>
      </c>
      <c r="M50" s="479" t="e">
        <f>#REF!+#REF!+#REF!</f>
        <v>#REF!</v>
      </c>
      <c r="N50" s="61" t="e">
        <f t="shared" si="26"/>
        <v>#REF!</v>
      </c>
      <c r="O50" s="479" t="e">
        <f>#REF!+#REF!+#REF!</f>
        <v>#REF!</v>
      </c>
      <c r="P50" s="479" t="e">
        <f>#REF!+#REF!+#REF!</f>
        <v>#REF!</v>
      </c>
      <c r="Q50" s="61" t="e">
        <f t="shared" si="27"/>
        <v>#REF!</v>
      </c>
      <c r="R50" s="479" t="e">
        <f>#REF!+#REF!+#REF!</f>
        <v>#REF!</v>
      </c>
      <c r="S50" s="479" t="e">
        <f>#REF!+#REF!+#REF!</f>
        <v>#REF!</v>
      </c>
      <c r="T50" s="61" t="e">
        <f t="shared" si="28"/>
        <v>#REF!</v>
      </c>
      <c r="U50" s="21" t="e">
        <f t="shared" si="29"/>
        <v>#REF!</v>
      </c>
      <c r="V50" s="21" t="e">
        <f t="shared" si="29"/>
        <v>#REF!</v>
      </c>
      <c r="W50" s="61" t="e">
        <f t="shared" si="30"/>
        <v>#REF!</v>
      </c>
    </row>
    <row r="51" spans="1:23" ht="13.5" thickBot="1" x14ac:dyDescent="0.25">
      <c r="A51" s="337" t="s">
        <v>99</v>
      </c>
      <c r="B51" s="487"/>
      <c r="C51" s="480" t="e">
        <f>C48/C45*100</f>
        <v>#REF!</v>
      </c>
      <c r="D51" s="481" t="e">
        <f>D48/D45*100</f>
        <v>#REF!</v>
      </c>
      <c r="E51" s="439"/>
      <c r="F51" s="480" t="e">
        <f>F48/F45*100</f>
        <v>#REF!</v>
      </c>
      <c r="G51" s="481" t="e">
        <f>G48/G45*100</f>
        <v>#REF!</v>
      </c>
      <c r="H51" s="439"/>
      <c r="I51" s="480" t="e">
        <f>I48/I45*100</f>
        <v>#REF!</v>
      </c>
      <c r="J51" s="481" t="e">
        <f>J48/J45*100</f>
        <v>#REF!</v>
      </c>
      <c r="K51" s="439"/>
      <c r="L51" s="480" t="e">
        <f>L48/L45*100</f>
        <v>#REF!</v>
      </c>
      <c r="M51" s="481" t="e">
        <f>M48/M45*100</f>
        <v>#REF!</v>
      </c>
      <c r="N51" s="439"/>
      <c r="O51" s="480" t="e">
        <f>O48/O45*100</f>
        <v>#REF!</v>
      </c>
      <c r="P51" s="481" t="e">
        <f>P48/P45*100</f>
        <v>#REF!</v>
      </c>
      <c r="Q51" s="439"/>
      <c r="R51" s="480" t="e">
        <f>R48/R45*100</f>
        <v>#REF!</v>
      </c>
      <c r="S51" s="481" t="e">
        <f>S48/S45*100</f>
        <v>#REF!</v>
      </c>
      <c r="T51" s="439"/>
      <c r="U51" s="482" t="e">
        <f>U48/U45*100</f>
        <v>#REF!</v>
      </c>
      <c r="V51" s="483" t="e">
        <f>V48/V45*100</f>
        <v>#REF!</v>
      </c>
      <c r="W51" s="439"/>
    </row>
    <row r="52" spans="1:23" ht="25.5" x14ac:dyDescent="0.2">
      <c r="A52" s="335" t="s">
        <v>96</v>
      </c>
      <c r="B52" s="498"/>
      <c r="C52" s="484" t="e">
        <f>C53+C54+C55+C56</f>
        <v>#REF!</v>
      </c>
      <c r="D52" s="484" t="e">
        <f>D53+D54+D55+D56</f>
        <v>#REF!</v>
      </c>
      <c r="E52" s="436" t="e">
        <f t="shared" si="23"/>
        <v>#REF!</v>
      </c>
      <c r="F52" s="484" t="e">
        <f>F53+F54+F55+F56</f>
        <v>#REF!</v>
      </c>
      <c r="G52" s="484" t="e">
        <f>G53+G54+G55+G56</f>
        <v>#REF!</v>
      </c>
      <c r="H52" s="436" t="e">
        <f t="shared" si="24"/>
        <v>#REF!</v>
      </c>
      <c r="I52" s="484" t="e">
        <f>I53+I54+I55+I56</f>
        <v>#REF!</v>
      </c>
      <c r="J52" s="484" t="e">
        <f>J53+J54+J55+J56</f>
        <v>#REF!</v>
      </c>
      <c r="K52" s="436" t="e">
        <f t="shared" si="25"/>
        <v>#REF!</v>
      </c>
      <c r="L52" s="484" t="e">
        <f>L53+L54+L55+L56</f>
        <v>#REF!</v>
      </c>
      <c r="M52" s="484" t="e">
        <f>M53+M54+M55+M56</f>
        <v>#REF!</v>
      </c>
      <c r="N52" s="436" t="e">
        <f t="shared" si="26"/>
        <v>#REF!</v>
      </c>
      <c r="O52" s="484" t="e">
        <f>O53+O54+O55+O56</f>
        <v>#REF!</v>
      </c>
      <c r="P52" s="484" t="e">
        <f>P53+P54+P55+P56</f>
        <v>#REF!</v>
      </c>
      <c r="Q52" s="436" t="e">
        <f t="shared" si="27"/>
        <v>#REF!</v>
      </c>
      <c r="R52" s="484" t="e">
        <f>R53+R54+R55+R56</f>
        <v>#REF!</v>
      </c>
      <c r="S52" s="484" t="e">
        <f>S53+S54+S55+S56</f>
        <v>#REF!</v>
      </c>
      <c r="T52" s="436" t="e">
        <f t="shared" si="28"/>
        <v>#REF!</v>
      </c>
      <c r="U52" s="338" t="e">
        <f t="shared" si="29"/>
        <v>#REF!</v>
      </c>
      <c r="V52" s="338" t="e">
        <f t="shared" si="29"/>
        <v>#REF!</v>
      </c>
      <c r="W52" s="436" t="e">
        <f t="shared" si="30"/>
        <v>#REF!</v>
      </c>
    </row>
    <row r="53" spans="1:23" x14ac:dyDescent="0.2">
      <c r="A53" s="161" t="s">
        <v>92</v>
      </c>
      <c r="B53" s="497"/>
      <c r="C53" s="479" t="e">
        <f>#REF!+#REF!+#REF!</f>
        <v>#REF!</v>
      </c>
      <c r="D53" s="479" t="e">
        <f>#REF!+#REF!+#REF!</f>
        <v>#REF!</v>
      </c>
      <c r="E53" s="245" t="e">
        <f t="shared" si="23"/>
        <v>#REF!</v>
      </c>
      <c r="F53" s="479" t="e">
        <f>#REF!+#REF!+#REF!</f>
        <v>#REF!</v>
      </c>
      <c r="G53" s="479" t="e">
        <f>#REF!+#REF!+#REF!</f>
        <v>#REF!</v>
      </c>
      <c r="H53" s="245" t="e">
        <f t="shared" si="24"/>
        <v>#REF!</v>
      </c>
      <c r="I53" s="479" t="e">
        <f>#REF!+#REF!+#REF!</f>
        <v>#REF!</v>
      </c>
      <c r="J53" s="479" t="e">
        <f>#REF!+#REF!+#REF!</f>
        <v>#REF!</v>
      </c>
      <c r="K53" s="245" t="e">
        <f t="shared" si="25"/>
        <v>#REF!</v>
      </c>
      <c r="L53" s="479" t="e">
        <f>#REF!+#REF!+#REF!</f>
        <v>#REF!</v>
      </c>
      <c r="M53" s="479" t="e">
        <f>#REF!+#REF!+#REF!</f>
        <v>#REF!</v>
      </c>
      <c r="N53" s="245" t="e">
        <f t="shared" si="26"/>
        <v>#REF!</v>
      </c>
      <c r="O53" s="479" t="e">
        <f>#REF!+#REF!+#REF!</f>
        <v>#REF!</v>
      </c>
      <c r="P53" s="479" t="e">
        <f>#REF!+#REF!+#REF!</f>
        <v>#REF!</v>
      </c>
      <c r="Q53" s="245" t="e">
        <f t="shared" si="27"/>
        <v>#REF!</v>
      </c>
      <c r="R53" s="479" t="e">
        <f>#REF!+#REF!+#REF!</f>
        <v>#REF!</v>
      </c>
      <c r="S53" s="479" t="e">
        <f>#REF!+#REF!+#REF!</f>
        <v>#REF!</v>
      </c>
      <c r="T53" s="245" t="e">
        <f t="shared" si="28"/>
        <v>#REF!</v>
      </c>
      <c r="U53" s="21" t="e">
        <f t="shared" si="29"/>
        <v>#REF!</v>
      </c>
      <c r="V53" s="21" t="e">
        <f t="shared" si="29"/>
        <v>#REF!</v>
      </c>
      <c r="W53" s="245" t="e">
        <f t="shared" si="30"/>
        <v>#REF!</v>
      </c>
    </row>
    <row r="54" spans="1:23" x14ac:dyDescent="0.2">
      <c r="A54" s="161" t="s">
        <v>93</v>
      </c>
      <c r="B54" s="497"/>
      <c r="C54" s="479" t="e">
        <f>#REF!+#REF!+#REF!</f>
        <v>#REF!</v>
      </c>
      <c r="D54" s="479" t="e">
        <f>#REF!+#REF!+#REF!</f>
        <v>#REF!</v>
      </c>
      <c r="E54" s="61" t="e">
        <f t="shared" si="23"/>
        <v>#REF!</v>
      </c>
      <c r="F54" s="479" t="e">
        <f>#REF!+#REF!+#REF!</f>
        <v>#REF!</v>
      </c>
      <c r="G54" s="479" t="e">
        <f>#REF!+#REF!+#REF!</f>
        <v>#REF!</v>
      </c>
      <c r="H54" s="61" t="e">
        <f t="shared" si="24"/>
        <v>#REF!</v>
      </c>
      <c r="I54" s="479" t="e">
        <f>#REF!+#REF!+#REF!</f>
        <v>#REF!</v>
      </c>
      <c r="J54" s="479" t="e">
        <f>#REF!+#REF!+#REF!</f>
        <v>#REF!</v>
      </c>
      <c r="K54" s="61" t="e">
        <f t="shared" si="25"/>
        <v>#REF!</v>
      </c>
      <c r="L54" s="479" t="e">
        <f>#REF!+#REF!+#REF!</f>
        <v>#REF!</v>
      </c>
      <c r="M54" s="479" t="e">
        <f>#REF!+#REF!+#REF!</f>
        <v>#REF!</v>
      </c>
      <c r="N54" s="61" t="e">
        <f t="shared" si="26"/>
        <v>#REF!</v>
      </c>
      <c r="O54" s="479" t="e">
        <f>#REF!+#REF!+#REF!</f>
        <v>#REF!</v>
      </c>
      <c r="P54" s="479" t="e">
        <f>#REF!+#REF!+#REF!</f>
        <v>#REF!</v>
      </c>
      <c r="Q54" s="61" t="e">
        <f t="shared" si="27"/>
        <v>#REF!</v>
      </c>
      <c r="R54" s="479" t="e">
        <f>#REF!+#REF!+#REF!</f>
        <v>#REF!</v>
      </c>
      <c r="S54" s="479" t="e">
        <f>#REF!+#REF!+#REF!</f>
        <v>#REF!</v>
      </c>
      <c r="T54" s="61" t="e">
        <f t="shared" si="28"/>
        <v>#REF!</v>
      </c>
      <c r="U54" s="21" t="e">
        <f t="shared" si="29"/>
        <v>#REF!</v>
      </c>
      <c r="V54" s="21" t="e">
        <f t="shared" si="29"/>
        <v>#REF!</v>
      </c>
      <c r="W54" s="61" t="e">
        <f t="shared" si="30"/>
        <v>#REF!</v>
      </c>
    </row>
    <row r="55" spans="1:23" x14ac:dyDescent="0.2">
      <c r="A55" s="161" t="s">
        <v>94</v>
      </c>
      <c r="B55" s="497"/>
      <c r="C55" s="479" t="e">
        <f>#REF!+#REF!+#REF!</f>
        <v>#REF!</v>
      </c>
      <c r="D55" s="479" t="e">
        <f>#REF!+#REF!+#REF!</f>
        <v>#REF!</v>
      </c>
      <c r="E55" s="61" t="e">
        <f t="shared" si="23"/>
        <v>#REF!</v>
      </c>
      <c r="F55" s="479" t="e">
        <f>#REF!+#REF!+#REF!</f>
        <v>#REF!</v>
      </c>
      <c r="G55" s="479" t="e">
        <f>#REF!+#REF!+#REF!</f>
        <v>#REF!</v>
      </c>
      <c r="H55" s="61" t="e">
        <f t="shared" si="24"/>
        <v>#REF!</v>
      </c>
      <c r="I55" s="479" t="e">
        <f>#REF!+#REF!+#REF!</f>
        <v>#REF!</v>
      </c>
      <c r="J55" s="479" t="e">
        <f>#REF!+#REF!+#REF!</f>
        <v>#REF!</v>
      </c>
      <c r="K55" s="61" t="e">
        <f t="shared" si="25"/>
        <v>#REF!</v>
      </c>
      <c r="L55" s="479" t="e">
        <f>#REF!+#REF!+#REF!</f>
        <v>#REF!</v>
      </c>
      <c r="M55" s="479" t="e">
        <f>#REF!+#REF!+#REF!</f>
        <v>#REF!</v>
      </c>
      <c r="N55" s="61" t="e">
        <f t="shared" si="26"/>
        <v>#REF!</v>
      </c>
      <c r="O55" s="479" t="e">
        <f>#REF!+#REF!+#REF!</f>
        <v>#REF!</v>
      </c>
      <c r="P55" s="479" t="e">
        <f>#REF!+#REF!+#REF!</f>
        <v>#REF!</v>
      </c>
      <c r="Q55" s="61" t="e">
        <f t="shared" si="27"/>
        <v>#REF!</v>
      </c>
      <c r="R55" s="479" t="e">
        <f>#REF!+#REF!+#REF!</f>
        <v>#REF!</v>
      </c>
      <c r="S55" s="479" t="e">
        <f>#REF!+#REF!+#REF!</f>
        <v>#REF!</v>
      </c>
      <c r="T55" s="61" t="e">
        <f t="shared" si="28"/>
        <v>#REF!</v>
      </c>
      <c r="U55" s="21" t="e">
        <f t="shared" si="29"/>
        <v>#REF!</v>
      </c>
      <c r="V55" s="21" t="e">
        <f t="shared" si="29"/>
        <v>#REF!</v>
      </c>
      <c r="W55" s="61" t="e">
        <f t="shared" si="30"/>
        <v>#REF!</v>
      </c>
    </row>
    <row r="56" spans="1:23" x14ac:dyDescent="0.2">
      <c r="A56" s="161" t="s">
        <v>97</v>
      </c>
      <c r="B56" s="497"/>
      <c r="C56" s="479" t="e">
        <f>#REF!+#REF!+#REF!</f>
        <v>#REF!</v>
      </c>
      <c r="D56" s="479" t="e">
        <f>#REF!+#REF!+#REF!</f>
        <v>#REF!</v>
      </c>
      <c r="E56" s="61" t="e">
        <f t="shared" si="23"/>
        <v>#REF!</v>
      </c>
      <c r="F56" s="479" t="e">
        <f>#REF!+#REF!+#REF!</f>
        <v>#REF!</v>
      </c>
      <c r="G56" s="479" t="e">
        <f>#REF!+#REF!+#REF!</f>
        <v>#REF!</v>
      </c>
      <c r="H56" s="61" t="e">
        <f t="shared" si="24"/>
        <v>#REF!</v>
      </c>
      <c r="I56" s="479" t="e">
        <f>#REF!+#REF!+#REF!</f>
        <v>#REF!</v>
      </c>
      <c r="J56" s="479" t="e">
        <f>#REF!+#REF!+#REF!</f>
        <v>#REF!</v>
      </c>
      <c r="K56" s="61" t="e">
        <f t="shared" si="25"/>
        <v>#REF!</v>
      </c>
      <c r="L56" s="479" t="e">
        <f>#REF!+#REF!+#REF!</f>
        <v>#REF!</v>
      </c>
      <c r="M56" s="479" t="e">
        <f>#REF!+#REF!+#REF!</f>
        <v>#REF!</v>
      </c>
      <c r="N56" s="61" t="e">
        <f t="shared" si="26"/>
        <v>#REF!</v>
      </c>
      <c r="O56" s="479" t="e">
        <f>#REF!+#REF!+#REF!</f>
        <v>#REF!</v>
      </c>
      <c r="P56" s="479" t="e">
        <f>#REF!+#REF!+#REF!</f>
        <v>#REF!</v>
      </c>
      <c r="Q56" s="61" t="e">
        <f t="shared" si="27"/>
        <v>#REF!</v>
      </c>
      <c r="R56" s="479" t="e">
        <f>#REF!+#REF!+#REF!</f>
        <v>#REF!</v>
      </c>
      <c r="S56" s="479" t="e">
        <f>#REF!+#REF!+#REF!</f>
        <v>#REF!</v>
      </c>
      <c r="T56" s="61" t="e">
        <f t="shared" si="28"/>
        <v>#REF!</v>
      </c>
      <c r="U56" s="21" t="e">
        <f t="shared" si="29"/>
        <v>#REF!</v>
      </c>
      <c r="V56" s="21" t="e">
        <f t="shared" si="29"/>
        <v>#REF!</v>
      </c>
      <c r="W56" s="61" t="e">
        <f t="shared" si="30"/>
        <v>#REF!</v>
      </c>
    </row>
    <row r="57" spans="1:23" ht="13.5" thickBot="1" x14ac:dyDescent="0.25">
      <c r="A57" s="337" t="s">
        <v>99</v>
      </c>
      <c r="B57" s="487"/>
      <c r="C57" s="485" t="e">
        <f>C55/C52*100</f>
        <v>#REF!</v>
      </c>
      <c r="D57" s="499" t="e">
        <f>D55/D52*100</f>
        <v>#REF!</v>
      </c>
      <c r="E57" s="486"/>
      <c r="F57" s="485" t="e">
        <f>F55/F52*100</f>
        <v>#REF!</v>
      </c>
      <c r="G57" s="499" t="e">
        <f>G55/G52*100</f>
        <v>#REF!</v>
      </c>
      <c r="H57" s="487"/>
      <c r="I57" s="485" t="e">
        <f>I55/I52*100</f>
        <v>#REF!</v>
      </c>
      <c r="J57" s="499" t="e">
        <f>J55/J52*100</f>
        <v>#REF!</v>
      </c>
      <c r="K57" s="486"/>
      <c r="L57" s="485" t="e">
        <f>L55/L52*100</f>
        <v>#REF!</v>
      </c>
      <c r="M57" s="499" t="e">
        <f>M55/M52*100</f>
        <v>#REF!</v>
      </c>
      <c r="N57" s="487"/>
      <c r="O57" s="485" t="e">
        <f>O55/O52*100</f>
        <v>#REF!</v>
      </c>
      <c r="P57" s="499" t="e">
        <f>P55/P52*100</f>
        <v>#REF!</v>
      </c>
      <c r="Q57" s="486"/>
      <c r="R57" s="485" t="e">
        <f>R55/R52*100</f>
        <v>#REF!</v>
      </c>
      <c r="S57" s="499" t="e">
        <f>S55/S52*100</f>
        <v>#REF!</v>
      </c>
      <c r="T57" s="487"/>
      <c r="U57" s="488" t="e">
        <f>U55/U52*100</f>
        <v>#REF!</v>
      </c>
      <c r="V57" s="500" t="e">
        <f>V55/V52*100</f>
        <v>#REF!</v>
      </c>
      <c r="W57" s="487"/>
    </row>
  </sheetData>
  <mergeCells count="17">
    <mergeCell ref="A3:C3"/>
    <mergeCell ref="A4:A5"/>
    <mergeCell ref="B4:B5"/>
    <mergeCell ref="C4:E4"/>
    <mergeCell ref="R4:T4"/>
    <mergeCell ref="U4:W4"/>
    <mergeCell ref="C5:E5"/>
    <mergeCell ref="F5:H5"/>
    <mergeCell ref="I5:K5"/>
    <mergeCell ref="L5:N5"/>
    <mergeCell ref="O5:Q5"/>
    <mergeCell ref="R5:T5"/>
    <mergeCell ref="U5:W5"/>
    <mergeCell ref="F4:H4"/>
    <mergeCell ref="I4:K4"/>
    <mergeCell ref="L4:N4"/>
    <mergeCell ref="O4:Q4"/>
  </mergeCells>
  <phoneticPr fontId="11" type="noConversion"/>
  <printOptions horizontalCentered="1" verticalCentered="1"/>
  <pageMargins left="0" right="0" top="0.39370078740157483" bottom="0.39370078740157483" header="0.51181102362204722" footer="0.51181102362204722"/>
  <pageSetup paperSize="8" scale="89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theme="9" tint="0.39997558519241921"/>
  </sheetPr>
  <dimension ref="A1:Z62"/>
  <sheetViews>
    <sheetView view="pageBreakPreview" zoomScaleNormal="100" zoomScaleSheetLayoutView="100" workbookViewId="0">
      <pane xSplit="2" ySplit="6" topLeftCell="P7" activePane="bottomRight" state="frozen"/>
      <selection activeCell="U36" sqref="U36"/>
      <selection pane="topRight" activeCell="U36" sqref="U36"/>
      <selection pane="bottomLeft" activeCell="U36" sqref="U36"/>
      <selection pane="bottomRight" activeCell="U36" sqref="U36"/>
    </sheetView>
  </sheetViews>
  <sheetFormatPr defaultRowHeight="12.75" x14ac:dyDescent="0.2"/>
  <cols>
    <col min="1" max="1" width="22.42578125" style="23" customWidth="1"/>
    <col min="2" max="2" width="11.28515625" style="23" customWidth="1"/>
    <col min="3" max="3" width="9.7109375" style="88" customWidth="1"/>
    <col min="4" max="4" width="10.85546875" customWidth="1"/>
    <col min="5" max="5" width="8.5703125" style="508" customWidth="1"/>
    <col min="6" max="6" width="8.5703125" style="88" customWidth="1"/>
    <col min="7" max="7" width="10.28515625" customWidth="1"/>
    <col min="8" max="8" width="8.28515625" style="508" customWidth="1"/>
    <col min="9" max="9" width="9.140625" style="88" customWidth="1"/>
    <col min="10" max="10" width="10.42578125" customWidth="1"/>
    <col min="11" max="11" width="8.28515625" style="508" customWidth="1"/>
    <col min="12" max="12" width="9.85546875" style="88" customWidth="1"/>
    <col min="13" max="13" width="10.85546875" customWidth="1"/>
    <col min="14" max="14" width="7.5703125" style="508" customWidth="1"/>
    <col min="15" max="15" width="9.140625" style="88" customWidth="1"/>
    <col min="16" max="16" width="9.85546875" customWidth="1"/>
    <col min="17" max="17" width="7.140625" style="508" customWidth="1"/>
    <col min="18" max="18" width="9" style="88" customWidth="1"/>
    <col min="19" max="19" width="10.42578125" customWidth="1"/>
    <col min="20" max="20" width="7.42578125" style="508" customWidth="1"/>
    <col min="21" max="21" width="10.5703125" style="88" customWidth="1"/>
    <col min="22" max="22" width="10.85546875" style="88" customWidth="1"/>
    <col min="23" max="23" width="8.140625" style="508" customWidth="1"/>
  </cols>
  <sheetData>
    <row r="1" spans="1:25" ht="18" x14ac:dyDescent="0.25">
      <c r="A1" s="1174" t="s">
        <v>53</v>
      </c>
      <c r="B1" s="1174"/>
      <c r="C1" s="1174"/>
      <c r="D1" s="1174"/>
      <c r="E1" s="1174"/>
      <c r="F1" s="1174"/>
      <c r="G1" s="1174"/>
      <c r="H1" s="1174"/>
      <c r="I1" s="1174"/>
      <c r="J1" s="1174"/>
      <c r="K1" s="1174"/>
      <c r="L1" s="1174"/>
      <c r="M1" s="1174"/>
      <c r="N1" s="1174"/>
      <c r="O1" s="1174"/>
      <c r="P1" s="1174"/>
      <c r="Q1" s="1174"/>
      <c r="R1" s="1174"/>
      <c r="S1" s="1174"/>
      <c r="T1" s="1174"/>
      <c r="U1" s="1174"/>
      <c r="V1" s="1174"/>
      <c r="W1" s="1174"/>
    </row>
    <row r="2" spans="1:25" ht="18" x14ac:dyDescent="0.25">
      <c r="A2" s="1174" t="s">
        <v>143</v>
      </c>
      <c r="B2" s="1174"/>
      <c r="C2" s="1174"/>
      <c r="D2" s="1174"/>
      <c r="E2" s="1174"/>
      <c r="F2" s="1174"/>
      <c r="G2" s="1174"/>
      <c r="H2" s="1174"/>
      <c r="I2" s="1174"/>
      <c r="J2" s="1174"/>
      <c r="K2" s="1174"/>
      <c r="L2" s="1174"/>
      <c r="M2" s="1174"/>
      <c r="N2" s="1174"/>
      <c r="O2" s="1174"/>
      <c r="P2" s="1174"/>
      <c r="Q2" s="1174"/>
      <c r="R2" s="1174"/>
      <c r="S2" s="1174"/>
      <c r="T2" s="1174"/>
      <c r="U2" s="1174"/>
      <c r="V2" s="1174"/>
      <c r="W2" s="1174"/>
    </row>
    <row r="3" spans="1:25" ht="15.75" thickBot="1" x14ac:dyDescent="0.25">
      <c r="A3" s="1179"/>
      <c r="B3" s="1179"/>
      <c r="C3" s="1179"/>
      <c r="F3" s="89"/>
      <c r="I3" s="89"/>
      <c r="J3" s="55"/>
      <c r="L3" s="90"/>
      <c r="M3" s="2"/>
      <c r="N3" s="797"/>
      <c r="O3" s="290"/>
      <c r="P3" s="2"/>
      <c r="Q3" s="6"/>
      <c r="R3" s="90"/>
      <c r="S3" s="2"/>
      <c r="T3" s="797"/>
      <c r="U3" s="290"/>
      <c r="V3" s="290"/>
      <c r="W3" s="797"/>
    </row>
    <row r="4" spans="1:25" x14ac:dyDescent="0.2">
      <c r="A4" s="1195" t="s">
        <v>7</v>
      </c>
      <c r="B4" s="1207" t="s">
        <v>142</v>
      </c>
      <c r="C4" s="1177" t="s">
        <v>0</v>
      </c>
      <c r="D4" s="1176"/>
      <c r="E4" s="1178"/>
      <c r="F4" s="1175" t="s">
        <v>1</v>
      </c>
      <c r="G4" s="1176"/>
      <c r="H4" s="1167"/>
      <c r="I4" s="1177" t="s">
        <v>2</v>
      </c>
      <c r="J4" s="1176"/>
      <c r="K4" s="1178"/>
      <c r="L4" s="1175" t="s">
        <v>3</v>
      </c>
      <c r="M4" s="1176"/>
      <c r="N4" s="1167"/>
      <c r="O4" s="1177" t="s">
        <v>4</v>
      </c>
      <c r="P4" s="1176"/>
      <c r="Q4" s="1178"/>
      <c r="R4" s="1175" t="s">
        <v>5</v>
      </c>
      <c r="S4" s="1176"/>
      <c r="T4" s="1167"/>
      <c r="U4" s="1177" t="s">
        <v>6</v>
      </c>
      <c r="V4" s="1176"/>
      <c r="W4" s="1178"/>
    </row>
    <row r="5" spans="1:25" ht="13.5" thickBot="1" x14ac:dyDescent="0.25">
      <c r="A5" s="1196"/>
      <c r="B5" s="1208"/>
      <c r="C5" s="1169" t="s">
        <v>100</v>
      </c>
      <c r="D5" s="1170"/>
      <c r="E5" s="1171"/>
      <c r="F5" s="1172" t="s">
        <v>100</v>
      </c>
      <c r="G5" s="1170"/>
      <c r="H5" s="1173"/>
      <c r="I5" s="1169" t="s">
        <v>100</v>
      </c>
      <c r="J5" s="1170"/>
      <c r="K5" s="1171"/>
      <c r="L5" s="1172" t="s">
        <v>100</v>
      </c>
      <c r="M5" s="1170"/>
      <c r="N5" s="1173"/>
      <c r="O5" s="1169" t="s">
        <v>100</v>
      </c>
      <c r="P5" s="1170"/>
      <c r="Q5" s="1171"/>
      <c r="R5" s="1172" t="s">
        <v>100</v>
      </c>
      <c r="S5" s="1170"/>
      <c r="T5" s="1173"/>
      <c r="U5" s="1169" t="s">
        <v>100</v>
      </c>
      <c r="V5" s="1170"/>
      <c r="W5" s="1171"/>
    </row>
    <row r="6" spans="1:25" s="78" customFormat="1" ht="13.5" thickBot="1" x14ac:dyDescent="0.25">
      <c r="A6" s="1206"/>
      <c r="B6" s="1209"/>
      <c r="C6" s="362">
        <v>2013</v>
      </c>
      <c r="D6" s="190">
        <v>2014</v>
      </c>
      <c r="E6" s="191" t="s">
        <v>132</v>
      </c>
      <c r="F6" s="190">
        <v>2013</v>
      </c>
      <c r="G6" s="190">
        <v>2014</v>
      </c>
      <c r="H6" s="191" t="s">
        <v>132</v>
      </c>
      <c r="I6" s="190">
        <v>2013</v>
      </c>
      <c r="J6" s="190">
        <v>2014</v>
      </c>
      <c r="K6" s="191" t="s">
        <v>132</v>
      </c>
      <c r="L6" s="190">
        <v>2013</v>
      </c>
      <c r="M6" s="190">
        <v>2014</v>
      </c>
      <c r="N6" s="191" t="s">
        <v>132</v>
      </c>
      <c r="O6" s="190">
        <v>2013</v>
      </c>
      <c r="P6" s="190">
        <v>2014</v>
      </c>
      <c r="Q6" s="191" t="s">
        <v>132</v>
      </c>
      <c r="R6" s="190">
        <v>2013</v>
      </c>
      <c r="S6" s="190">
        <v>2014</v>
      </c>
      <c r="T6" s="191" t="s">
        <v>132</v>
      </c>
      <c r="U6" s="190">
        <v>2013</v>
      </c>
      <c r="V6" s="190">
        <v>2014</v>
      </c>
      <c r="W6" s="191" t="s">
        <v>132</v>
      </c>
    </row>
    <row r="7" spans="1:25" s="23" customFormat="1" ht="18.75" customHeight="1" x14ac:dyDescent="0.2">
      <c r="A7" s="1014" t="s">
        <v>10</v>
      </c>
      <c r="B7" s="1012" t="s">
        <v>11</v>
      </c>
      <c r="C7" s="584" t="e">
        <f>SUM(C9,C10,C11)</f>
        <v>#REF!</v>
      </c>
      <c r="D7" s="585" t="e">
        <f>SUM(D9,D10,D11)</f>
        <v>#REF!</v>
      </c>
      <c r="E7" s="59" t="e">
        <f t="shared" ref="E7:E21" si="0">D7/C7*100</f>
        <v>#REF!</v>
      </c>
      <c r="F7" s="733" t="e">
        <f>SUM(F9,F10,F11)</f>
        <v>#REF!</v>
      </c>
      <c r="G7" s="585" t="e">
        <f>SUM(G9,G10,G11)</f>
        <v>#REF!</v>
      </c>
      <c r="H7" s="211" t="e">
        <f t="shared" ref="H7:H21" si="1">G7/F7*100</f>
        <v>#REF!</v>
      </c>
      <c r="I7" s="610" t="e">
        <f>SUM(I9,I10,I11)</f>
        <v>#REF!</v>
      </c>
      <c r="J7" s="611" t="e">
        <f>SUM(J9,J10,J11)</f>
        <v>#REF!</v>
      </c>
      <c r="K7" s="294" t="e">
        <f t="shared" ref="K7:K21" si="2">J7/I7*100</f>
        <v>#REF!</v>
      </c>
      <c r="L7" s="733" t="e">
        <f>SUM(L9,L10,L11)</f>
        <v>#REF!</v>
      </c>
      <c r="M7" s="585" t="e">
        <f>SUM(M9,M10,M11)</f>
        <v>#REF!</v>
      </c>
      <c r="N7" s="211" t="e">
        <f t="shared" ref="N7:N21" si="3">M7/L7*100</f>
        <v>#REF!</v>
      </c>
      <c r="O7" s="610" t="e">
        <f>SUM(O9,O10,O11)</f>
        <v>#REF!</v>
      </c>
      <c r="P7" s="611" t="e">
        <f>SUM(P9,P10,P11)</f>
        <v>#REF!</v>
      </c>
      <c r="Q7" s="294" t="e">
        <f t="shared" ref="Q7:Q21" si="4">P7/O7*100</f>
        <v>#REF!</v>
      </c>
      <c r="R7" s="733" t="e">
        <f>SUM(R9,R10,R11)</f>
        <v>#REF!</v>
      </c>
      <c r="S7" s="585" t="e">
        <f>SUM(S9,S10,S11)</f>
        <v>#REF!</v>
      </c>
      <c r="T7" s="211" t="e">
        <f t="shared" ref="T7:T21" si="5">S7/R7*100</f>
        <v>#REF!</v>
      </c>
      <c r="U7" s="610" t="e">
        <f t="shared" ref="U7:V12" si="6">SUM(C7,F7,I7,L7,O7,R7)</f>
        <v>#REF!</v>
      </c>
      <c r="V7" s="611" t="e">
        <f t="shared" si="6"/>
        <v>#REF!</v>
      </c>
      <c r="W7" s="294" t="e">
        <f t="shared" ref="W7:W21" si="7">V7/U7*100</f>
        <v>#REF!</v>
      </c>
    </row>
    <row r="8" spans="1:25" s="23" customFormat="1" x14ac:dyDescent="0.2">
      <c r="A8" s="558" t="s">
        <v>29</v>
      </c>
      <c r="B8" s="1013" t="s">
        <v>12</v>
      </c>
      <c r="C8" s="584" t="e">
        <f>C7-C11</f>
        <v>#REF!</v>
      </c>
      <c r="D8" s="585" t="e">
        <f>D7-D11</f>
        <v>#REF!</v>
      </c>
      <c r="E8" s="59" t="e">
        <f t="shared" si="0"/>
        <v>#REF!</v>
      </c>
      <c r="F8" s="733" t="e">
        <f>F7-F11</f>
        <v>#REF!</v>
      </c>
      <c r="G8" s="585" t="e">
        <f>G7-G11</f>
        <v>#REF!</v>
      </c>
      <c r="H8" s="211" t="e">
        <f t="shared" si="1"/>
        <v>#REF!</v>
      </c>
      <c r="I8" s="584" t="e">
        <f>I7-I11</f>
        <v>#REF!</v>
      </c>
      <c r="J8" s="585" t="e">
        <f>J7-J11</f>
        <v>#REF!</v>
      </c>
      <c r="K8" s="59" t="e">
        <f t="shared" si="2"/>
        <v>#REF!</v>
      </c>
      <c r="L8" s="733" t="e">
        <f>L7-L11</f>
        <v>#REF!</v>
      </c>
      <c r="M8" s="585" t="e">
        <f>M7-M11</f>
        <v>#REF!</v>
      </c>
      <c r="N8" s="211" t="e">
        <f t="shared" si="3"/>
        <v>#REF!</v>
      </c>
      <c r="O8" s="584" t="e">
        <f>O7-O11</f>
        <v>#REF!</v>
      </c>
      <c r="P8" s="585" t="e">
        <f>P7-P11</f>
        <v>#REF!</v>
      </c>
      <c r="Q8" s="59" t="e">
        <f t="shared" si="4"/>
        <v>#REF!</v>
      </c>
      <c r="R8" s="733" t="e">
        <f>R7-R11</f>
        <v>#REF!</v>
      </c>
      <c r="S8" s="585" t="e">
        <f>S7-S11</f>
        <v>#REF!</v>
      </c>
      <c r="T8" s="211" t="e">
        <f t="shared" si="5"/>
        <v>#REF!</v>
      </c>
      <c r="U8" s="584" t="e">
        <f t="shared" si="6"/>
        <v>#REF!</v>
      </c>
      <c r="V8" s="585" t="e">
        <f t="shared" si="6"/>
        <v>#REF!</v>
      </c>
      <c r="W8" s="59" t="e">
        <f t="shared" si="7"/>
        <v>#REF!</v>
      </c>
    </row>
    <row r="9" spans="1:25" s="23" customFormat="1" x14ac:dyDescent="0.2">
      <c r="A9" s="559" t="s">
        <v>31</v>
      </c>
      <c r="B9" s="1013" t="s">
        <v>12</v>
      </c>
      <c r="C9" s="586" t="e">
        <f>SUM('8 міс.'!C9,#REF!)</f>
        <v>#REF!</v>
      </c>
      <c r="D9" s="587" t="e">
        <f>SUM('8 міс.'!D9,#REF!)</f>
        <v>#REF!</v>
      </c>
      <c r="E9" s="60" t="e">
        <f t="shared" si="0"/>
        <v>#REF!</v>
      </c>
      <c r="F9" s="675" t="e">
        <f>SUM('8 міс.'!F9,#REF!)</f>
        <v>#REF!</v>
      </c>
      <c r="G9" s="587" t="e">
        <f>SUM('8 міс.'!G9,#REF!)</f>
        <v>#REF!</v>
      </c>
      <c r="H9" s="213" t="e">
        <f t="shared" si="1"/>
        <v>#REF!</v>
      </c>
      <c r="I9" s="586" t="e">
        <f>SUM('8 міс.'!I9,#REF!)</f>
        <v>#REF!</v>
      </c>
      <c r="J9" s="587" t="e">
        <f>SUM('8 міс.'!J9,#REF!)</f>
        <v>#REF!</v>
      </c>
      <c r="K9" s="60" t="e">
        <f t="shared" si="2"/>
        <v>#REF!</v>
      </c>
      <c r="L9" s="675" t="e">
        <f>SUM('8 міс.'!L9,#REF!)</f>
        <v>#REF!</v>
      </c>
      <c r="M9" s="587" t="e">
        <f>SUM('8 міс.'!M9,#REF!)</f>
        <v>#REF!</v>
      </c>
      <c r="N9" s="213" t="e">
        <f t="shared" si="3"/>
        <v>#REF!</v>
      </c>
      <c r="O9" s="586" t="e">
        <f>SUM('8 міс.'!O9,#REF!)</f>
        <v>#REF!</v>
      </c>
      <c r="P9" s="587" t="e">
        <f>SUM('8 міс.'!P9,#REF!)</f>
        <v>#REF!</v>
      </c>
      <c r="Q9" s="60" t="e">
        <f t="shared" si="4"/>
        <v>#REF!</v>
      </c>
      <c r="R9" s="675" t="e">
        <f>SUM('8 міс.'!R9,#REF!)</f>
        <v>#REF!</v>
      </c>
      <c r="S9" s="587" t="e">
        <f>SUM('8 міс.'!S9,#REF!)</f>
        <v>#REF!</v>
      </c>
      <c r="T9" s="213" t="e">
        <f t="shared" si="5"/>
        <v>#REF!</v>
      </c>
      <c r="U9" s="597" t="e">
        <f t="shared" si="6"/>
        <v>#REF!</v>
      </c>
      <c r="V9" s="598" t="e">
        <f t="shared" si="6"/>
        <v>#REF!</v>
      </c>
      <c r="W9" s="60" t="e">
        <f t="shared" si="7"/>
        <v>#REF!</v>
      </c>
    </row>
    <row r="10" spans="1:25" s="23" customFormat="1" x14ac:dyDescent="0.2">
      <c r="A10" s="559" t="s">
        <v>32</v>
      </c>
      <c r="B10" s="1013" t="s">
        <v>12</v>
      </c>
      <c r="C10" s="586" t="e">
        <f>SUM('8 міс.'!C10,#REF!)</f>
        <v>#REF!</v>
      </c>
      <c r="D10" s="587" t="e">
        <f>SUM('8 міс.'!D10,#REF!)</f>
        <v>#REF!</v>
      </c>
      <c r="E10" s="60" t="e">
        <f t="shared" si="0"/>
        <v>#REF!</v>
      </c>
      <c r="F10" s="675" t="e">
        <f>SUM('8 міс.'!F10,#REF!)</f>
        <v>#REF!</v>
      </c>
      <c r="G10" s="587" t="e">
        <f>SUM('8 міс.'!G10,#REF!)</f>
        <v>#REF!</v>
      </c>
      <c r="H10" s="213" t="e">
        <f t="shared" si="1"/>
        <v>#REF!</v>
      </c>
      <c r="I10" s="586" t="e">
        <f>SUM('8 міс.'!I10,#REF!)</f>
        <v>#REF!</v>
      </c>
      <c r="J10" s="587" t="e">
        <f>SUM('8 міс.'!J10,#REF!)</f>
        <v>#REF!</v>
      </c>
      <c r="K10" s="60" t="e">
        <f t="shared" si="2"/>
        <v>#REF!</v>
      </c>
      <c r="L10" s="675" t="e">
        <f>SUM('8 міс.'!L10,#REF!)</f>
        <v>#REF!</v>
      </c>
      <c r="M10" s="587" t="e">
        <f>SUM('8 міс.'!M10,#REF!)</f>
        <v>#REF!</v>
      </c>
      <c r="N10" s="213" t="e">
        <f t="shared" si="3"/>
        <v>#REF!</v>
      </c>
      <c r="O10" s="586" t="e">
        <f>SUM('8 міс.'!O10,#REF!)</f>
        <v>#REF!</v>
      </c>
      <c r="P10" s="587" t="e">
        <f>SUM('8 міс.'!P10,#REF!)</f>
        <v>#REF!</v>
      </c>
      <c r="Q10" s="60" t="e">
        <f t="shared" si="4"/>
        <v>#REF!</v>
      </c>
      <c r="R10" s="675" t="e">
        <f>SUM('8 міс.'!R10,#REF!)</f>
        <v>#REF!</v>
      </c>
      <c r="S10" s="587" t="e">
        <f>SUM('8 міс.'!S10,#REF!)</f>
        <v>#REF!</v>
      </c>
      <c r="T10" s="213" t="e">
        <f t="shared" si="5"/>
        <v>#REF!</v>
      </c>
      <c r="U10" s="597" t="e">
        <f t="shared" si="6"/>
        <v>#REF!</v>
      </c>
      <c r="V10" s="598" t="e">
        <f t="shared" si="6"/>
        <v>#REF!</v>
      </c>
      <c r="W10" s="60" t="e">
        <f t="shared" si="7"/>
        <v>#REF!</v>
      </c>
    </row>
    <row r="11" spans="1:25" s="23" customFormat="1" x14ac:dyDescent="0.2">
      <c r="A11" s="558" t="s">
        <v>30</v>
      </c>
      <c r="B11" s="1013" t="s">
        <v>12</v>
      </c>
      <c r="C11" s="586" t="e">
        <f>SUM('8 міс.'!C11,#REF!)</f>
        <v>#REF!</v>
      </c>
      <c r="D11" s="587" t="e">
        <f>SUM('8 міс.'!D11,#REF!)</f>
        <v>#REF!</v>
      </c>
      <c r="E11" s="59" t="e">
        <f t="shared" si="0"/>
        <v>#REF!</v>
      </c>
      <c r="F11" s="675" t="e">
        <f>SUM('8 міс.'!F11,#REF!)</f>
        <v>#REF!</v>
      </c>
      <c r="G11" s="587" t="e">
        <f>SUM('8 міс.'!G11,#REF!)</f>
        <v>#REF!</v>
      </c>
      <c r="H11" s="211" t="e">
        <f t="shared" si="1"/>
        <v>#REF!</v>
      </c>
      <c r="I11" s="586" t="e">
        <f>SUM('8 міс.'!I11,#REF!)</f>
        <v>#REF!</v>
      </c>
      <c r="J11" s="587" t="e">
        <f>SUM('8 міс.'!J11,#REF!)</f>
        <v>#REF!</v>
      </c>
      <c r="K11" s="59" t="e">
        <f t="shared" si="2"/>
        <v>#REF!</v>
      </c>
      <c r="L11" s="675" t="e">
        <f>SUM('8 міс.'!L11,#REF!)</f>
        <v>#REF!</v>
      </c>
      <c r="M11" s="587" t="e">
        <f>SUM('8 міс.'!M11,#REF!)</f>
        <v>#REF!</v>
      </c>
      <c r="N11" s="211" t="e">
        <f t="shared" si="3"/>
        <v>#REF!</v>
      </c>
      <c r="O11" s="586" t="e">
        <f>SUM('8 міс.'!O11,#REF!)</f>
        <v>#REF!</v>
      </c>
      <c r="P11" s="587" t="e">
        <f>SUM('8 міс.'!P11,#REF!)</f>
        <v>#REF!</v>
      </c>
      <c r="Q11" s="59" t="e">
        <f t="shared" si="4"/>
        <v>#REF!</v>
      </c>
      <c r="R11" s="675" t="e">
        <f>SUM('8 міс.'!R11,#REF!)</f>
        <v>#REF!</v>
      </c>
      <c r="S11" s="587" t="e">
        <f>SUM('8 міс.'!S11,#REF!)</f>
        <v>#REF!</v>
      </c>
      <c r="T11" s="211" t="e">
        <f t="shared" si="5"/>
        <v>#REF!</v>
      </c>
      <c r="U11" s="584" t="e">
        <f t="shared" si="6"/>
        <v>#REF!</v>
      </c>
      <c r="V11" s="585" t="e">
        <f t="shared" si="6"/>
        <v>#REF!</v>
      </c>
      <c r="W11" s="59" t="e">
        <f t="shared" si="7"/>
        <v>#REF!</v>
      </c>
    </row>
    <row r="12" spans="1:25" s="23" customFormat="1" ht="24.6" customHeight="1" thickBot="1" x14ac:dyDescent="0.25">
      <c r="A12" s="560" t="s">
        <v>16</v>
      </c>
      <c r="B12" s="576" t="s">
        <v>26</v>
      </c>
      <c r="C12" s="1015" t="e">
        <f>SUM(C14,C15,C16)</f>
        <v>#REF!</v>
      </c>
      <c r="D12" s="1016" t="e">
        <f>SUM(D14,D15,D16)</f>
        <v>#REF!</v>
      </c>
      <c r="E12" s="501" t="e">
        <f t="shared" si="0"/>
        <v>#REF!</v>
      </c>
      <c r="F12" s="733" t="e">
        <f>SUM(F14,F15,F16)</f>
        <v>#REF!</v>
      </c>
      <c r="G12" s="585" t="e">
        <f>SUM(G14,G15,G16)</f>
        <v>#REF!</v>
      </c>
      <c r="H12" s="211" t="e">
        <f t="shared" si="1"/>
        <v>#REF!</v>
      </c>
      <c r="I12" s="615" t="e">
        <f>SUM(I14,I15,I16)</f>
        <v>#REF!</v>
      </c>
      <c r="J12" s="585" t="e">
        <f>SUM(J14,J15,J16)</f>
        <v>#REF!</v>
      </c>
      <c r="K12" s="59" t="e">
        <f t="shared" si="2"/>
        <v>#REF!</v>
      </c>
      <c r="L12" s="733" t="e">
        <f>SUM(L14,L15,L16)</f>
        <v>#REF!</v>
      </c>
      <c r="M12" s="585" t="e">
        <f>SUM(M14,M15,M16)</f>
        <v>#REF!</v>
      </c>
      <c r="N12" s="211" t="e">
        <f t="shared" si="3"/>
        <v>#REF!</v>
      </c>
      <c r="O12" s="584" t="e">
        <f>SUM(O14,O15,O16)</f>
        <v>#REF!</v>
      </c>
      <c r="P12" s="585" t="e">
        <f>SUM(P14,P15,P16)</f>
        <v>#REF!</v>
      </c>
      <c r="Q12" s="59" t="e">
        <f t="shared" si="4"/>
        <v>#REF!</v>
      </c>
      <c r="R12" s="733" t="e">
        <f>SUM(R14,R15,R16)</f>
        <v>#REF!</v>
      </c>
      <c r="S12" s="585" t="e">
        <f>SUM(S14,S15,S16)</f>
        <v>#REF!</v>
      </c>
      <c r="T12" s="211" t="e">
        <f t="shared" si="5"/>
        <v>#REF!</v>
      </c>
      <c r="U12" s="588" t="e">
        <f t="shared" si="6"/>
        <v>#REF!</v>
      </c>
      <c r="V12" s="589" t="e">
        <f t="shared" si="6"/>
        <v>#REF!</v>
      </c>
      <c r="W12" s="59" t="e">
        <f t="shared" si="7"/>
        <v>#REF!</v>
      </c>
    </row>
    <row r="13" spans="1:25" s="140" customFormat="1" ht="15.75" customHeight="1" x14ac:dyDescent="0.2">
      <c r="A13" s="558" t="s">
        <v>29</v>
      </c>
      <c r="B13" s="576"/>
      <c r="C13" s="1017" t="e">
        <f>C14+C15</f>
        <v>#REF!</v>
      </c>
      <c r="D13" s="681" t="e">
        <f>D12-D16</f>
        <v>#REF!</v>
      </c>
      <c r="E13" s="294" t="e">
        <f t="shared" si="0"/>
        <v>#REF!</v>
      </c>
      <c r="F13" s="733" t="e">
        <f>F14+F15</f>
        <v>#REF!</v>
      </c>
      <c r="G13" s="589" t="e">
        <f>G12-G16</f>
        <v>#REF!</v>
      </c>
      <c r="H13" s="211" t="e">
        <f t="shared" si="1"/>
        <v>#REF!</v>
      </c>
      <c r="I13" s="615" t="e">
        <f>I14+I15</f>
        <v>#REF!</v>
      </c>
      <c r="J13" s="589" t="e">
        <f>J12-J16</f>
        <v>#REF!</v>
      </c>
      <c r="K13" s="59" t="e">
        <f t="shared" si="2"/>
        <v>#REF!</v>
      </c>
      <c r="L13" s="733" t="e">
        <f>L14+L15</f>
        <v>#REF!</v>
      </c>
      <c r="M13" s="589" t="e">
        <f>M12-M16</f>
        <v>#REF!</v>
      </c>
      <c r="N13" s="211" t="e">
        <f t="shared" si="3"/>
        <v>#REF!</v>
      </c>
      <c r="O13" s="615" t="e">
        <f>O14+O15</f>
        <v>#REF!</v>
      </c>
      <c r="P13" s="589" t="e">
        <f>P12-P16</f>
        <v>#REF!</v>
      </c>
      <c r="Q13" s="59" t="e">
        <f t="shared" si="4"/>
        <v>#REF!</v>
      </c>
      <c r="R13" s="733" t="e">
        <f>R14+R15</f>
        <v>#REF!</v>
      </c>
      <c r="S13" s="589" t="e">
        <f>S12-S16</f>
        <v>#REF!</v>
      </c>
      <c r="T13" s="211" t="e">
        <f t="shared" si="5"/>
        <v>#REF!</v>
      </c>
      <c r="U13" s="584" t="e">
        <f t="shared" ref="U13:V21" si="8">SUM(C13,F13,I13,L13,O13,R13)</f>
        <v>#REF!</v>
      </c>
      <c r="V13" s="585" t="e">
        <f t="shared" si="8"/>
        <v>#REF!</v>
      </c>
      <c r="W13" s="59" t="e">
        <f t="shared" si="7"/>
        <v>#REF!</v>
      </c>
    </row>
    <row r="14" spans="1:25" s="23" customFormat="1" x14ac:dyDescent="0.2">
      <c r="A14" s="561" t="s">
        <v>13</v>
      </c>
      <c r="B14" s="577" t="s">
        <v>12</v>
      </c>
      <c r="C14" s="789" t="e">
        <f>SUM('8 міс.'!C14,#REF!)</f>
        <v>#REF!</v>
      </c>
      <c r="D14" s="587" t="e">
        <f>SUM('8 міс.'!D14,#REF!)</f>
        <v>#REF!</v>
      </c>
      <c r="E14" s="61" t="e">
        <f t="shared" si="0"/>
        <v>#REF!</v>
      </c>
      <c r="F14" s="675" t="e">
        <f>SUM('8 міс.'!F14,#REF!)</f>
        <v>#REF!</v>
      </c>
      <c r="G14" s="675" t="e">
        <f>SUM('8 міс.'!G14,#REF!)</f>
        <v>#REF!</v>
      </c>
      <c r="H14" s="212" t="e">
        <f t="shared" si="1"/>
        <v>#REF!</v>
      </c>
      <c r="I14" s="789" t="e">
        <f>SUM('8 міс.'!I14,#REF!)</f>
        <v>#REF!</v>
      </c>
      <c r="J14" s="587" t="e">
        <f>SUM('8 міс.'!J14,#REF!)</f>
        <v>#REF!</v>
      </c>
      <c r="K14" s="61" t="e">
        <f t="shared" si="2"/>
        <v>#REF!</v>
      </c>
      <c r="L14" s="675" t="e">
        <f>SUM('8 міс.'!L14,#REF!)</f>
        <v>#REF!</v>
      </c>
      <c r="M14" s="675" t="e">
        <f>SUM('8 міс.'!M14,#REF!)</f>
        <v>#REF!</v>
      </c>
      <c r="N14" s="213" t="e">
        <f t="shared" si="3"/>
        <v>#REF!</v>
      </c>
      <c r="O14" s="789" t="e">
        <f>SUM('8 міс.'!O14,#REF!)</f>
        <v>#REF!</v>
      </c>
      <c r="P14" s="587" t="e">
        <f>SUM('8 міс.'!P14,#REF!)</f>
        <v>#REF!</v>
      </c>
      <c r="Q14" s="61" t="e">
        <f t="shared" si="4"/>
        <v>#REF!</v>
      </c>
      <c r="R14" s="675" t="e">
        <f>SUM('8 міс.'!R14,#REF!)</f>
        <v>#REF!</v>
      </c>
      <c r="S14" s="675" t="e">
        <f>SUM('8 міс.'!S14,#REF!)</f>
        <v>#REF!</v>
      </c>
      <c r="T14" s="213" t="e">
        <f t="shared" si="5"/>
        <v>#REF!</v>
      </c>
      <c r="U14" s="597" t="e">
        <f t="shared" si="8"/>
        <v>#REF!</v>
      </c>
      <c r="V14" s="598" t="e">
        <f t="shared" si="8"/>
        <v>#REF!</v>
      </c>
      <c r="W14" s="60" t="e">
        <f t="shared" si="7"/>
        <v>#REF!</v>
      </c>
      <c r="X14" s="75"/>
      <c r="Y14" s="75"/>
    </row>
    <row r="15" spans="1:25" s="23" customFormat="1" x14ac:dyDescent="0.2">
      <c r="A15" s="561" t="s">
        <v>14</v>
      </c>
      <c r="B15" s="577" t="s">
        <v>12</v>
      </c>
      <c r="C15" s="789" t="e">
        <f>SUM('8 міс.'!C15,#REF!)</f>
        <v>#REF!</v>
      </c>
      <c r="D15" s="587" t="e">
        <f>SUM('8 міс.'!D15,#REF!)</f>
        <v>#REF!</v>
      </c>
      <c r="E15" s="61" t="e">
        <f t="shared" si="0"/>
        <v>#REF!</v>
      </c>
      <c r="F15" s="675" t="e">
        <f>SUM('8 міс.'!F15,#REF!)</f>
        <v>#REF!</v>
      </c>
      <c r="G15" s="675" t="e">
        <f>SUM('8 міс.'!G15,#REF!)</f>
        <v>#REF!</v>
      </c>
      <c r="H15" s="212" t="e">
        <f t="shared" si="1"/>
        <v>#REF!</v>
      </c>
      <c r="I15" s="789" t="e">
        <f>SUM('8 міс.'!I15,#REF!)</f>
        <v>#REF!</v>
      </c>
      <c r="J15" s="587" t="e">
        <f>SUM('8 міс.'!J15,#REF!)</f>
        <v>#REF!</v>
      </c>
      <c r="K15" s="61" t="e">
        <f t="shared" si="2"/>
        <v>#REF!</v>
      </c>
      <c r="L15" s="675" t="e">
        <f>SUM('8 міс.'!L15,#REF!)</f>
        <v>#REF!</v>
      </c>
      <c r="M15" s="675" t="e">
        <f>SUM('8 міс.'!M15,#REF!)</f>
        <v>#REF!</v>
      </c>
      <c r="N15" s="213" t="e">
        <f t="shared" si="3"/>
        <v>#REF!</v>
      </c>
      <c r="O15" s="789" t="e">
        <f>SUM('8 міс.'!O15,#REF!)</f>
        <v>#REF!</v>
      </c>
      <c r="P15" s="587" t="e">
        <f>SUM('8 міс.'!P15,#REF!)</f>
        <v>#REF!</v>
      </c>
      <c r="Q15" s="61" t="e">
        <f t="shared" si="4"/>
        <v>#REF!</v>
      </c>
      <c r="R15" s="675" t="e">
        <f>SUM('8 міс.'!R15,#REF!)</f>
        <v>#REF!</v>
      </c>
      <c r="S15" s="675" t="e">
        <f>SUM('8 міс.'!S15,#REF!)</f>
        <v>#REF!</v>
      </c>
      <c r="T15" s="213" t="e">
        <f t="shared" si="5"/>
        <v>#REF!</v>
      </c>
      <c r="U15" s="597" t="e">
        <f t="shared" si="8"/>
        <v>#REF!</v>
      </c>
      <c r="V15" s="598" t="e">
        <f t="shared" si="8"/>
        <v>#REF!</v>
      </c>
      <c r="W15" s="60" t="e">
        <f t="shared" si="7"/>
        <v>#REF!</v>
      </c>
    </row>
    <row r="16" spans="1:25" s="437" customFormat="1" x14ac:dyDescent="0.2">
      <c r="A16" s="582" t="s">
        <v>30</v>
      </c>
      <c r="B16" s="578" t="s">
        <v>12</v>
      </c>
      <c r="C16" s="788" t="e">
        <f>SUM('8 міс.'!C16,#REF!)</f>
        <v>#REF!</v>
      </c>
      <c r="D16" s="590" t="e">
        <f>SUM('8 міс.'!D16,#REF!)</f>
        <v>#REF!</v>
      </c>
      <c r="E16" s="438" t="e">
        <f t="shared" si="0"/>
        <v>#REF!</v>
      </c>
      <c r="F16" s="683" t="e">
        <f>SUM('8 міс.'!F16,#REF!)</f>
        <v>#REF!</v>
      </c>
      <c r="G16" s="683" t="e">
        <f>SUM('8 міс.'!G16,#REF!)</f>
        <v>#REF!</v>
      </c>
      <c r="H16" s="475" t="e">
        <f t="shared" si="1"/>
        <v>#REF!</v>
      </c>
      <c r="I16" s="788" t="e">
        <f>SUM('8 міс.'!I16,#REF!)</f>
        <v>#REF!</v>
      </c>
      <c r="J16" s="590" t="e">
        <f>SUM('8 міс.'!J16,#REF!)</f>
        <v>#REF!</v>
      </c>
      <c r="K16" s="438" t="e">
        <f t="shared" si="2"/>
        <v>#REF!</v>
      </c>
      <c r="L16" s="683" t="e">
        <f>SUM('8 міс.'!L16,#REF!)</f>
        <v>#REF!</v>
      </c>
      <c r="M16" s="683" t="e">
        <f>SUM('8 міс.'!M16,#REF!)</f>
        <v>#REF!</v>
      </c>
      <c r="N16" s="231" t="e">
        <f t="shared" si="3"/>
        <v>#REF!</v>
      </c>
      <c r="O16" s="788" t="e">
        <f>SUM('8 міс.'!O16,#REF!)</f>
        <v>#REF!</v>
      </c>
      <c r="P16" s="590" t="e">
        <f>SUM('8 міс.'!P16,#REF!)</f>
        <v>#REF!</v>
      </c>
      <c r="Q16" s="438" t="e">
        <f t="shared" si="4"/>
        <v>#REF!</v>
      </c>
      <c r="R16" s="683" t="e">
        <f>SUM('8 міс.'!R16,#REF!)</f>
        <v>#REF!</v>
      </c>
      <c r="S16" s="683" t="e">
        <f>SUM('8 міс.'!S16,#REF!)</f>
        <v>#REF!</v>
      </c>
      <c r="T16" s="231" t="e">
        <f t="shared" si="5"/>
        <v>#REF!</v>
      </c>
      <c r="U16" s="591" t="e">
        <f t="shared" si="8"/>
        <v>#REF!</v>
      </c>
      <c r="V16" s="592" t="e">
        <f t="shared" si="8"/>
        <v>#REF!</v>
      </c>
      <c r="W16" s="230" t="e">
        <f t="shared" si="7"/>
        <v>#REF!</v>
      </c>
    </row>
    <row r="17" spans="1:26" ht="24.6" customHeight="1" x14ac:dyDescent="0.2">
      <c r="A17" s="560" t="s">
        <v>17</v>
      </c>
      <c r="B17" s="576" t="s">
        <v>26</v>
      </c>
      <c r="C17" s="615" t="e">
        <f>SUM(C19,C20,C21)</f>
        <v>#REF!</v>
      </c>
      <c r="D17" s="585" t="e">
        <f>SUM(D19,D20,D21)</f>
        <v>#REF!</v>
      </c>
      <c r="E17" s="59" t="e">
        <f t="shared" si="0"/>
        <v>#REF!</v>
      </c>
      <c r="F17" s="733" t="e">
        <f>SUM(F19,F20,F21)</f>
        <v>#REF!</v>
      </c>
      <c r="G17" s="585" t="e">
        <f>SUM(G19,G20,G21)</f>
        <v>#REF!</v>
      </c>
      <c r="H17" s="211" t="e">
        <f t="shared" si="1"/>
        <v>#REF!</v>
      </c>
      <c r="I17" s="615" t="e">
        <f>SUM(I19,I20,I21)</f>
        <v>#REF!</v>
      </c>
      <c r="J17" s="585" t="e">
        <f>SUM(J19,J20,J21)</f>
        <v>#REF!</v>
      </c>
      <c r="K17" s="59" t="e">
        <f t="shared" si="2"/>
        <v>#REF!</v>
      </c>
      <c r="L17" s="733" t="e">
        <f>SUM(L19,L20,L21)</f>
        <v>#REF!</v>
      </c>
      <c r="M17" s="585" t="e">
        <f>SUM(M19,M20,M21)</f>
        <v>#REF!</v>
      </c>
      <c r="N17" s="211" t="e">
        <f t="shared" si="3"/>
        <v>#REF!</v>
      </c>
      <c r="O17" s="615" t="e">
        <f>SUM(O19,O20,O21)</f>
        <v>#REF!</v>
      </c>
      <c r="P17" s="585" t="e">
        <f>SUM(P19,P20,P21)</f>
        <v>#REF!</v>
      </c>
      <c r="Q17" s="59" t="e">
        <f t="shared" si="4"/>
        <v>#REF!</v>
      </c>
      <c r="R17" s="733" t="e">
        <f>SUM(R19,R20,R21)</f>
        <v>#REF!</v>
      </c>
      <c r="S17" s="585" t="e">
        <f>SUM(S19,S20,S21)</f>
        <v>#REF!</v>
      </c>
      <c r="T17" s="211" t="e">
        <f t="shared" si="5"/>
        <v>#REF!</v>
      </c>
      <c r="U17" s="584" t="e">
        <f t="shared" si="8"/>
        <v>#REF!</v>
      </c>
      <c r="V17" s="585" t="e">
        <f t="shared" si="8"/>
        <v>#REF!</v>
      </c>
      <c r="W17" s="59" t="e">
        <f t="shared" si="7"/>
        <v>#REF!</v>
      </c>
    </row>
    <row r="18" spans="1:26" s="437" customFormat="1" ht="14.25" customHeight="1" x14ac:dyDescent="0.2">
      <c r="A18" s="562" t="s">
        <v>29</v>
      </c>
      <c r="B18" s="651"/>
      <c r="C18" s="648" t="e">
        <f>C17-C21</f>
        <v>#REF!</v>
      </c>
      <c r="D18" s="592" t="e">
        <f>D17-D21</f>
        <v>#REF!</v>
      </c>
      <c r="E18" s="230" t="e">
        <f t="shared" si="0"/>
        <v>#REF!</v>
      </c>
      <c r="F18" s="1025" t="e">
        <f>F17-F21</f>
        <v>#REF!</v>
      </c>
      <c r="G18" s="1025" t="e">
        <f>G17-G21</f>
        <v>#REF!</v>
      </c>
      <c r="H18" s="231" t="e">
        <f t="shared" si="1"/>
        <v>#REF!</v>
      </c>
      <c r="I18" s="648" t="e">
        <f>I17-I21</f>
        <v>#REF!</v>
      </c>
      <c r="J18" s="592" t="e">
        <f>J17-J21</f>
        <v>#REF!</v>
      </c>
      <c r="K18" s="230" t="e">
        <f t="shared" si="2"/>
        <v>#REF!</v>
      </c>
      <c r="L18" s="1025" t="e">
        <f>L17-L21</f>
        <v>#REF!</v>
      </c>
      <c r="M18" s="1025" t="e">
        <f>M17-M21</f>
        <v>#REF!</v>
      </c>
      <c r="N18" s="231" t="e">
        <f t="shared" si="3"/>
        <v>#REF!</v>
      </c>
      <c r="O18" s="648" t="e">
        <f>O17-O21</f>
        <v>#REF!</v>
      </c>
      <c r="P18" s="592" t="e">
        <f>P17-P21</f>
        <v>#REF!</v>
      </c>
      <c r="Q18" s="230" t="e">
        <f t="shared" si="4"/>
        <v>#REF!</v>
      </c>
      <c r="R18" s="1025" t="e">
        <f>R17-R21</f>
        <v>#REF!</v>
      </c>
      <c r="S18" s="1025" t="e">
        <f>S17-S21</f>
        <v>#REF!</v>
      </c>
      <c r="T18" s="231" t="e">
        <f t="shared" si="5"/>
        <v>#REF!</v>
      </c>
      <c r="U18" s="591" t="e">
        <f t="shared" si="8"/>
        <v>#REF!</v>
      </c>
      <c r="V18" s="592" t="e">
        <f t="shared" si="8"/>
        <v>#REF!</v>
      </c>
      <c r="W18" s="230" t="e">
        <f t="shared" si="7"/>
        <v>#REF!</v>
      </c>
    </row>
    <row r="19" spans="1:26" x14ac:dyDescent="0.2">
      <c r="A19" s="561" t="s">
        <v>13</v>
      </c>
      <c r="B19" s="577" t="s">
        <v>12</v>
      </c>
      <c r="C19" s="586" t="e">
        <f>'8 міс.'!C19+#REF!</f>
        <v>#REF!</v>
      </c>
      <c r="D19" s="587" t="e">
        <f>'8 міс.'!D19+#REF!</f>
        <v>#REF!</v>
      </c>
      <c r="E19" s="61" t="e">
        <f t="shared" si="0"/>
        <v>#REF!</v>
      </c>
      <c r="F19" s="675" t="e">
        <f>'8 міс.'!F19+#REF!</f>
        <v>#REF!</v>
      </c>
      <c r="G19" s="587" t="e">
        <f>'8 міс.'!G19+#REF!</f>
        <v>#REF!</v>
      </c>
      <c r="H19" s="212" t="e">
        <f t="shared" si="1"/>
        <v>#REF!</v>
      </c>
      <c r="I19" s="586" t="e">
        <f>'8 міс.'!I19+#REF!</f>
        <v>#REF!</v>
      </c>
      <c r="J19" s="587" t="e">
        <f>'8 міс.'!J19+#REF!</f>
        <v>#REF!</v>
      </c>
      <c r="K19" s="61" t="e">
        <f t="shared" si="2"/>
        <v>#REF!</v>
      </c>
      <c r="L19" s="675" t="e">
        <f>'8 міс.'!L19+#REF!</f>
        <v>#REF!</v>
      </c>
      <c r="M19" s="587" t="e">
        <f>'8 міс.'!M19+#REF!</f>
        <v>#REF!</v>
      </c>
      <c r="N19" s="213" t="e">
        <f t="shared" si="3"/>
        <v>#REF!</v>
      </c>
      <c r="O19" s="789" t="e">
        <f>'8 міс.'!O19+#REF!</f>
        <v>#REF!</v>
      </c>
      <c r="P19" s="587" t="e">
        <f>'8 міс.'!P19+#REF!</f>
        <v>#REF!</v>
      </c>
      <c r="Q19" s="61" t="e">
        <f t="shared" si="4"/>
        <v>#REF!</v>
      </c>
      <c r="R19" s="675" t="e">
        <f>'8 міс.'!R19+#REF!</f>
        <v>#REF!</v>
      </c>
      <c r="S19" s="587" t="e">
        <f>'8 міс.'!S19+#REF!</f>
        <v>#REF!</v>
      </c>
      <c r="T19" s="213" t="e">
        <f t="shared" si="5"/>
        <v>#REF!</v>
      </c>
      <c r="U19" s="597" t="e">
        <f t="shared" si="8"/>
        <v>#REF!</v>
      </c>
      <c r="V19" s="598" t="e">
        <f t="shared" si="8"/>
        <v>#REF!</v>
      </c>
      <c r="W19" s="60" t="e">
        <f t="shared" si="7"/>
        <v>#REF!</v>
      </c>
    </row>
    <row r="20" spans="1:26" x14ac:dyDescent="0.2">
      <c r="A20" s="561" t="s">
        <v>14</v>
      </c>
      <c r="B20" s="577" t="s">
        <v>12</v>
      </c>
      <c r="C20" s="586" t="e">
        <f>'8 міс.'!C20+#REF!</f>
        <v>#REF!</v>
      </c>
      <c r="D20" s="587" t="e">
        <f>'8 міс.'!D20+#REF!</f>
        <v>#REF!</v>
      </c>
      <c r="E20" s="61" t="e">
        <f t="shared" si="0"/>
        <v>#REF!</v>
      </c>
      <c r="F20" s="675" t="e">
        <f>'8 міс.'!F20+#REF!</f>
        <v>#REF!</v>
      </c>
      <c r="G20" s="587" t="e">
        <f>'8 міс.'!G20+#REF!</f>
        <v>#REF!</v>
      </c>
      <c r="H20" s="212" t="e">
        <f t="shared" si="1"/>
        <v>#REF!</v>
      </c>
      <c r="I20" s="586" t="e">
        <f>'8 міс.'!I20+#REF!</f>
        <v>#REF!</v>
      </c>
      <c r="J20" s="587" t="e">
        <f>'8 міс.'!J20+#REF!</f>
        <v>#REF!</v>
      </c>
      <c r="K20" s="61" t="e">
        <f t="shared" si="2"/>
        <v>#REF!</v>
      </c>
      <c r="L20" s="675" t="e">
        <f>'8 міс.'!L20+#REF!</f>
        <v>#REF!</v>
      </c>
      <c r="M20" s="587" t="e">
        <f>'8 міс.'!M20+#REF!</f>
        <v>#REF!</v>
      </c>
      <c r="N20" s="213" t="e">
        <f t="shared" si="3"/>
        <v>#REF!</v>
      </c>
      <c r="O20" s="586" t="e">
        <f>'8 міс.'!O20+#REF!</f>
        <v>#REF!</v>
      </c>
      <c r="P20" s="587" t="e">
        <f>'8 міс.'!P20+#REF!</f>
        <v>#REF!</v>
      </c>
      <c r="Q20" s="61" t="e">
        <f t="shared" si="4"/>
        <v>#REF!</v>
      </c>
      <c r="R20" s="675" t="e">
        <f>'8 міс.'!R20+#REF!</f>
        <v>#REF!</v>
      </c>
      <c r="S20" s="587" t="e">
        <f>'8 міс.'!S20+#REF!</f>
        <v>#REF!</v>
      </c>
      <c r="T20" s="213" t="e">
        <f t="shared" si="5"/>
        <v>#REF!</v>
      </c>
      <c r="U20" s="597" t="e">
        <f t="shared" si="8"/>
        <v>#REF!</v>
      </c>
      <c r="V20" s="598" t="e">
        <f t="shared" si="8"/>
        <v>#REF!</v>
      </c>
      <c r="W20" s="60" t="e">
        <f t="shared" si="7"/>
        <v>#REF!</v>
      </c>
    </row>
    <row r="21" spans="1:26" s="437" customFormat="1" x14ac:dyDescent="0.2">
      <c r="A21" s="582" t="s">
        <v>30</v>
      </c>
      <c r="B21" s="578" t="s">
        <v>12</v>
      </c>
      <c r="C21" s="645" t="e">
        <f>'8 міс.'!C21+#REF!</f>
        <v>#REF!</v>
      </c>
      <c r="D21" s="590" t="e">
        <f>'8 міс.'!D21+#REF!</f>
        <v>#REF!</v>
      </c>
      <c r="E21" s="438" t="e">
        <f t="shared" si="0"/>
        <v>#REF!</v>
      </c>
      <c r="F21" s="683" t="e">
        <f>'8 міс.'!F21+#REF!</f>
        <v>#REF!</v>
      </c>
      <c r="G21" s="590" t="e">
        <f>'8 міс.'!G21+#REF!</f>
        <v>#REF!</v>
      </c>
      <c r="H21" s="475" t="e">
        <f t="shared" si="1"/>
        <v>#REF!</v>
      </c>
      <c r="I21" s="645" t="e">
        <f>'8 міс.'!I21+#REF!</f>
        <v>#REF!</v>
      </c>
      <c r="J21" s="590" t="e">
        <f>'8 міс.'!J21+#REF!</f>
        <v>#REF!</v>
      </c>
      <c r="K21" s="438" t="e">
        <f t="shared" si="2"/>
        <v>#REF!</v>
      </c>
      <c r="L21" s="683" t="e">
        <f>'8 міс.'!L21+#REF!</f>
        <v>#REF!</v>
      </c>
      <c r="M21" s="590" t="e">
        <f>'8 міс.'!M21+#REF!</f>
        <v>#REF!</v>
      </c>
      <c r="N21" s="231" t="e">
        <f t="shared" si="3"/>
        <v>#REF!</v>
      </c>
      <c r="O21" s="645" t="e">
        <f>'8 міс.'!O21+#REF!</f>
        <v>#REF!</v>
      </c>
      <c r="P21" s="590" t="e">
        <f>'8 міс.'!P21+#REF!</f>
        <v>#REF!</v>
      </c>
      <c r="Q21" s="438" t="e">
        <f t="shared" si="4"/>
        <v>#REF!</v>
      </c>
      <c r="R21" s="683" t="e">
        <f>'8 міс.'!R21+#REF!</f>
        <v>#REF!</v>
      </c>
      <c r="S21" s="590" t="e">
        <f>'8 міс.'!S21+#REF!</f>
        <v>#REF!</v>
      </c>
      <c r="T21" s="231" t="e">
        <f t="shared" si="5"/>
        <v>#REF!</v>
      </c>
      <c r="U21" s="591" t="e">
        <f t="shared" si="8"/>
        <v>#REF!</v>
      </c>
      <c r="V21" s="592" t="e">
        <f t="shared" si="8"/>
        <v>#REF!</v>
      </c>
      <c r="W21" s="230" t="e">
        <f t="shared" si="7"/>
        <v>#REF!</v>
      </c>
    </row>
    <row r="22" spans="1:26" s="23" customFormat="1" ht="24.6" customHeight="1" x14ac:dyDescent="0.2">
      <c r="A22" s="560" t="s">
        <v>18</v>
      </c>
      <c r="B22" s="576" t="s">
        <v>27</v>
      </c>
      <c r="C22" s="171" t="e">
        <f t="shared" ref="C22:D26" si="9">C7/C12*1000</f>
        <v>#REF!</v>
      </c>
      <c r="D22" s="16" t="e">
        <f t="shared" si="9"/>
        <v>#REF!</v>
      </c>
      <c r="E22" s="62" t="e">
        <f t="shared" ref="E22:E44" si="10">D22-C22</f>
        <v>#REF!</v>
      </c>
      <c r="F22" s="201" t="e">
        <f t="shared" ref="F22:G26" si="11">F7/F12*1000</f>
        <v>#REF!</v>
      </c>
      <c r="G22" s="16" t="e">
        <f t="shared" si="11"/>
        <v>#REF!</v>
      </c>
      <c r="H22" s="216" t="e">
        <f t="shared" ref="H22:H44" si="12">G22-F22</f>
        <v>#REF!</v>
      </c>
      <c r="I22" s="171" t="e">
        <f t="shared" ref="I22:J26" si="13">I7/I12*1000</f>
        <v>#REF!</v>
      </c>
      <c r="J22" s="16" t="e">
        <f t="shared" si="13"/>
        <v>#REF!</v>
      </c>
      <c r="K22" s="62" t="e">
        <f t="shared" ref="K22:K44" si="14">J22-I22</f>
        <v>#REF!</v>
      </c>
      <c r="L22" s="201" t="e">
        <f t="shared" ref="L22:M26" si="15">L7/L12*1000</f>
        <v>#REF!</v>
      </c>
      <c r="M22" s="16" t="e">
        <f t="shared" si="15"/>
        <v>#REF!</v>
      </c>
      <c r="N22" s="216" t="e">
        <f t="shared" ref="N22:N44" si="16">M22-L22</f>
        <v>#REF!</v>
      </c>
      <c r="O22" s="171" t="e">
        <f t="shared" ref="O22:P26" si="17">O7/O12*1000</f>
        <v>#REF!</v>
      </c>
      <c r="P22" s="16" t="e">
        <f t="shared" si="17"/>
        <v>#REF!</v>
      </c>
      <c r="Q22" s="62" t="e">
        <f t="shared" ref="Q22:Q44" si="18">P22-O22</f>
        <v>#REF!</v>
      </c>
      <c r="R22" s="201" t="e">
        <f t="shared" ref="R22:S26" si="19">R7/R12*1000</f>
        <v>#REF!</v>
      </c>
      <c r="S22" s="16" t="e">
        <f t="shared" si="19"/>
        <v>#REF!</v>
      </c>
      <c r="T22" s="216" t="e">
        <f t="shared" ref="T22:T44" si="20">S22-R22</f>
        <v>#REF!</v>
      </c>
      <c r="U22" s="171" t="e">
        <f t="shared" ref="U22:V26" si="21">U7/U12*1000</f>
        <v>#REF!</v>
      </c>
      <c r="V22" s="16" t="e">
        <f t="shared" si="21"/>
        <v>#REF!</v>
      </c>
      <c r="W22" s="62" t="e">
        <f t="shared" ref="W22:W44" si="22">V22-U22</f>
        <v>#REF!</v>
      </c>
    </row>
    <row r="23" spans="1:26" s="140" customFormat="1" ht="17.25" customHeight="1" x14ac:dyDescent="0.2">
      <c r="A23" s="558" t="s">
        <v>29</v>
      </c>
      <c r="B23" s="576"/>
      <c r="C23" s="171" t="e">
        <f t="shared" si="9"/>
        <v>#REF!</v>
      </c>
      <c r="D23" s="16" t="e">
        <f t="shared" si="9"/>
        <v>#REF!</v>
      </c>
      <c r="E23" s="62" t="e">
        <f t="shared" si="10"/>
        <v>#REF!</v>
      </c>
      <c r="F23" s="171" t="e">
        <f t="shared" si="11"/>
        <v>#REF!</v>
      </c>
      <c r="G23" s="16" t="e">
        <f t="shared" si="11"/>
        <v>#REF!</v>
      </c>
      <c r="H23" s="216" t="e">
        <f t="shared" si="12"/>
        <v>#REF!</v>
      </c>
      <c r="I23" s="171" t="e">
        <f t="shared" si="13"/>
        <v>#REF!</v>
      </c>
      <c r="J23" s="16" t="e">
        <f t="shared" si="13"/>
        <v>#REF!</v>
      </c>
      <c r="K23" s="62" t="e">
        <f t="shared" si="14"/>
        <v>#REF!</v>
      </c>
      <c r="L23" s="171" t="e">
        <f t="shared" si="15"/>
        <v>#REF!</v>
      </c>
      <c r="M23" s="16" t="e">
        <f t="shared" si="15"/>
        <v>#REF!</v>
      </c>
      <c r="N23" s="216" t="e">
        <f t="shared" si="16"/>
        <v>#REF!</v>
      </c>
      <c r="O23" s="171" t="e">
        <f t="shared" si="17"/>
        <v>#REF!</v>
      </c>
      <c r="P23" s="16" t="e">
        <f t="shared" si="17"/>
        <v>#REF!</v>
      </c>
      <c r="Q23" s="62" t="e">
        <f t="shared" si="18"/>
        <v>#REF!</v>
      </c>
      <c r="R23" s="171" t="e">
        <f t="shared" si="19"/>
        <v>#REF!</v>
      </c>
      <c r="S23" s="16" t="e">
        <f t="shared" si="19"/>
        <v>#REF!</v>
      </c>
      <c r="T23" s="216" t="e">
        <f t="shared" si="20"/>
        <v>#REF!</v>
      </c>
      <c r="U23" s="171" t="e">
        <f t="shared" si="21"/>
        <v>#REF!</v>
      </c>
      <c r="V23" s="16" t="e">
        <f t="shared" si="21"/>
        <v>#REF!</v>
      </c>
      <c r="W23" s="62" t="e">
        <f t="shared" si="22"/>
        <v>#REF!</v>
      </c>
    </row>
    <row r="24" spans="1:26" s="23" customFormat="1" x14ac:dyDescent="0.2">
      <c r="A24" s="561" t="s">
        <v>13</v>
      </c>
      <c r="B24" s="577" t="s">
        <v>12</v>
      </c>
      <c r="C24" s="172" t="e">
        <f t="shared" si="9"/>
        <v>#REF!</v>
      </c>
      <c r="D24" s="5" t="e">
        <f t="shared" si="9"/>
        <v>#REF!</v>
      </c>
      <c r="E24" s="63" t="e">
        <f t="shared" si="10"/>
        <v>#REF!</v>
      </c>
      <c r="F24" s="202" t="e">
        <f t="shared" si="11"/>
        <v>#REF!</v>
      </c>
      <c r="G24" s="5" t="e">
        <f t="shared" si="11"/>
        <v>#REF!</v>
      </c>
      <c r="H24" s="217" t="e">
        <f t="shared" si="12"/>
        <v>#REF!</v>
      </c>
      <c r="I24" s="172" t="e">
        <f t="shared" si="13"/>
        <v>#REF!</v>
      </c>
      <c r="J24" s="5" t="e">
        <f t="shared" si="13"/>
        <v>#REF!</v>
      </c>
      <c r="K24" s="63" t="e">
        <f t="shared" si="14"/>
        <v>#REF!</v>
      </c>
      <c r="L24" s="202" t="e">
        <f t="shared" si="15"/>
        <v>#REF!</v>
      </c>
      <c r="M24" s="5" t="e">
        <f t="shared" si="15"/>
        <v>#REF!</v>
      </c>
      <c r="N24" s="217" t="e">
        <f t="shared" si="16"/>
        <v>#REF!</v>
      </c>
      <c r="O24" s="172" t="e">
        <f t="shared" si="17"/>
        <v>#REF!</v>
      </c>
      <c r="P24" s="5" t="e">
        <f t="shared" si="17"/>
        <v>#REF!</v>
      </c>
      <c r="Q24" s="63" t="e">
        <f t="shared" si="18"/>
        <v>#REF!</v>
      </c>
      <c r="R24" s="202" t="e">
        <f t="shared" si="19"/>
        <v>#REF!</v>
      </c>
      <c r="S24" s="5" t="e">
        <f t="shared" si="19"/>
        <v>#REF!</v>
      </c>
      <c r="T24" s="217" t="e">
        <f t="shared" si="20"/>
        <v>#REF!</v>
      </c>
      <c r="U24" s="172" t="e">
        <f t="shared" si="21"/>
        <v>#REF!</v>
      </c>
      <c r="V24" s="5" t="e">
        <f t="shared" si="21"/>
        <v>#REF!</v>
      </c>
      <c r="W24" s="63" t="e">
        <f t="shared" si="22"/>
        <v>#REF!</v>
      </c>
    </row>
    <row r="25" spans="1:26" s="23" customFormat="1" x14ac:dyDescent="0.2">
      <c r="A25" s="561" t="s">
        <v>14</v>
      </c>
      <c r="B25" s="577" t="s">
        <v>12</v>
      </c>
      <c r="C25" s="172" t="e">
        <f t="shared" si="9"/>
        <v>#REF!</v>
      </c>
      <c r="D25" s="5" t="e">
        <f t="shared" si="9"/>
        <v>#REF!</v>
      </c>
      <c r="E25" s="63" t="e">
        <f t="shared" si="10"/>
        <v>#REF!</v>
      </c>
      <c r="F25" s="202" t="e">
        <f t="shared" si="11"/>
        <v>#REF!</v>
      </c>
      <c r="G25" s="5" t="e">
        <f t="shared" si="11"/>
        <v>#REF!</v>
      </c>
      <c r="H25" s="217" t="e">
        <f t="shared" si="12"/>
        <v>#REF!</v>
      </c>
      <c r="I25" s="172" t="e">
        <f t="shared" si="13"/>
        <v>#REF!</v>
      </c>
      <c r="J25" s="5" t="e">
        <f t="shared" si="13"/>
        <v>#REF!</v>
      </c>
      <c r="K25" s="63" t="e">
        <f t="shared" si="14"/>
        <v>#REF!</v>
      </c>
      <c r="L25" s="202" t="e">
        <f t="shared" si="15"/>
        <v>#REF!</v>
      </c>
      <c r="M25" s="5" t="e">
        <f t="shared" si="15"/>
        <v>#REF!</v>
      </c>
      <c r="N25" s="217" t="e">
        <f t="shared" si="16"/>
        <v>#REF!</v>
      </c>
      <c r="O25" s="172" t="e">
        <f t="shared" si="17"/>
        <v>#REF!</v>
      </c>
      <c r="P25" s="5" t="e">
        <f t="shared" si="17"/>
        <v>#REF!</v>
      </c>
      <c r="Q25" s="63" t="e">
        <f t="shared" si="18"/>
        <v>#REF!</v>
      </c>
      <c r="R25" s="202" t="e">
        <f t="shared" si="19"/>
        <v>#REF!</v>
      </c>
      <c r="S25" s="5" t="e">
        <f t="shared" si="19"/>
        <v>#REF!</v>
      </c>
      <c r="T25" s="217" t="e">
        <f t="shared" si="20"/>
        <v>#REF!</v>
      </c>
      <c r="U25" s="172" t="e">
        <f t="shared" si="21"/>
        <v>#REF!</v>
      </c>
      <c r="V25" s="5" t="e">
        <f t="shared" si="21"/>
        <v>#REF!</v>
      </c>
      <c r="W25" s="63" t="e">
        <f t="shared" si="22"/>
        <v>#REF!</v>
      </c>
      <c r="Z25" s="23" t="s">
        <v>34</v>
      </c>
    </row>
    <row r="26" spans="1:26" s="437" customFormat="1" x14ac:dyDescent="0.2">
      <c r="A26" s="582" t="s">
        <v>30</v>
      </c>
      <c r="B26" s="578" t="s">
        <v>12</v>
      </c>
      <c r="C26" s="516" t="e">
        <f t="shared" si="9"/>
        <v>#REF!</v>
      </c>
      <c r="D26" s="106" t="e">
        <f t="shared" si="9"/>
        <v>#REF!</v>
      </c>
      <c r="E26" s="209" t="e">
        <f t="shared" si="10"/>
        <v>#REF!</v>
      </c>
      <c r="F26" s="1026" t="e">
        <f t="shared" si="11"/>
        <v>#REF!</v>
      </c>
      <c r="G26" s="106" t="e">
        <f t="shared" si="11"/>
        <v>#REF!</v>
      </c>
      <c r="H26" s="220" t="e">
        <f t="shared" si="12"/>
        <v>#REF!</v>
      </c>
      <c r="I26" s="516" t="e">
        <f t="shared" si="13"/>
        <v>#REF!</v>
      </c>
      <c r="J26" s="106" t="e">
        <f t="shared" si="13"/>
        <v>#REF!</v>
      </c>
      <c r="K26" s="209" t="e">
        <f t="shared" si="14"/>
        <v>#REF!</v>
      </c>
      <c r="L26" s="1026" t="e">
        <f t="shared" si="15"/>
        <v>#REF!</v>
      </c>
      <c r="M26" s="106" t="e">
        <f t="shared" si="15"/>
        <v>#REF!</v>
      </c>
      <c r="N26" s="220" t="e">
        <f t="shared" si="16"/>
        <v>#REF!</v>
      </c>
      <c r="O26" s="516" t="e">
        <f t="shared" si="17"/>
        <v>#REF!</v>
      </c>
      <c r="P26" s="106" t="e">
        <f t="shared" si="17"/>
        <v>#REF!</v>
      </c>
      <c r="Q26" s="209" t="e">
        <f t="shared" si="18"/>
        <v>#REF!</v>
      </c>
      <c r="R26" s="1026" t="e">
        <f t="shared" si="19"/>
        <v>#REF!</v>
      </c>
      <c r="S26" s="106" t="e">
        <f t="shared" si="19"/>
        <v>#REF!</v>
      </c>
      <c r="T26" s="220" t="e">
        <f t="shared" si="20"/>
        <v>#REF!</v>
      </c>
      <c r="U26" s="516" t="e">
        <f t="shared" si="21"/>
        <v>#REF!</v>
      </c>
      <c r="V26" s="106" t="e">
        <f t="shared" si="21"/>
        <v>#REF!</v>
      </c>
      <c r="W26" s="209" t="e">
        <f t="shared" si="22"/>
        <v>#REF!</v>
      </c>
    </row>
    <row r="27" spans="1:26" s="23" customFormat="1" ht="24.6" customHeight="1" x14ac:dyDescent="0.2">
      <c r="A27" s="563" t="s">
        <v>19</v>
      </c>
      <c r="B27" s="576" t="s">
        <v>28</v>
      </c>
      <c r="C27" s="165" t="e">
        <f>C7/C30*1000</f>
        <v>#REF!</v>
      </c>
      <c r="D27" s="25" t="e">
        <f>D7/D30*1000</f>
        <v>#REF!</v>
      </c>
      <c r="E27" s="64" t="e">
        <f t="shared" si="10"/>
        <v>#REF!</v>
      </c>
      <c r="F27" s="203" t="e">
        <f>F7/F30*1000</f>
        <v>#REF!</v>
      </c>
      <c r="G27" s="25" t="e">
        <f>G7/G30*1000</f>
        <v>#REF!</v>
      </c>
      <c r="H27" s="218" t="e">
        <f t="shared" si="12"/>
        <v>#REF!</v>
      </c>
      <c r="I27" s="165" t="e">
        <f>I7/I30*1000</f>
        <v>#REF!</v>
      </c>
      <c r="J27" s="25" t="e">
        <f>J7/J30*1000</f>
        <v>#REF!</v>
      </c>
      <c r="K27" s="64" t="e">
        <f t="shared" si="14"/>
        <v>#REF!</v>
      </c>
      <c r="L27" s="203" t="e">
        <f>L7/L30*1000</f>
        <v>#REF!</v>
      </c>
      <c r="M27" s="25" t="e">
        <f>M7/M30*1000</f>
        <v>#REF!</v>
      </c>
      <c r="N27" s="218" t="e">
        <f t="shared" si="16"/>
        <v>#REF!</v>
      </c>
      <c r="O27" s="165" t="e">
        <f>O7/O30*1000</f>
        <v>#REF!</v>
      </c>
      <c r="P27" s="25" t="e">
        <f>P7/P30*1000</f>
        <v>#REF!</v>
      </c>
      <c r="Q27" s="64" t="e">
        <f t="shared" si="18"/>
        <v>#REF!</v>
      </c>
      <c r="R27" s="203" t="e">
        <f>R7/R30*1000</f>
        <v>#REF!</v>
      </c>
      <c r="S27" s="25" t="e">
        <f>S7/S30*1000</f>
        <v>#REF!</v>
      </c>
      <c r="T27" s="218" t="e">
        <f t="shared" si="20"/>
        <v>#REF!</v>
      </c>
      <c r="U27" s="165" t="e">
        <f>U7/U30*1000</f>
        <v>#REF!</v>
      </c>
      <c r="V27" s="25" t="e">
        <f>V7/V30*1000</f>
        <v>#REF!</v>
      </c>
      <c r="W27" s="64" t="e">
        <f t="shared" si="22"/>
        <v>#REF!</v>
      </c>
    </row>
    <row r="28" spans="1:26" s="23" customFormat="1" x14ac:dyDescent="0.2">
      <c r="A28" s="561" t="s">
        <v>22</v>
      </c>
      <c r="B28" s="577" t="s">
        <v>12</v>
      </c>
      <c r="C28" s="186" t="e">
        <f>C8/C31*1000</f>
        <v>#REF!</v>
      </c>
      <c r="D28" s="22" t="e">
        <f>D8/D31*1000</f>
        <v>#REF!</v>
      </c>
      <c r="E28" s="65" t="e">
        <f t="shared" si="10"/>
        <v>#REF!</v>
      </c>
      <c r="F28" s="204" t="e">
        <f>F8/F31*1000</f>
        <v>#REF!</v>
      </c>
      <c r="G28" s="22" t="e">
        <f>G8/G31*1000</f>
        <v>#REF!</v>
      </c>
      <c r="H28" s="219" t="e">
        <f t="shared" si="12"/>
        <v>#REF!</v>
      </c>
      <c r="I28" s="186" t="e">
        <f>I8/I31*1000</f>
        <v>#REF!</v>
      </c>
      <c r="J28" s="22" t="e">
        <f>J8/J31*1000</f>
        <v>#REF!</v>
      </c>
      <c r="K28" s="65" t="e">
        <f t="shared" si="14"/>
        <v>#REF!</v>
      </c>
      <c r="L28" s="204" t="e">
        <f>L8/L31*1000</f>
        <v>#REF!</v>
      </c>
      <c r="M28" s="22" t="e">
        <f>M8/M31*1000</f>
        <v>#REF!</v>
      </c>
      <c r="N28" s="219" t="e">
        <f t="shared" si="16"/>
        <v>#REF!</v>
      </c>
      <c r="O28" s="186" t="e">
        <f>O8/O31*1000</f>
        <v>#REF!</v>
      </c>
      <c r="P28" s="22" t="e">
        <f>P8/P31*1000</f>
        <v>#REF!</v>
      </c>
      <c r="Q28" s="65" t="e">
        <f t="shared" si="18"/>
        <v>#REF!</v>
      </c>
      <c r="R28" s="204" t="e">
        <f>R8/R31*1000</f>
        <v>#REF!</v>
      </c>
      <c r="S28" s="22" t="e">
        <f>S8/S31*1000</f>
        <v>#REF!</v>
      </c>
      <c r="T28" s="219" t="e">
        <f t="shared" si="20"/>
        <v>#REF!</v>
      </c>
      <c r="U28" s="186" t="e">
        <f>U8/U31*1000</f>
        <v>#REF!</v>
      </c>
      <c r="V28" s="22" t="e">
        <f>V8/V31*1000</f>
        <v>#REF!</v>
      </c>
      <c r="W28" s="65" t="e">
        <f t="shared" si="22"/>
        <v>#REF!</v>
      </c>
    </row>
    <row r="29" spans="1:26" s="23" customFormat="1" x14ac:dyDescent="0.2">
      <c r="A29" s="561" t="s">
        <v>15</v>
      </c>
      <c r="B29" s="577" t="s">
        <v>12</v>
      </c>
      <c r="C29" s="186" t="e">
        <f>C11/C32*1000</f>
        <v>#REF!</v>
      </c>
      <c r="D29" s="22" t="e">
        <f>D11/D32*1000</f>
        <v>#REF!</v>
      </c>
      <c r="E29" s="65" t="e">
        <f t="shared" si="10"/>
        <v>#REF!</v>
      </c>
      <c r="F29" s="204" t="e">
        <f>F11/F32*1000</f>
        <v>#REF!</v>
      </c>
      <c r="G29" s="22" t="e">
        <f>G11/G32*1000</f>
        <v>#REF!</v>
      </c>
      <c r="H29" s="219" t="e">
        <f t="shared" si="12"/>
        <v>#REF!</v>
      </c>
      <c r="I29" s="186" t="e">
        <f>I11/I32*1000</f>
        <v>#REF!</v>
      </c>
      <c r="J29" s="22" t="e">
        <f>J11/J32*1000</f>
        <v>#REF!</v>
      </c>
      <c r="K29" s="65" t="e">
        <f t="shared" si="14"/>
        <v>#REF!</v>
      </c>
      <c r="L29" s="204" t="e">
        <f>L11/L32*1000</f>
        <v>#REF!</v>
      </c>
      <c r="M29" s="22" t="e">
        <f>M11/M32*1000</f>
        <v>#REF!</v>
      </c>
      <c r="N29" s="219" t="e">
        <f t="shared" si="16"/>
        <v>#REF!</v>
      </c>
      <c r="O29" s="186" t="e">
        <f>O11/O32*1000</f>
        <v>#REF!</v>
      </c>
      <c r="P29" s="22" t="e">
        <f>P11/P32*1000</f>
        <v>#REF!</v>
      </c>
      <c r="Q29" s="65" t="e">
        <f t="shared" si="18"/>
        <v>#REF!</v>
      </c>
      <c r="R29" s="204" t="e">
        <f>R11/R32*1000</f>
        <v>#REF!</v>
      </c>
      <c r="S29" s="22" t="e">
        <f>S11/S32*1000</f>
        <v>#REF!</v>
      </c>
      <c r="T29" s="219" t="e">
        <f t="shared" si="20"/>
        <v>#REF!</v>
      </c>
      <c r="U29" s="186" t="e">
        <f>U11/U32*1000</f>
        <v>#REF!</v>
      </c>
      <c r="V29" s="22" t="e">
        <f>V11/V32*1000</f>
        <v>#REF!</v>
      </c>
      <c r="W29" s="65" t="e">
        <f t="shared" si="22"/>
        <v>#REF!</v>
      </c>
    </row>
    <row r="30" spans="1:26" s="23" customFormat="1" ht="24.6" customHeight="1" x14ac:dyDescent="0.2">
      <c r="A30" s="563" t="s">
        <v>20</v>
      </c>
      <c r="B30" s="576" t="s">
        <v>23</v>
      </c>
      <c r="C30" s="600" t="e">
        <f>'8 міс.'!C30+#REF!</f>
        <v>#REF!</v>
      </c>
      <c r="D30" s="601" t="e">
        <f>'8 міс.'!D30+#REF!</f>
        <v>#REF!</v>
      </c>
      <c r="E30" s="609" t="e">
        <f t="shared" si="10"/>
        <v>#REF!</v>
      </c>
      <c r="F30" s="773" t="e">
        <f>'8 міс.'!F30+#REF!</f>
        <v>#REF!</v>
      </c>
      <c r="G30" s="601" t="e">
        <f>'8 міс.'!G30+#REF!</f>
        <v>#REF!</v>
      </c>
      <c r="H30" s="799" t="e">
        <f t="shared" si="12"/>
        <v>#REF!</v>
      </c>
      <c r="I30" s="600" t="e">
        <f>'8 міс.'!I30+#REF!</f>
        <v>#REF!</v>
      </c>
      <c r="J30" s="601" t="e">
        <f>'8 міс.'!J30+#REF!</f>
        <v>#REF!</v>
      </c>
      <c r="K30" s="609" t="e">
        <f t="shared" si="14"/>
        <v>#REF!</v>
      </c>
      <c r="L30" s="773" t="e">
        <f>'8 міс.'!L30+#REF!</f>
        <v>#REF!</v>
      </c>
      <c r="M30" s="601" t="e">
        <f>'8 міс.'!M30+#REF!</f>
        <v>#REF!</v>
      </c>
      <c r="N30" s="799" t="e">
        <f t="shared" si="16"/>
        <v>#REF!</v>
      </c>
      <c r="O30" s="600" t="e">
        <f>'8 міс.'!O30+#REF!</f>
        <v>#REF!</v>
      </c>
      <c r="P30" s="601" t="e">
        <f>'8 міс.'!P30+#REF!</f>
        <v>#REF!</v>
      </c>
      <c r="Q30" s="609" t="e">
        <f t="shared" si="18"/>
        <v>#REF!</v>
      </c>
      <c r="R30" s="773" t="e">
        <f>'8 міс.'!R30+#REF!</f>
        <v>#REF!</v>
      </c>
      <c r="S30" s="601" t="e">
        <f>'8 міс.'!S30+#REF!</f>
        <v>#REF!</v>
      </c>
      <c r="T30" s="799" t="e">
        <f t="shared" si="20"/>
        <v>#REF!</v>
      </c>
      <c r="U30" s="606" t="e">
        <f>SUM(C30,F30,I30,L30,O30,R30)</f>
        <v>#REF!</v>
      </c>
      <c r="V30" s="607" t="e">
        <f>SUM(D30,G30,J30,M30,P30,S30)</f>
        <v>#REF!</v>
      </c>
      <c r="W30" s="609" t="e">
        <f t="shared" si="22"/>
        <v>#REF!</v>
      </c>
    </row>
    <row r="31" spans="1:26" s="23" customFormat="1" x14ac:dyDescent="0.2">
      <c r="A31" s="561" t="s">
        <v>22</v>
      </c>
      <c r="B31" s="577" t="s">
        <v>12</v>
      </c>
      <c r="C31" s="602" t="e">
        <f>C30-C32</f>
        <v>#REF!</v>
      </c>
      <c r="D31" s="603" t="e">
        <f>D30-D32</f>
        <v>#REF!</v>
      </c>
      <c r="E31" s="608" t="e">
        <f t="shared" si="10"/>
        <v>#REF!</v>
      </c>
      <c r="F31" s="962" t="e">
        <f>F30-F32</f>
        <v>#REF!</v>
      </c>
      <c r="G31" s="603" t="e">
        <f>G30-G32</f>
        <v>#REF!</v>
      </c>
      <c r="H31" s="800" t="e">
        <f t="shared" si="12"/>
        <v>#REF!</v>
      </c>
      <c r="I31" s="602" t="e">
        <f>I30-I32</f>
        <v>#REF!</v>
      </c>
      <c r="J31" s="603" t="e">
        <f>J30-J32</f>
        <v>#REF!</v>
      </c>
      <c r="K31" s="608" t="e">
        <f t="shared" si="14"/>
        <v>#REF!</v>
      </c>
      <c r="L31" s="962" t="e">
        <f>L30-L32</f>
        <v>#REF!</v>
      </c>
      <c r="M31" s="603" t="e">
        <f>M30-M32</f>
        <v>#REF!</v>
      </c>
      <c r="N31" s="800" t="e">
        <f t="shared" si="16"/>
        <v>#REF!</v>
      </c>
      <c r="O31" s="602" t="e">
        <f>O30-O32</f>
        <v>#REF!</v>
      </c>
      <c r="P31" s="603" t="e">
        <f>P30-P32</f>
        <v>#REF!</v>
      </c>
      <c r="Q31" s="608" t="e">
        <f t="shared" si="18"/>
        <v>#REF!</v>
      </c>
      <c r="R31" s="962" t="e">
        <f>R30-R32</f>
        <v>#REF!</v>
      </c>
      <c r="S31" s="603" t="e">
        <f>S30-S32</f>
        <v>#REF!</v>
      </c>
      <c r="T31" s="800" t="e">
        <f t="shared" si="20"/>
        <v>#REF!</v>
      </c>
      <c r="U31" s="602" t="e">
        <f>U30-U32</f>
        <v>#REF!</v>
      </c>
      <c r="V31" s="603" t="e">
        <f>V30-V32</f>
        <v>#REF!</v>
      </c>
      <c r="W31" s="608" t="e">
        <f t="shared" si="22"/>
        <v>#REF!</v>
      </c>
    </row>
    <row r="32" spans="1:26" s="508" customFormat="1" x14ac:dyDescent="0.2">
      <c r="A32" s="829" t="s">
        <v>15</v>
      </c>
      <c r="B32" s="652" t="s">
        <v>12</v>
      </c>
      <c r="C32" s="716" t="e">
        <f>'8 міс.'!C32+#REF!</f>
        <v>#REF!</v>
      </c>
      <c r="D32" s="746" t="e">
        <f>'8 міс.'!D32+#REF!</f>
        <v>#REF!</v>
      </c>
      <c r="E32" s="644" t="e">
        <f t="shared" si="10"/>
        <v>#REF!</v>
      </c>
      <c r="F32" s="776" t="e">
        <f>'8 міс.'!F32+#REF!</f>
        <v>#REF!</v>
      </c>
      <c r="G32" s="746" t="e">
        <f>'8 міс.'!G32+#REF!</f>
        <v>#REF!</v>
      </c>
      <c r="H32" s="818" t="e">
        <f t="shared" si="12"/>
        <v>#REF!</v>
      </c>
      <c r="I32" s="716" t="e">
        <f>'8 міс.'!I32+#REF!</f>
        <v>#REF!</v>
      </c>
      <c r="J32" s="746" t="e">
        <f>'8 міс.'!J32+#REF!</f>
        <v>#REF!</v>
      </c>
      <c r="K32" s="644" t="e">
        <f t="shared" si="14"/>
        <v>#REF!</v>
      </c>
      <c r="L32" s="776" t="e">
        <f>'8 міс.'!L32+#REF!</f>
        <v>#REF!</v>
      </c>
      <c r="M32" s="746" t="e">
        <f>'8 міс.'!M32+#REF!</f>
        <v>#REF!</v>
      </c>
      <c r="N32" s="818" t="e">
        <f t="shared" si="16"/>
        <v>#REF!</v>
      </c>
      <c r="O32" s="716" t="e">
        <f>'8 міс.'!O32+#REF!</f>
        <v>#REF!</v>
      </c>
      <c r="P32" s="746" t="e">
        <f>'8 міс.'!P32+#REF!</f>
        <v>#REF!</v>
      </c>
      <c r="Q32" s="644" t="e">
        <f t="shared" si="18"/>
        <v>#REF!</v>
      </c>
      <c r="R32" s="776" t="e">
        <f>'8 міс.'!R32+#REF!</f>
        <v>#REF!</v>
      </c>
      <c r="S32" s="746" t="e">
        <f>'8 міс.'!S32+#REF!</f>
        <v>#REF!</v>
      </c>
      <c r="T32" s="818" t="e">
        <f t="shared" si="20"/>
        <v>#REF!</v>
      </c>
      <c r="U32" s="819" t="e">
        <f>SUM(C32,F32,I32,L32,O32,R32)</f>
        <v>#REF!</v>
      </c>
      <c r="V32" s="820" t="e">
        <f>SUM(D32,G32,J32,M32,P32,S32)</f>
        <v>#REF!</v>
      </c>
      <c r="W32" s="644" t="e">
        <f t="shared" si="22"/>
        <v>#REF!</v>
      </c>
    </row>
    <row r="33" spans="1:23" s="23" customFormat="1" ht="25.15" customHeight="1" x14ac:dyDescent="0.2">
      <c r="A33" s="563" t="s">
        <v>88</v>
      </c>
      <c r="B33" s="579"/>
      <c r="C33" s="600" t="e">
        <f>SUM(C34,C35)</f>
        <v>#REF!</v>
      </c>
      <c r="D33" s="601" t="e">
        <f>SUM(D34,D35)</f>
        <v>#REF!</v>
      </c>
      <c r="E33" s="609" t="e">
        <f t="shared" si="10"/>
        <v>#REF!</v>
      </c>
      <c r="F33" s="773" t="e">
        <f>SUM(F34,F35)</f>
        <v>#REF!</v>
      </c>
      <c r="G33" s="601" t="e">
        <f>SUM(G34,G35)</f>
        <v>#REF!</v>
      </c>
      <c r="H33" s="799" t="e">
        <f t="shared" si="12"/>
        <v>#REF!</v>
      </c>
      <c r="I33" s="600" t="e">
        <f>SUM(I34,I35)</f>
        <v>#REF!</v>
      </c>
      <c r="J33" s="601" t="e">
        <f>SUM(J34,J35)</f>
        <v>#REF!</v>
      </c>
      <c r="K33" s="609" t="e">
        <f t="shared" si="14"/>
        <v>#REF!</v>
      </c>
      <c r="L33" s="773" t="e">
        <f>SUM(L34,L35)</f>
        <v>#REF!</v>
      </c>
      <c r="M33" s="601" t="e">
        <f>SUM(M34,M35)</f>
        <v>#REF!</v>
      </c>
      <c r="N33" s="799" t="e">
        <f t="shared" si="16"/>
        <v>#REF!</v>
      </c>
      <c r="O33" s="600" t="e">
        <f>SUM(O34,O35)</f>
        <v>#REF!</v>
      </c>
      <c r="P33" s="601" t="e">
        <f>SUM(P34,P35)</f>
        <v>#REF!</v>
      </c>
      <c r="Q33" s="609" t="e">
        <f t="shared" si="18"/>
        <v>#REF!</v>
      </c>
      <c r="R33" s="773" t="e">
        <f>SUM(R34,R35)</f>
        <v>#REF!</v>
      </c>
      <c r="S33" s="601" t="e">
        <f>SUM(S34,S35)</f>
        <v>#REF!</v>
      </c>
      <c r="T33" s="799" t="e">
        <f t="shared" si="20"/>
        <v>#REF!</v>
      </c>
      <c r="U33" s="606" t="e">
        <f>SUM(U34,U35)</f>
        <v>#REF!</v>
      </c>
      <c r="V33" s="607" t="e">
        <f>SUM(V34,V35)</f>
        <v>#REF!</v>
      </c>
      <c r="W33" s="609" t="e">
        <f t="shared" si="22"/>
        <v>#REF!</v>
      </c>
    </row>
    <row r="34" spans="1:23" s="23" customFormat="1" x14ac:dyDescent="0.2">
      <c r="A34" s="561" t="s">
        <v>22</v>
      </c>
      <c r="B34" s="577"/>
      <c r="C34" s="604" t="e">
        <f>'8 міс.'!C34+#REF!</f>
        <v>#REF!</v>
      </c>
      <c r="D34" s="605" t="e">
        <f>'8 міс.'!D34+#REF!</f>
        <v>#REF!</v>
      </c>
      <c r="E34" s="608" t="e">
        <f t="shared" si="10"/>
        <v>#REF!</v>
      </c>
      <c r="F34" s="684" t="e">
        <f>'8 міс.'!F34+#REF!</f>
        <v>#REF!</v>
      </c>
      <c r="G34" s="605" t="e">
        <f>'8 міс.'!G34+#REF!</f>
        <v>#REF!</v>
      </c>
      <c r="H34" s="800" t="e">
        <f t="shared" si="12"/>
        <v>#REF!</v>
      </c>
      <c r="I34" s="604" t="e">
        <f>'8 міс.'!I34+#REF!</f>
        <v>#REF!</v>
      </c>
      <c r="J34" s="605" t="e">
        <f>'8 міс.'!J34+#REF!</f>
        <v>#REF!</v>
      </c>
      <c r="K34" s="608" t="e">
        <f t="shared" si="14"/>
        <v>#REF!</v>
      </c>
      <c r="L34" s="684" t="e">
        <f>'8 міс.'!L34+#REF!</f>
        <v>#REF!</v>
      </c>
      <c r="M34" s="605" t="e">
        <f>'8 міс.'!M34+#REF!</f>
        <v>#REF!</v>
      </c>
      <c r="N34" s="800" t="e">
        <f t="shared" si="16"/>
        <v>#REF!</v>
      </c>
      <c r="O34" s="604" t="e">
        <f>'8 міс.'!O34+#REF!</f>
        <v>#REF!</v>
      </c>
      <c r="P34" s="605" t="e">
        <f>'8 міс.'!P34+#REF!</f>
        <v>#REF!</v>
      </c>
      <c r="Q34" s="608" t="e">
        <f t="shared" si="18"/>
        <v>#REF!</v>
      </c>
      <c r="R34" s="684" t="e">
        <f>'8 міс.'!R34+#REF!</f>
        <v>#REF!</v>
      </c>
      <c r="S34" s="605" t="e">
        <f>'8 міс.'!S34+#REF!</f>
        <v>#REF!</v>
      </c>
      <c r="T34" s="800" t="e">
        <f t="shared" si="20"/>
        <v>#REF!</v>
      </c>
      <c r="U34" s="602" t="e">
        <f t="shared" ref="U34:V40" si="23">SUM(C34,F34,I34,L34,O34,R34)</f>
        <v>#REF!</v>
      </c>
      <c r="V34" s="603" t="e">
        <f t="shared" si="23"/>
        <v>#REF!</v>
      </c>
      <c r="W34" s="608" t="e">
        <f t="shared" si="22"/>
        <v>#REF!</v>
      </c>
    </row>
    <row r="35" spans="1:23" s="23" customFormat="1" x14ac:dyDescent="0.2">
      <c r="A35" s="561" t="s">
        <v>15</v>
      </c>
      <c r="B35" s="577"/>
      <c r="C35" s="604" t="e">
        <f>'8 міс.'!C35+#REF!</f>
        <v>#REF!</v>
      </c>
      <c r="D35" s="605" t="e">
        <f>'8 міс.'!D35+#REF!</f>
        <v>#REF!</v>
      </c>
      <c r="E35" s="608" t="e">
        <f t="shared" si="10"/>
        <v>#REF!</v>
      </c>
      <c r="F35" s="684" t="e">
        <f>'8 міс.'!F35+#REF!</f>
        <v>#REF!</v>
      </c>
      <c r="G35" s="605" t="e">
        <f>'8 міс.'!G35+#REF!</f>
        <v>#REF!</v>
      </c>
      <c r="H35" s="800" t="e">
        <f t="shared" si="12"/>
        <v>#REF!</v>
      </c>
      <c r="I35" s="604" t="e">
        <f>'8 міс.'!I35+#REF!</f>
        <v>#REF!</v>
      </c>
      <c r="J35" s="605" t="e">
        <f>'8 міс.'!J35+#REF!</f>
        <v>#REF!</v>
      </c>
      <c r="K35" s="608" t="e">
        <f t="shared" si="14"/>
        <v>#REF!</v>
      </c>
      <c r="L35" s="684" t="e">
        <f>'8 міс.'!L35+#REF!</f>
        <v>#REF!</v>
      </c>
      <c r="M35" s="605" t="e">
        <f>'8 міс.'!M35+#REF!</f>
        <v>#REF!</v>
      </c>
      <c r="N35" s="800" t="e">
        <f t="shared" si="16"/>
        <v>#REF!</v>
      </c>
      <c r="O35" s="604" t="e">
        <f>'8 міс.'!O35+#REF!</f>
        <v>#REF!</v>
      </c>
      <c r="P35" s="605" t="e">
        <f>'8 міс.'!P35+#REF!</f>
        <v>#REF!</v>
      </c>
      <c r="Q35" s="608" t="e">
        <f t="shared" si="18"/>
        <v>#REF!</v>
      </c>
      <c r="R35" s="684" t="e">
        <f>'8 міс.'!R35+#REF!</f>
        <v>#REF!</v>
      </c>
      <c r="S35" s="605" t="e">
        <f>'8 міс.'!S35+#REF!</f>
        <v>#REF!</v>
      </c>
      <c r="T35" s="800" t="e">
        <f t="shared" si="20"/>
        <v>#REF!</v>
      </c>
      <c r="U35" s="602" t="e">
        <f t="shared" si="23"/>
        <v>#REF!</v>
      </c>
      <c r="V35" s="603" t="e">
        <f t="shared" si="23"/>
        <v>#REF!</v>
      </c>
      <c r="W35" s="608" t="e">
        <f t="shared" si="22"/>
        <v>#REF!</v>
      </c>
    </row>
    <row r="36" spans="1:23" s="23" customFormat="1" ht="24.6" customHeight="1" x14ac:dyDescent="0.2">
      <c r="A36" s="560" t="s">
        <v>35</v>
      </c>
      <c r="B36" s="576" t="s">
        <v>51</v>
      </c>
      <c r="C36" s="600" t="e">
        <f>SUM(#REF!,#REF!,#REF!,#REF!,#REF!,#REF!,#REF!,#REF!,#REF!)/9</f>
        <v>#REF!</v>
      </c>
      <c r="D36" s="601" t="e">
        <f>SUM(#REF!,#REF!,#REF!,#REF!,#REF!,#REF!,#REF!,#REF!,#REF!)/9</f>
        <v>#REF!</v>
      </c>
      <c r="E36" s="609" t="e">
        <f t="shared" si="10"/>
        <v>#REF!</v>
      </c>
      <c r="F36" s="601" t="e">
        <f>SUM(#REF!,#REF!,#REF!,#REF!,#REF!,#REF!,#REF!,#REF!,#REF!)/9</f>
        <v>#REF!</v>
      </c>
      <c r="G36" s="601" t="e">
        <f>SUM(#REF!,#REF!,#REF!,#REF!,#REF!,#REF!,#REF!,#REF!,#REF!)/9</f>
        <v>#REF!</v>
      </c>
      <c r="H36" s="799" t="e">
        <f t="shared" si="12"/>
        <v>#REF!</v>
      </c>
      <c r="I36" s="600" t="e">
        <f>SUM(#REF!,#REF!,#REF!,#REF!,#REF!,#REF!,#REF!,#REF!,#REF!)/9</f>
        <v>#REF!</v>
      </c>
      <c r="J36" s="601" t="e">
        <f>SUM(#REF!,#REF!,#REF!,#REF!,#REF!,#REF!,#REF!,#REF!,#REF!)/9</f>
        <v>#REF!</v>
      </c>
      <c r="K36" s="609" t="e">
        <f t="shared" si="14"/>
        <v>#REF!</v>
      </c>
      <c r="L36" s="601" t="e">
        <f>SUM(#REF!,#REF!,#REF!,#REF!,#REF!,#REF!,#REF!,#REF!,#REF!)/9</f>
        <v>#REF!</v>
      </c>
      <c r="M36" s="601" t="e">
        <f>SUM(#REF!,#REF!,#REF!,#REF!,#REF!,#REF!,#REF!,#REF!,#REF!)/9</f>
        <v>#REF!</v>
      </c>
      <c r="N36" s="799" t="e">
        <f t="shared" si="16"/>
        <v>#REF!</v>
      </c>
      <c r="O36" s="600" t="e">
        <f>SUM(#REF!,#REF!,#REF!,#REF!,#REF!,#REF!,#REF!,#REF!,#REF!)/9</f>
        <v>#REF!</v>
      </c>
      <c r="P36" s="601" t="e">
        <f>SUM(#REF!,#REF!,#REF!,#REF!,#REF!,#REF!,#REF!,#REF!,#REF!)/9</f>
        <v>#REF!</v>
      </c>
      <c r="Q36" s="609" t="e">
        <f t="shared" si="18"/>
        <v>#REF!</v>
      </c>
      <c r="R36" s="601" t="e">
        <f>SUM(#REF!,#REF!,#REF!,#REF!,#REF!,#REF!,#REF!,#REF!,#REF!)/9</f>
        <v>#REF!</v>
      </c>
      <c r="S36" s="601" t="e">
        <f>SUM(#REF!,#REF!,#REF!,#REF!,#REF!,#REF!,#REF!,#REF!,#REF!)/9</f>
        <v>#REF!</v>
      </c>
      <c r="T36" s="799" t="e">
        <f t="shared" si="20"/>
        <v>#REF!</v>
      </c>
      <c r="U36" s="606" t="e">
        <f t="shared" si="23"/>
        <v>#REF!</v>
      </c>
      <c r="V36" s="607" t="e">
        <f t="shared" si="23"/>
        <v>#REF!</v>
      </c>
      <c r="W36" s="609" t="e">
        <f t="shared" si="22"/>
        <v>#REF!</v>
      </c>
    </row>
    <row r="37" spans="1:23" s="23" customFormat="1" x14ac:dyDescent="0.2">
      <c r="A37" s="566" t="s">
        <v>24</v>
      </c>
      <c r="B37" s="577" t="s">
        <v>12</v>
      </c>
      <c r="C37" s="604" t="e">
        <f>SUM(#REF!,#REF!,#REF!,#REF!,#REF!,#REF!,#REF!,#REF!,#REF!)/9</f>
        <v>#REF!</v>
      </c>
      <c r="D37" s="605" t="e">
        <f>SUM(#REF!,#REF!,#REF!,#REF!,#REF!,#REF!,#REF!,#REF!,#REF!)/9</f>
        <v>#REF!</v>
      </c>
      <c r="E37" s="608" t="e">
        <f t="shared" si="10"/>
        <v>#REF!</v>
      </c>
      <c r="F37" s="605" t="e">
        <f>SUM(#REF!,#REF!,#REF!,#REF!,#REF!,#REF!,#REF!,#REF!,#REF!)/9</f>
        <v>#REF!</v>
      </c>
      <c r="G37" s="605" t="e">
        <f>SUM(#REF!,#REF!,#REF!,#REF!,#REF!,#REF!,#REF!,#REF!,#REF!)/9</f>
        <v>#REF!</v>
      </c>
      <c r="H37" s="800" t="e">
        <f t="shared" si="12"/>
        <v>#REF!</v>
      </c>
      <c r="I37" s="604" t="e">
        <f>SUM(#REF!,#REF!,#REF!,#REF!,#REF!,#REF!,#REF!,#REF!,#REF!)/9</f>
        <v>#REF!</v>
      </c>
      <c r="J37" s="605" t="e">
        <f>SUM(#REF!,#REF!,#REF!,#REF!,#REF!,#REF!,#REF!,#REF!,#REF!)/9</f>
        <v>#REF!</v>
      </c>
      <c r="K37" s="608" t="e">
        <f t="shared" si="14"/>
        <v>#REF!</v>
      </c>
      <c r="L37" s="605" t="e">
        <f>SUM(#REF!,#REF!,#REF!,#REF!,#REF!,#REF!,#REF!,#REF!,#REF!)/9</f>
        <v>#REF!</v>
      </c>
      <c r="M37" s="605" t="e">
        <f>SUM(#REF!,#REF!,#REF!,#REF!,#REF!,#REF!,#REF!,#REF!,#REF!)/9</f>
        <v>#REF!</v>
      </c>
      <c r="N37" s="800" t="e">
        <f t="shared" si="16"/>
        <v>#REF!</v>
      </c>
      <c r="O37" s="604" t="e">
        <f>SUM(#REF!,#REF!,#REF!,#REF!,#REF!,#REF!,#REF!,#REF!,#REF!)/9</f>
        <v>#REF!</v>
      </c>
      <c r="P37" s="605" t="e">
        <f>SUM(#REF!,#REF!,#REF!,#REF!,#REF!,#REF!,#REF!,#REF!,#REF!)/9</f>
        <v>#REF!</v>
      </c>
      <c r="Q37" s="608" t="e">
        <f t="shared" si="18"/>
        <v>#REF!</v>
      </c>
      <c r="R37" s="605" t="e">
        <f>SUM(#REF!,#REF!,#REF!,#REF!,#REF!,#REF!,#REF!,#REF!,#REF!)/9</f>
        <v>#REF!</v>
      </c>
      <c r="S37" s="605" t="e">
        <f>SUM(#REF!,#REF!,#REF!,#REF!,#REF!,#REF!,#REF!,#REF!,#REF!)/9</f>
        <v>#REF!</v>
      </c>
      <c r="T37" s="800" t="e">
        <f t="shared" si="20"/>
        <v>#REF!</v>
      </c>
      <c r="U37" s="602" t="e">
        <f t="shared" si="23"/>
        <v>#REF!</v>
      </c>
      <c r="V37" s="603" t="e">
        <f t="shared" si="23"/>
        <v>#REF!</v>
      </c>
      <c r="W37" s="608" t="e">
        <f t="shared" si="22"/>
        <v>#REF!</v>
      </c>
    </row>
    <row r="38" spans="1:23" s="23" customFormat="1" x14ac:dyDescent="0.2">
      <c r="A38" s="566" t="s">
        <v>25</v>
      </c>
      <c r="B38" s="577" t="s">
        <v>12</v>
      </c>
      <c r="C38" s="602" t="e">
        <f>C36-C37</f>
        <v>#REF!</v>
      </c>
      <c r="D38" s="603" t="e">
        <f>D36-D37</f>
        <v>#REF!</v>
      </c>
      <c r="E38" s="608" t="e">
        <f t="shared" si="10"/>
        <v>#REF!</v>
      </c>
      <c r="F38" s="603" t="e">
        <f>F36-F37</f>
        <v>#REF!</v>
      </c>
      <c r="G38" s="603" t="e">
        <f>G36-G37</f>
        <v>#REF!</v>
      </c>
      <c r="H38" s="800" t="e">
        <f t="shared" si="12"/>
        <v>#REF!</v>
      </c>
      <c r="I38" s="602" t="e">
        <f>I36-I37</f>
        <v>#REF!</v>
      </c>
      <c r="J38" s="603" t="e">
        <f>J36-J37</f>
        <v>#REF!</v>
      </c>
      <c r="K38" s="608" t="e">
        <f t="shared" si="14"/>
        <v>#REF!</v>
      </c>
      <c r="L38" s="603" t="e">
        <f>L36-L37</f>
        <v>#REF!</v>
      </c>
      <c r="M38" s="603" t="e">
        <f>M36-M37</f>
        <v>#REF!</v>
      </c>
      <c r="N38" s="800" t="e">
        <f t="shared" si="16"/>
        <v>#REF!</v>
      </c>
      <c r="O38" s="602" t="e">
        <f>O36-O37</f>
        <v>#REF!</v>
      </c>
      <c r="P38" s="603" t="e">
        <f>P36-P37</f>
        <v>#REF!</v>
      </c>
      <c r="Q38" s="608" t="e">
        <f t="shared" si="18"/>
        <v>#REF!</v>
      </c>
      <c r="R38" s="603" t="e">
        <f>R36-R37</f>
        <v>#REF!</v>
      </c>
      <c r="S38" s="603" t="e">
        <f>S36-S37</f>
        <v>#REF!</v>
      </c>
      <c r="T38" s="800" t="e">
        <f t="shared" si="20"/>
        <v>#REF!</v>
      </c>
      <c r="U38" s="602" t="e">
        <f t="shared" si="23"/>
        <v>#REF!</v>
      </c>
      <c r="V38" s="603" t="e">
        <f t="shared" si="23"/>
        <v>#REF!</v>
      </c>
      <c r="W38" s="608" t="e">
        <f t="shared" si="22"/>
        <v>#REF!</v>
      </c>
    </row>
    <row r="39" spans="1:23" s="23" customFormat="1" ht="24" customHeight="1" x14ac:dyDescent="0.2">
      <c r="A39" s="566" t="s">
        <v>54</v>
      </c>
      <c r="B39" s="651" t="s">
        <v>55</v>
      </c>
      <c r="C39" s="604" t="e">
        <f>'8 міс.'!C39+#REF!</f>
        <v>#REF!</v>
      </c>
      <c r="D39" s="605" t="e">
        <f>'8 міс.'!D39+#REF!</f>
        <v>#REF!</v>
      </c>
      <c r="E39" s="608" t="e">
        <f t="shared" si="10"/>
        <v>#REF!</v>
      </c>
      <c r="F39" s="684" t="e">
        <f>'8 міс.'!F39+#REF!</f>
        <v>#REF!</v>
      </c>
      <c r="G39" s="605" t="e">
        <f>'8 міс.'!G39+#REF!</f>
        <v>#REF!</v>
      </c>
      <c r="H39" s="800" t="e">
        <f t="shared" si="12"/>
        <v>#REF!</v>
      </c>
      <c r="I39" s="604" t="e">
        <f>'8 міс.'!I39+#REF!</f>
        <v>#REF!</v>
      </c>
      <c r="J39" s="605" t="e">
        <f>'8 міс.'!J39+#REF!</f>
        <v>#REF!</v>
      </c>
      <c r="K39" s="608" t="e">
        <f t="shared" si="14"/>
        <v>#REF!</v>
      </c>
      <c r="L39" s="684" t="e">
        <f>'8 міс.'!L39+#REF!</f>
        <v>#REF!</v>
      </c>
      <c r="M39" s="605" t="e">
        <f>'8 міс.'!M39+#REF!</f>
        <v>#REF!</v>
      </c>
      <c r="N39" s="800" t="e">
        <f t="shared" si="16"/>
        <v>#REF!</v>
      </c>
      <c r="O39" s="604" t="e">
        <f>'8 міс.'!O39+#REF!</f>
        <v>#REF!</v>
      </c>
      <c r="P39" s="605" t="e">
        <f>'8 міс.'!P39+#REF!</f>
        <v>#REF!</v>
      </c>
      <c r="Q39" s="608" t="e">
        <f t="shared" si="18"/>
        <v>#REF!</v>
      </c>
      <c r="R39" s="684" t="e">
        <f>'8 міс.'!R39+#REF!</f>
        <v>#REF!</v>
      </c>
      <c r="S39" s="605" t="e">
        <f>'8 міс.'!S39+#REF!</f>
        <v>#REF!</v>
      </c>
      <c r="T39" s="800" t="e">
        <f t="shared" si="20"/>
        <v>#REF!</v>
      </c>
      <c r="U39" s="602" t="e">
        <f t="shared" si="23"/>
        <v>#REF!</v>
      </c>
      <c r="V39" s="603" t="e">
        <f t="shared" si="23"/>
        <v>#REF!</v>
      </c>
      <c r="W39" s="608" t="e">
        <f t="shared" si="22"/>
        <v>#REF!</v>
      </c>
    </row>
    <row r="40" spans="1:23" s="23" customFormat="1" ht="15" customHeight="1" x14ac:dyDescent="0.2">
      <c r="A40" s="566" t="s">
        <v>56</v>
      </c>
      <c r="B40" s="577" t="s">
        <v>12</v>
      </c>
      <c r="C40" s="604" t="e">
        <f>'8 міс.'!C40+#REF!</f>
        <v>#REF!</v>
      </c>
      <c r="D40" s="605" t="e">
        <f>'8 міс.'!D40+#REF!</f>
        <v>#REF!</v>
      </c>
      <c r="E40" s="608" t="e">
        <f t="shared" si="10"/>
        <v>#REF!</v>
      </c>
      <c r="F40" s="684" t="e">
        <f>'8 міс.'!F40+#REF!</f>
        <v>#REF!</v>
      </c>
      <c r="G40" s="605" t="e">
        <f>'8 міс.'!G40+#REF!</f>
        <v>#REF!</v>
      </c>
      <c r="H40" s="800" t="e">
        <f t="shared" si="12"/>
        <v>#REF!</v>
      </c>
      <c r="I40" s="604" t="e">
        <f>'8 міс.'!I40+#REF!</f>
        <v>#REF!</v>
      </c>
      <c r="J40" s="605" t="e">
        <f>'8 міс.'!J40+#REF!</f>
        <v>#REF!</v>
      </c>
      <c r="K40" s="608" t="e">
        <f t="shared" si="14"/>
        <v>#REF!</v>
      </c>
      <c r="L40" s="684" t="e">
        <f>'8 міс.'!L40+#REF!</f>
        <v>#REF!</v>
      </c>
      <c r="M40" s="605" t="e">
        <f>'8 міс.'!M40+#REF!</f>
        <v>#REF!</v>
      </c>
      <c r="N40" s="800" t="e">
        <f t="shared" si="16"/>
        <v>#REF!</v>
      </c>
      <c r="O40" s="604" t="e">
        <f>'8 міс.'!O40+#REF!</f>
        <v>#REF!</v>
      </c>
      <c r="P40" s="605" t="e">
        <f>'8 міс.'!P40+#REF!</f>
        <v>#REF!</v>
      </c>
      <c r="Q40" s="608" t="e">
        <f t="shared" si="18"/>
        <v>#REF!</v>
      </c>
      <c r="R40" s="684" t="e">
        <f>'8 міс.'!R40+#REF!</f>
        <v>#REF!</v>
      </c>
      <c r="S40" s="605" t="e">
        <f>'8 міс.'!S40+#REF!</f>
        <v>#REF!</v>
      </c>
      <c r="T40" s="800" t="e">
        <f t="shared" si="20"/>
        <v>#REF!</v>
      </c>
      <c r="U40" s="602" t="e">
        <f t="shared" si="23"/>
        <v>#REF!</v>
      </c>
      <c r="V40" s="603" t="e">
        <f t="shared" si="23"/>
        <v>#REF!</v>
      </c>
      <c r="W40" s="608" t="e">
        <f t="shared" si="22"/>
        <v>#REF!</v>
      </c>
    </row>
    <row r="41" spans="1:23" s="140" customFormat="1" ht="15" customHeight="1" x14ac:dyDescent="0.2">
      <c r="A41" s="569" t="s">
        <v>58</v>
      </c>
      <c r="B41" s="1021" t="s">
        <v>12</v>
      </c>
      <c r="C41" s="600" t="e">
        <f>'8 міс.'!C41+#REF!</f>
        <v>#REF!</v>
      </c>
      <c r="D41" s="601" t="e">
        <f>'8 міс.'!D41+#REF!</f>
        <v>#REF!</v>
      </c>
      <c r="E41" s="609" t="e">
        <f t="shared" si="10"/>
        <v>#REF!</v>
      </c>
      <c r="F41" s="773" t="e">
        <f>'8 міс.'!F41+#REF!</f>
        <v>#REF!</v>
      </c>
      <c r="G41" s="601" t="e">
        <f>'8 міс.'!G41+#REF!</f>
        <v>#REF!</v>
      </c>
      <c r="H41" s="799" t="e">
        <f t="shared" si="12"/>
        <v>#REF!</v>
      </c>
      <c r="I41" s="600" t="e">
        <f>'8 міс.'!I41+#REF!</f>
        <v>#REF!</v>
      </c>
      <c r="J41" s="601" t="e">
        <f>'8 міс.'!J41+#REF!</f>
        <v>#REF!</v>
      </c>
      <c r="K41" s="609" t="e">
        <f t="shared" si="14"/>
        <v>#REF!</v>
      </c>
      <c r="L41" s="773" t="e">
        <f>'8 міс.'!L41+#REF!</f>
        <v>#REF!</v>
      </c>
      <c r="M41" s="601" t="e">
        <f>'8 міс.'!M41+#REF!</f>
        <v>#REF!</v>
      </c>
      <c r="N41" s="799" t="e">
        <f t="shared" si="16"/>
        <v>#REF!</v>
      </c>
      <c r="O41" s="600" t="e">
        <f>'8 міс.'!O41+#REF!</f>
        <v>#REF!</v>
      </c>
      <c r="P41" s="601" t="e">
        <f>'8 міс.'!P41+#REF!</f>
        <v>#REF!</v>
      </c>
      <c r="Q41" s="609" t="e">
        <f t="shared" si="18"/>
        <v>#REF!</v>
      </c>
      <c r="R41" s="773" t="e">
        <f>'8 міс.'!R41+#REF!</f>
        <v>#REF!</v>
      </c>
      <c r="S41" s="601" t="e">
        <f>'8 міс.'!S41+#REF!</f>
        <v>#REF!</v>
      </c>
      <c r="T41" s="799" t="e">
        <f t="shared" si="20"/>
        <v>#REF!</v>
      </c>
      <c r="U41" s="606" t="e">
        <f>U40+U39</f>
        <v>#REF!</v>
      </c>
      <c r="V41" s="607" t="e">
        <f>SUM(D41,G41,J41,M41,P41,S41)</f>
        <v>#REF!</v>
      </c>
      <c r="W41" s="609" t="e">
        <f t="shared" si="22"/>
        <v>#REF!</v>
      </c>
    </row>
    <row r="42" spans="1:23" s="23" customFormat="1" ht="21" customHeight="1" x14ac:dyDescent="0.2">
      <c r="A42" s="566" t="s">
        <v>54</v>
      </c>
      <c r="B42" s="653" t="s">
        <v>57</v>
      </c>
      <c r="C42" s="604" t="e">
        <f>'8 міс.'!C42+#REF!</f>
        <v>#REF!</v>
      </c>
      <c r="D42" s="605" t="e">
        <f>'8 міс.'!D42+#REF!</f>
        <v>#REF!</v>
      </c>
      <c r="E42" s="608" t="e">
        <f t="shared" si="10"/>
        <v>#REF!</v>
      </c>
      <c r="F42" s="684" t="e">
        <f>'8 міс.'!F42+#REF!</f>
        <v>#REF!</v>
      </c>
      <c r="G42" s="605" t="e">
        <f>'8 міс.'!G42+#REF!</f>
        <v>#REF!</v>
      </c>
      <c r="H42" s="800" t="e">
        <f t="shared" si="12"/>
        <v>#REF!</v>
      </c>
      <c r="I42" s="604" t="e">
        <f>'8 міс.'!I42+#REF!</f>
        <v>#REF!</v>
      </c>
      <c r="J42" s="605" t="e">
        <f>'8 міс.'!J42+#REF!</f>
        <v>#REF!</v>
      </c>
      <c r="K42" s="608" t="e">
        <f t="shared" si="14"/>
        <v>#REF!</v>
      </c>
      <c r="L42" s="684" t="e">
        <f>'8 міс.'!L42+#REF!</f>
        <v>#REF!</v>
      </c>
      <c r="M42" s="605" t="e">
        <f>'8 міс.'!M42+#REF!</f>
        <v>#REF!</v>
      </c>
      <c r="N42" s="800" t="e">
        <f t="shared" si="16"/>
        <v>#REF!</v>
      </c>
      <c r="O42" s="604" t="e">
        <f>'8 міс.'!O42+#REF!</f>
        <v>#REF!</v>
      </c>
      <c r="P42" s="605" t="e">
        <f>'8 міс.'!P42+#REF!</f>
        <v>#REF!</v>
      </c>
      <c r="Q42" s="608" t="e">
        <f t="shared" si="18"/>
        <v>#REF!</v>
      </c>
      <c r="R42" s="684" t="e">
        <f>'8 міс.'!R42+#REF!</f>
        <v>#REF!</v>
      </c>
      <c r="S42" s="605" t="e">
        <f>'8 міс.'!S42+#REF!</f>
        <v>#REF!</v>
      </c>
      <c r="T42" s="800" t="e">
        <f t="shared" si="20"/>
        <v>#REF!</v>
      </c>
      <c r="U42" s="602" t="e">
        <f>SUM(C42,F42,I42,L42,O42,R42)</f>
        <v>#REF!</v>
      </c>
      <c r="V42" s="603" t="e">
        <f>SUM(D42,G42,J42,M42,P42,S42)</f>
        <v>#REF!</v>
      </c>
      <c r="W42" s="608" t="e">
        <f t="shared" si="22"/>
        <v>#REF!</v>
      </c>
    </row>
    <row r="43" spans="1:23" s="23" customFormat="1" ht="15" customHeight="1" x14ac:dyDescent="0.2">
      <c r="A43" s="566" t="s">
        <v>56</v>
      </c>
      <c r="B43" s="577" t="s">
        <v>12</v>
      </c>
      <c r="C43" s="604" t="e">
        <f>'8 міс.'!C43+#REF!</f>
        <v>#REF!</v>
      </c>
      <c r="D43" s="605" t="e">
        <f>'8 міс.'!D43+#REF!</f>
        <v>#REF!</v>
      </c>
      <c r="E43" s="608" t="e">
        <f t="shared" si="10"/>
        <v>#REF!</v>
      </c>
      <c r="F43" s="684" t="e">
        <f>'8 міс.'!F43+#REF!</f>
        <v>#REF!</v>
      </c>
      <c r="G43" s="605" t="e">
        <f>'8 міс.'!G43+#REF!</f>
        <v>#REF!</v>
      </c>
      <c r="H43" s="800" t="e">
        <f t="shared" si="12"/>
        <v>#REF!</v>
      </c>
      <c r="I43" s="604" t="e">
        <f>'8 міс.'!I43+#REF!</f>
        <v>#REF!</v>
      </c>
      <c r="J43" s="605" t="e">
        <f>'8 міс.'!J43+#REF!</f>
        <v>#REF!</v>
      </c>
      <c r="K43" s="608" t="e">
        <f t="shared" si="14"/>
        <v>#REF!</v>
      </c>
      <c r="L43" s="684" t="e">
        <f>'8 міс.'!L43+#REF!</f>
        <v>#REF!</v>
      </c>
      <c r="M43" s="605" t="e">
        <f>'8 міс.'!M43+#REF!</f>
        <v>#REF!</v>
      </c>
      <c r="N43" s="800" t="e">
        <f t="shared" si="16"/>
        <v>#REF!</v>
      </c>
      <c r="O43" s="604" t="e">
        <f>'8 міс.'!O43+#REF!</f>
        <v>#REF!</v>
      </c>
      <c r="P43" s="605" t="e">
        <f>'8 міс.'!P43+#REF!</f>
        <v>#REF!</v>
      </c>
      <c r="Q43" s="608" t="e">
        <f t="shared" si="18"/>
        <v>#REF!</v>
      </c>
      <c r="R43" s="684" t="e">
        <f>'8 міс.'!R43+#REF!</f>
        <v>#REF!</v>
      </c>
      <c r="S43" s="605" t="e">
        <f>'8 міс.'!S43+#REF!</f>
        <v>#REF!</v>
      </c>
      <c r="T43" s="800" t="e">
        <f t="shared" si="20"/>
        <v>#REF!</v>
      </c>
      <c r="U43" s="602" t="e">
        <f>SUM(C43,F43,I43,L43,O43,R43)</f>
        <v>#REF!</v>
      </c>
      <c r="V43" s="603" t="e">
        <f>SUM(D43,G43,J43,M43,P43,S43)</f>
        <v>#REF!</v>
      </c>
      <c r="W43" s="608" t="e">
        <f t="shared" si="22"/>
        <v>#REF!</v>
      </c>
    </row>
    <row r="44" spans="1:23" s="140" customFormat="1" ht="15" customHeight="1" thickBot="1" x14ac:dyDescent="0.25">
      <c r="A44" s="570" t="s">
        <v>58</v>
      </c>
      <c r="B44" s="1022" t="s">
        <v>12</v>
      </c>
      <c r="C44" s="758" t="e">
        <f>'8 міс.'!C44+#REF!</f>
        <v>#REF!</v>
      </c>
      <c r="D44" s="637" t="e">
        <f>'8 міс.'!D44+#REF!</f>
        <v>#REF!</v>
      </c>
      <c r="E44" s="638" t="e">
        <f t="shared" si="10"/>
        <v>#REF!</v>
      </c>
      <c r="F44" s="1023" t="e">
        <f>'8 міс.'!F44+#REF!</f>
        <v>#REF!</v>
      </c>
      <c r="G44" s="637" t="e">
        <f>'8 міс.'!G44+#REF!</f>
        <v>#REF!</v>
      </c>
      <c r="H44" s="1024" t="e">
        <f t="shared" si="12"/>
        <v>#REF!</v>
      </c>
      <c r="I44" s="758" t="e">
        <f>'8 міс.'!I44+#REF!</f>
        <v>#REF!</v>
      </c>
      <c r="J44" s="637" t="e">
        <f>'8 міс.'!J44+#REF!</f>
        <v>#REF!</v>
      </c>
      <c r="K44" s="638" t="e">
        <f t="shared" si="14"/>
        <v>#REF!</v>
      </c>
      <c r="L44" s="1023" t="e">
        <f>'8 міс.'!L44+#REF!</f>
        <v>#REF!</v>
      </c>
      <c r="M44" s="637" t="e">
        <f>'8 міс.'!M44+#REF!</f>
        <v>#REF!</v>
      </c>
      <c r="N44" s="1024" t="e">
        <f t="shared" si="16"/>
        <v>#REF!</v>
      </c>
      <c r="O44" s="758" t="e">
        <f>'8 міс.'!O44+#REF!</f>
        <v>#REF!</v>
      </c>
      <c r="P44" s="637" t="e">
        <f>'8 міс.'!P44+#REF!</f>
        <v>#REF!</v>
      </c>
      <c r="Q44" s="638" t="e">
        <f t="shared" si="18"/>
        <v>#REF!</v>
      </c>
      <c r="R44" s="1023" t="e">
        <f>'8 міс.'!R44+#REF!</f>
        <v>#REF!</v>
      </c>
      <c r="S44" s="637" t="e">
        <f>'8 міс.'!S44+#REF!</f>
        <v>#REF!</v>
      </c>
      <c r="T44" s="1024" t="e">
        <f t="shared" si="20"/>
        <v>#REF!</v>
      </c>
      <c r="U44" s="640" t="e">
        <f>U43+U42</f>
        <v>#REF!</v>
      </c>
      <c r="V44" s="641" t="e">
        <f>SUM(D44,G44,J44,M44,P44,S44)</f>
        <v>#REF!</v>
      </c>
      <c r="W44" s="638" t="e">
        <f t="shared" si="22"/>
        <v>#REF!</v>
      </c>
    </row>
    <row r="45" spans="1:23" s="528" customFormat="1" ht="25.5" x14ac:dyDescent="0.2">
      <c r="A45" s="571" t="s">
        <v>95</v>
      </c>
      <c r="B45" s="580"/>
      <c r="C45" s="728" t="e">
        <f>C47+C48+C49+C52+C51</f>
        <v>#REF!</v>
      </c>
      <c r="D45" s="728" t="e">
        <f>D47+D48+D49+D52+D51</f>
        <v>#REF!</v>
      </c>
      <c r="E45" s="471" t="e">
        <f t="shared" ref="E45:E59" si="24">D45/C45*100</f>
        <v>#REF!</v>
      </c>
      <c r="F45" s="728" t="e">
        <f>F47+F48+F49+F52+F51</f>
        <v>#REF!</v>
      </c>
      <c r="G45" s="728" t="e">
        <f>G47+G48+G49+G52+G51</f>
        <v>#REF!</v>
      </c>
      <c r="H45" s="649" t="e">
        <f t="shared" ref="H45:H59" si="25">G45/F45*100</f>
        <v>#REF!</v>
      </c>
      <c r="I45" s="728" t="e">
        <f>I47+I48+I49+I52+I51</f>
        <v>#REF!</v>
      </c>
      <c r="J45" s="728" t="e">
        <f>J47+J48+J49+J52+J51</f>
        <v>#REF!</v>
      </c>
      <c r="K45" s="471" t="e">
        <f t="shared" ref="K45:K59" si="26">J45/I45*100</f>
        <v>#REF!</v>
      </c>
      <c r="L45" s="976" t="e">
        <f>L47+L48+L49+L51+L52</f>
        <v>#REF!</v>
      </c>
      <c r="M45" s="976" t="e">
        <f>M47+M48+M49+M51+M52</f>
        <v>#REF!</v>
      </c>
      <c r="N45" s="649" t="e">
        <f t="shared" ref="N45:N59" si="27">M45/L45*100</f>
        <v>#REF!</v>
      </c>
      <c r="O45" s="736" t="e">
        <f>O47+O48+O49+O52+O51</f>
        <v>#REF!</v>
      </c>
      <c r="P45" s="728" t="e">
        <f>P47+P48+P49+P52+P51</f>
        <v>#REF!</v>
      </c>
      <c r="Q45" s="471" t="e">
        <f t="shared" ref="Q45:Q59" si="28">P45/O45*100</f>
        <v>#REF!</v>
      </c>
      <c r="R45" s="728" t="e">
        <f>R47+R48+R49+R52+R51</f>
        <v>#REF!</v>
      </c>
      <c r="S45" s="728" t="e">
        <f>S47+S48+S49+S52+S51</f>
        <v>#REF!</v>
      </c>
      <c r="T45" s="649" t="e">
        <f t="shared" ref="T45:T59" si="29">S45/R45*100</f>
        <v>#REF!</v>
      </c>
      <c r="U45" s="618" t="e">
        <f>SUM(C45,F45,I45,L45,O45,R45)+0.1</f>
        <v>#REF!</v>
      </c>
      <c r="V45" s="618" t="e">
        <f t="shared" ref="U45:V59" si="30">SUM(D45,G45,J45,M45,P45,S45)</f>
        <v>#REF!</v>
      </c>
      <c r="W45" s="471" t="e">
        <f t="shared" ref="W45:W59" si="31">V45/U45*100</f>
        <v>#REF!</v>
      </c>
    </row>
    <row r="46" spans="1:23" s="527" customFormat="1" ht="13.5" customHeight="1" x14ac:dyDescent="0.2">
      <c r="A46" s="841" t="s">
        <v>102</v>
      </c>
      <c r="B46" s="1018"/>
      <c r="C46" s="626" t="e">
        <f>C47+C48+C49+C52</f>
        <v>#REF!</v>
      </c>
      <c r="D46" s="626" t="e">
        <f>D47+D48+D49+D52</f>
        <v>#REF!</v>
      </c>
      <c r="E46" s="504" t="e">
        <f t="shared" si="24"/>
        <v>#REF!</v>
      </c>
      <c r="F46" s="626" t="e">
        <f>F47+F48+F49+F52</f>
        <v>#REF!</v>
      </c>
      <c r="G46" s="626" t="e">
        <f>G47+G48+G49+G52</f>
        <v>#REF!</v>
      </c>
      <c r="H46" s="504" t="e">
        <f t="shared" si="25"/>
        <v>#REF!</v>
      </c>
      <c r="I46" s="626" t="e">
        <f>I47+I48+I49+I52</f>
        <v>#REF!</v>
      </c>
      <c r="J46" s="626" t="e">
        <f>J47+J48+J49+J52</f>
        <v>#REF!</v>
      </c>
      <c r="K46" s="504" t="e">
        <f t="shared" si="26"/>
        <v>#REF!</v>
      </c>
      <c r="L46" s="626" t="e">
        <f>L47+L48+L49+L52</f>
        <v>#REF!</v>
      </c>
      <c r="M46" s="626" t="e">
        <f>M47+M48+M49+M52</f>
        <v>#REF!</v>
      </c>
      <c r="N46" s="504" t="e">
        <f t="shared" si="27"/>
        <v>#REF!</v>
      </c>
      <c r="O46" s="626" t="e">
        <f>O47+O48+O49+O52</f>
        <v>#REF!</v>
      </c>
      <c r="P46" s="626" t="e">
        <f>P47+P48+P49+P52</f>
        <v>#REF!</v>
      </c>
      <c r="Q46" s="504" t="e">
        <f t="shared" si="28"/>
        <v>#REF!</v>
      </c>
      <c r="R46" s="626" t="e">
        <f>R47+R48+R49+R52</f>
        <v>#REF!</v>
      </c>
      <c r="S46" s="626" t="e">
        <f>S47+S48+S49+S52</f>
        <v>#REF!</v>
      </c>
      <c r="T46" s="504" t="e">
        <f t="shared" si="29"/>
        <v>#REF!</v>
      </c>
      <c r="U46" s="620" t="e">
        <f t="shared" si="30"/>
        <v>#REF!</v>
      </c>
      <c r="V46" s="620" t="e">
        <f t="shared" si="30"/>
        <v>#REF!</v>
      </c>
      <c r="W46" s="504" t="e">
        <f t="shared" si="31"/>
        <v>#REF!</v>
      </c>
    </row>
    <row r="47" spans="1:23" s="527" customFormat="1" x14ac:dyDescent="0.2">
      <c r="A47" s="663" t="s">
        <v>92</v>
      </c>
      <c r="B47" s="1019"/>
      <c r="C47" s="738" t="e">
        <f>'8 міс.'!C47+#REF!</f>
        <v>#REF!</v>
      </c>
      <c r="D47" s="977" t="e">
        <f>'8 міс.'!D47+#REF!</f>
        <v>#REF!</v>
      </c>
      <c r="E47" s="502" t="e">
        <f t="shared" si="24"/>
        <v>#REF!</v>
      </c>
      <c r="F47" s="977" t="e">
        <f>'8 міс.'!F47+#REF!</f>
        <v>#REF!</v>
      </c>
      <c r="G47" s="977" t="e">
        <f>'8 міс.'!G47+#REF!</f>
        <v>#REF!</v>
      </c>
      <c r="H47" s="510" t="e">
        <f t="shared" si="25"/>
        <v>#REF!</v>
      </c>
      <c r="I47" s="738" t="e">
        <f>'8 міс.'!I47+#REF!</f>
        <v>#REF!</v>
      </c>
      <c r="J47" s="977" t="e">
        <f>'8 міс.'!J47+#REF!</f>
        <v>#REF!</v>
      </c>
      <c r="K47" s="502" t="e">
        <f t="shared" si="26"/>
        <v>#REF!</v>
      </c>
      <c r="L47" s="977" t="e">
        <f>'8 міс.'!L47+#REF!</f>
        <v>#REF!</v>
      </c>
      <c r="M47" s="977" t="e">
        <f>'8 міс.'!M47+#REF!</f>
        <v>#REF!</v>
      </c>
      <c r="N47" s="510" t="e">
        <f t="shared" si="27"/>
        <v>#REF!</v>
      </c>
      <c r="O47" s="738" t="e">
        <f>'8 міс.'!O47+#REF!</f>
        <v>#REF!</v>
      </c>
      <c r="P47" s="977" t="e">
        <f>'8 міс.'!P47+#REF!</f>
        <v>#REF!</v>
      </c>
      <c r="Q47" s="502" t="e">
        <f t="shared" si="28"/>
        <v>#REF!</v>
      </c>
      <c r="R47" s="977" t="e">
        <f>'8 міс.'!R47+#REF!</f>
        <v>#REF!</v>
      </c>
      <c r="S47" s="977" t="e">
        <f>'8 міс.'!S47+#REF!</f>
        <v>#REF!</v>
      </c>
      <c r="T47" s="510" t="e">
        <f t="shared" si="29"/>
        <v>#REF!</v>
      </c>
      <c r="U47" s="593" t="e">
        <f t="shared" si="30"/>
        <v>#REF!</v>
      </c>
      <c r="V47" s="594" t="e">
        <f t="shared" si="30"/>
        <v>#REF!</v>
      </c>
      <c r="W47" s="502" t="e">
        <f t="shared" si="31"/>
        <v>#REF!</v>
      </c>
    </row>
    <row r="48" spans="1:23" s="527" customFormat="1" x14ac:dyDescent="0.2">
      <c r="A48" s="663" t="s">
        <v>93</v>
      </c>
      <c r="B48" s="1019"/>
      <c r="C48" s="738" t="e">
        <f>'8 міс.'!C48+#REF!</f>
        <v>#REF!</v>
      </c>
      <c r="D48" s="977" t="e">
        <f>'8 міс.'!D48+#REF!</f>
        <v>#REF!</v>
      </c>
      <c r="E48" s="502" t="e">
        <f t="shared" si="24"/>
        <v>#REF!</v>
      </c>
      <c r="F48" s="977" t="e">
        <f>'8 міс.'!F48+#REF!</f>
        <v>#REF!</v>
      </c>
      <c r="G48" s="977" t="e">
        <f>'8 міс.'!G48+#REF!</f>
        <v>#REF!</v>
      </c>
      <c r="H48" s="510" t="e">
        <f t="shared" si="25"/>
        <v>#REF!</v>
      </c>
      <c r="I48" s="738" t="e">
        <f>'8 міс.'!I48+#REF!</f>
        <v>#REF!</v>
      </c>
      <c r="J48" s="977" t="e">
        <f>'8 міс.'!J48+#REF!</f>
        <v>#REF!</v>
      </c>
      <c r="K48" s="502" t="e">
        <f t="shared" si="26"/>
        <v>#REF!</v>
      </c>
      <c r="L48" s="977" t="e">
        <f>'8 міс.'!L48+#REF!</f>
        <v>#REF!</v>
      </c>
      <c r="M48" s="977" t="e">
        <f>'8 міс.'!M48+#REF!</f>
        <v>#REF!</v>
      </c>
      <c r="N48" s="510" t="e">
        <f t="shared" si="27"/>
        <v>#REF!</v>
      </c>
      <c r="O48" s="738" t="e">
        <f>'8 міс.'!O48+#REF!</f>
        <v>#REF!</v>
      </c>
      <c r="P48" s="977" t="e">
        <f>'8 міс.'!P48+#REF!</f>
        <v>#REF!</v>
      </c>
      <c r="Q48" s="502" t="e">
        <f t="shared" si="28"/>
        <v>#REF!</v>
      </c>
      <c r="R48" s="977" t="e">
        <f>'8 міс.'!R48+#REF!</f>
        <v>#REF!</v>
      </c>
      <c r="S48" s="977" t="e">
        <f>'8 міс.'!S48+#REF!</f>
        <v>#REF!</v>
      </c>
      <c r="T48" s="510" t="e">
        <f t="shared" si="29"/>
        <v>#REF!</v>
      </c>
      <c r="U48" s="593" t="e">
        <f t="shared" si="30"/>
        <v>#REF!</v>
      </c>
      <c r="V48" s="594" t="e">
        <f t="shared" si="30"/>
        <v>#REF!</v>
      </c>
      <c r="W48" s="502" t="e">
        <f t="shared" si="31"/>
        <v>#REF!</v>
      </c>
    </row>
    <row r="49" spans="1:23" s="527" customFormat="1" x14ac:dyDescent="0.2">
      <c r="A49" s="663" t="s">
        <v>94</v>
      </c>
      <c r="B49" s="1019"/>
      <c r="C49" s="738" t="e">
        <f>'8 міс.'!C49+#REF!</f>
        <v>#REF!</v>
      </c>
      <c r="D49" s="977" t="e">
        <f>'8 міс.'!D49+#REF!</f>
        <v>#REF!</v>
      </c>
      <c r="E49" s="502" t="e">
        <f t="shared" si="24"/>
        <v>#REF!</v>
      </c>
      <c r="F49" s="977" t="e">
        <f>'8 міс.'!F49+#REF!</f>
        <v>#REF!</v>
      </c>
      <c r="G49" s="977" t="e">
        <f>'8 міс.'!G49+#REF!</f>
        <v>#REF!</v>
      </c>
      <c r="H49" s="510" t="e">
        <f t="shared" si="25"/>
        <v>#REF!</v>
      </c>
      <c r="I49" s="738" t="e">
        <f>'8 міс.'!I49+#REF!</f>
        <v>#REF!</v>
      </c>
      <c r="J49" s="977" t="e">
        <f>'8 міс.'!J49+#REF!</f>
        <v>#REF!</v>
      </c>
      <c r="K49" s="502" t="e">
        <f t="shared" si="26"/>
        <v>#REF!</v>
      </c>
      <c r="L49" s="977" t="e">
        <f>'8 міс.'!L49+#REF!</f>
        <v>#REF!</v>
      </c>
      <c r="M49" s="977" t="e">
        <f>'8 міс.'!M49+#REF!</f>
        <v>#REF!</v>
      </c>
      <c r="N49" s="510" t="e">
        <f t="shared" si="27"/>
        <v>#REF!</v>
      </c>
      <c r="O49" s="738" t="e">
        <f>'8 міс.'!O49+#REF!</f>
        <v>#REF!</v>
      </c>
      <c r="P49" s="977" t="e">
        <f>'8 міс.'!P49+#REF!</f>
        <v>#REF!</v>
      </c>
      <c r="Q49" s="502" t="e">
        <f t="shared" si="28"/>
        <v>#REF!</v>
      </c>
      <c r="R49" s="977" t="e">
        <f>'8 міс.'!R49+#REF!</f>
        <v>#REF!</v>
      </c>
      <c r="S49" s="977" t="e">
        <f>'8 міс.'!S49+#REF!</f>
        <v>#REF!</v>
      </c>
      <c r="T49" s="510" t="e">
        <f t="shared" si="29"/>
        <v>#REF!</v>
      </c>
      <c r="U49" s="593" t="e">
        <f t="shared" si="30"/>
        <v>#REF!</v>
      </c>
      <c r="V49" s="594" t="e">
        <f t="shared" si="30"/>
        <v>#REF!</v>
      </c>
      <c r="W49" s="502" t="e">
        <f t="shared" si="31"/>
        <v>#REF!</v>
      </c>
    </row>
    <row r="50" spans="1:23" s="527" customFormat="1" x14ac:dyDescent="0.2">
      <c r="A50" s="663" t="s">
        <v>101</v>
      </c>
      <c r="B50" s="1019"/>
      <c r="C50" s="738" t="e">
        <f>'8 міс.'!C50+#REF!</f>
        <v>#REF!</v>
      </c>
      <c r="D50" s="977" t="e">
        <f>'8 міс.'!D50+#REF!</f>
        <v>#REF!</v>
      </c>
      <c r="E50" s="502" t="e">
        <f>D50/C50*100</f>
        <v>#REF!</v>
      </c>
      <c r="F50" s="977" t="e">
        <f>'8 міс.'!F50+#REF!</f>
        <v>#REF!</v>
      </c>
      <c r="G50" s="977" t="e">
        <f>'8 міс.'!G50+#REF!</f>
        <v>#REF!</v>
      </c>
      <c r="H50" s="510" t="e">
        <f>G50/F50*100</f>
        <v>#REF!</v>
      </c>
      <c r="I50" s="738" t="e">
        <f>'8 міс.'!I50+#REF!</f>
        <v>#REF!</v>
      </c>
      <c r="J50" s="977" t="e">
        <f>'8 міс.'!J50+#REF!</f>
        <v>#REF!</v>
      </c>
      <c r="K50" s="502" t="e">
        <f>J50/I50*100</f>
        <v>#REF!</v>
      </c>
      <c r="L50" s="977" t="e">
        <f>'8 міс.'!L50+#REF!</f>
        <v>#REF!</v>
      </c>
      <c r="M50" s="977" t="e">
        <f>'8 міс.'!M50+#REF!</f>
        <v>#REF!</v>
      </c>
      <c r="N50" s="510" t="e">
        <f>M50/L50*100</f>
        <v>#REF!</v>
      </c>
      <c r="O50" s="738" t="e">
        <f>'8 міс.'!O50+#REF!</f>
        <v>#REF!</v>
      </c>
      <c r="P50" s="977" t="e">
        <f>'8 міс.'!P50+#REF!</f>
        <v>#REF!</v>
      </c>
      <c r="Q50" s="502" t="e">
        <f>P50/O50*100</f>
        <v>#REF!</v>
      </c>
      <c r="R50" s="977" t="e">
        <f>'8 міс.'!R50+#REF!</f>
        <v>#REF!</v>
      </c>
      <c r="S50" s="977" t="e">
        <f>'8 міс.'!S50+#REF!</f>
        <v>#REF!</v>
      </c>
      <c r="T50" s="510" t="e">
        <f>S50/R50*100</f>
        <v>#REF!</v>
      </c>
      <c r="U50" s="593" t="e">
        <f>SUM(C50,F50,I50,L50,O50,R50)</f>
        <v>#REF!</v>
      </c>
      <c r="V50" s="594" t="e">
        <f>SUM(D50,G50,J50,M50,P50,S50)</f>
        <v>#REF!</v>
      </c>
      <c r="W50" s="502" t="e">
        <f>V50/U50*100</f>
        <v>#REF!</v>
      </c>
    </row>
    <row r="51" spans="1:23" s="527" customFormat="1" x14ac:dyDescent="0.2">
      <c r="A51" s="663" t="s">
        <v>97</v>
      </c>
      <c r="B51" s="1019"/>
      <c r="C51" s="738" t="e">
        <f>'8 міс.'!C51+#REF!</f>
        <v>#REF!</v>
      </c>
      <c r="D51" s="977" t="e">
        <f>'8 міс.'!D51+#REF!</f>
        <v>#REF!</v>
      </c>
      <c r="E51" s="502" t="e">
        <f t="shared" si="24"/>
        <v>#REF!</v>
      </c>
      <c r="F51" s="977" t="e">
        <f>'8 міс.'!F51+#REF!</f>
        <v>#REF!</v>
      </c>
      <c r="G51" s="977" t="e">
        <f>'8 міс.'!G51+#REF!</f>
        <v>#REF!</v>
      </c>
      <c r="H51" s="510" t="e">
        <f t="shared" si="25"/>
        <v>#REF!</v>
      </c>
      <c r="I51" s="738" t="e">
        <f>'8 міс.'!I51+#REF!</f>
        <v>#REF!</v>
      </c>
      <c r="J51" s="977" t="e">
        <f>'8 міс.'!J51+#REF!</f>
        <v>#REF!</v>
      </c>
      <c r="K51" s="502" t="e">
        <f t="shared" si="26"/>
        <v>#REF!</v>
      </c>
      <c r="L51" s="977" t="e">
        <f>'8 міс.'!L51+#REF!</f>
        <v>#REF!</v>
      </c>
      <c r="M51" s="977" t="e">
        <f>'8 міс.'!M51+#REF!</f>
        <v>#REF!</v>
      </c>
      <c r="N51" s="510" t="e">
        <f t="shared" si="27"/>
        <v>#REF!</v>
      </c>
      <c r="O51" s="738" t="e">
        <f>'8 міс.'!O51+#REF!</f>
        <v>#REF!</v>
      </c>
      <c r="P51" s="977" t="e">
        <f>'8 міс.'!P51+#REF!</f>
        <v>#REF!</v>
      </c>
      <c r="Q51" s="502" t="e">
        <f t="shared" si="28"/>
        <v>#REF!</v>
      </c>
      <c r="R51" s="977" t="e">
        <f>'8 міс.'!R51+#REF!</f>
        <v>#REF!</v>
      </c>
      <c r="S51" s="977" t="e">
        <f>'8 міс.'!S51+#REF!</f>
        <v>#REF!</v>
      </c>
      <c r="T51" s="510" t="e">
        <f t="shared" si="29"/>
        <v>#REF!</v>
      </c>
      <c r="U51" s="593" t="e">
        <f>SUM(C51,F51,I51,L51,O51,R51)</f>
        <v>#REF!</v>
      </c>
      <c r="V51" s="594" t="e">
        <f>SUM(D51,G51,J51,M51,P51,S51)</f>
        <v>#REF!</v>
      </c>
      <c r="W51" s="502" t="e">
        <f t="shared" si="31"/>
        <v>#REF!</v>
      </c>
    </row>
    <row r="52" spans="1:23" s="527" customFormat="1" x14ac:dyDescent="0.2">
      <c r="A52" s="663" t="s">
        <v>98</v>
      </c>
      <c r="B52" s="1019"/>
      <c r="C52" s="738" t="e">
        <f>'8 міс.'!C52+#REF!</f>
        <v>#REF!</v>
      </c>
      <c r="D52" s="977" t="e">
        <f>'8 міс.'!D52+#REF!</f>
        <v>#REF!</v>
      </c>
      <c r="E52" s="502" t="e">
        <f t="shared" si="24"/>
        <v>#REF!</v>
      </c>
      <c r="F52" s="977" t="e">
        <f>'8 міс.'!F52+#REF!</f>
        <v>#REF!</v>
      </c>
      <c r="G52" s="977" t="e">
        <f>'8 міс.'!G52+#REF!</f>
        <v>#REF!</v>
      </c>
      <c r="H52" s="510" t="e">
        <f t="shared" si="25"/>
        <v>#REF!</v>
      </c>
      <c r="I52" s="738" t="e">
        <f>'8 міс.'!I52+#REF!</f>
        <v>#REF!</v>
      </c>
      <c r="J52" s="977" t="e">
        <f>'8 міс.'!J52+#REF!</f>
        <v>#REF!</v>
      </c>
      <c r="K52" s="502" t="e">
        <f t="shared" si="26"/>
        <v>#REF!</v>
      </c>
      <c r="L52" s="977" t="e">
        <f>'8 міс.'!L52+#REF!</f>
        <v>#REF!</v>
      </c>
      <c r="M52" s="977" t="e">
        <f>'8 міс.'!M52+#REF!</f>
        <v>#REF!</v>
      </c>
      <c r="N52" s="510" t="e">
        <f t="shared" si="27"/>
        <v>#REF!</v>
      </c>
      <c r="O52" s="738" t="e">
        <f>'8 міс.'!O52+#REF!</f>
        <v>#REF!</v>
      </c>
      <c r="P52" s="977" t="e">
        <f>'8 міс.'!P52+#REF!</f>
        <v>#REF!</v>
      </c>
      <c r="Q52" s="502" t="e">
        <f t="shared" si="28"/>
        <v>#REF!</v>
      </c>
      <c r="R52" s="977" t="e">
        <f>'8 міс.'!R52+#REF!</f>
        <v>#REF!</v>
      </c>
      <c r="S52" s="977" t="e">
        <f>'8 міс.'!S52+#REF!</f>
        <v>#REF!</v>
      </c>
      <c r="T52" s="510" t="e">
        <f t="shared" si="29"/>
        <v>#REF!</v>
      </c>
      <c r="U52" s="593" t="e">
        <f t="shared" si="30"/>
        <v>#REF!</v>
      </c>
      <c r="V52" s="594" t="e">
        <f t="shared" si="30"/>
        <v>#REF!</v>
      </c>
      <c r="W52" s="502" t="e">
        <f t="shared" si="31"/>
        <v>#REF!</v>
      </c>
    </row>
    <row r="53" spans="1:23" s="527" customFormat="1" ht="13.5" thickBot="1" x14ac:dyDescent="0.25">
      <c r="A53" s="659" t="s">
        <v>99</v>
      </c>
      <c r="B53" s="1020"/>
      <c r="C53" s="730" t="e">
        <f>C49/C46*100</f>
        <v>#REF!</v>
      </c>
      <c r="D53" s="730" t="e">
        <f>D49/D46*100</f>
        <v>#REF!</v>
      </c>
      <c r="E53" s="503"/>
      <c r="F53" s="730" t="e">
        <f>F49/F46*100</f>
        <v>#REF!</v>
      </c>
      <c r="G53" s="730" t="e">
        <f>G49/G46*100</f>
        <v>#REF!</v>
      </c>
      <c r="H53" s="503"/>
      <c r="I53" s="730" t="e">
        <f>I49/I46*100</f>
        <v>#REF!</v>
      </c>
      <c r="J53" s="730" t="e">
        <f>J49/J46*100</f>
        <v>#REF!</v>
      </c>
      <c r="K53" s="503"/>
      <c r="L53" s="730" t="e">
        <f>L49/L46*100</f>
        <v>#REF!</v>
      </c>
      <c r="M53" s="730" t="e">
        <f>M49/M46*100</f>
        <v>#REF!</v>
      </c>
      <c r="N53" s="503"/>
      <c r="O53" s="1008" t="e">
        <f>O49/O46*100</f>
        <v>#REF!</v>
      </c>
      <c r="P53" s="1008" t="e">
        <f>P49/P46*100</f>
        <v>#REF!</v>
      </c>
      <c r="Q53" s="1009"/>
      <c r="R53" s="730" t="e">
        <f>R49/R46*100</f>
        <v>#REF!</v>
      </c>
      <c r="S53" s="730" t="e">
        <f>S49/S46*100</f>
        <v>#REF!</v>
      </c>
      <c r="T53" s="503"/>
      <c r="U53" s="730" t="e">
        <f>U49/U46*100</f>
        <v>#REF!</v>
      </c>
      <c r="V53" s="730" t="e">
        <f>V49/V46*100</f>
        <v>#REF!</v>
      </c>
      <c r="W53" s="503"/>
    </row>
    <row r="54" spans="1:23" s="528" customFormat="1" ht="38.25" x14ac:dyDescent="0.2">
      <c r="A54" s="575" t="s">
        <v>96</v>
      </c>
      <c r="B54" s="581"/>
      <c r="C54" s="736" t="e">
        <f>C56+C57+C58+C59</f>
        <v>#REF!</v>
      </c>
      <c r="D54" s="728" t="e">
        <f>D56+D57+D58+D59</f>
        <v>#REF!</v>
      </c>
      <c r="E54" s="471" t="e">
        <f t="shared" si="24"/>
        <v>#REF!</v>
      </c>
      <c r="F54" s="978" t="e">
        <f>F56+F57+F58+F59</f>
        <v>#REF!</v>
      </c>
      <c r="G54" s="978" t="e">
        <f>G56+G57+G58+G59</f>
        <v>#REF!</v>
      </c>
      <c r="H54" s="476" t="e">
        <f t="shared" si="25"/>
        <v>#REF!</v>
      </c>
      <c r="I54" s="736" t="e">
        <f>I56+I57+I58+I59</f>
        <v>#REF!</v>
      </c>
      <c r="J54" s="728" t="e">
        <f>J56+J57+J58+J59</f>
        <v>#REF!</v>
      </c>
      <c r="K54" s="471" t="e">
        <f t="shared" si="26"/>
        <v>#REF!</v>
      </c>
      <c r="L54" s="978" t="e">
        <f>L56+L57+L58+L59</f>
        <v>#REF!</v>
      </c>
      <c r="M54" s="731" t="e">
        <f>M56+M57+M58+M59</f>
        <v>#REF!</v>
      </c>
      <c r="N54" s="476" t="e">
        <f t="shared" si="27"/>
        <v>#REF!</v>
      </c>
      <c r="O54" s="736" t="e">
        <f>O56+O57+O58+O59</f>
        <v>#REF!</v>
      </c>
      <c r="P54" s="728" t="e">
        <f>P56+P57+P58+P59</f>
        <v>#REF!</v>
      </c>
      <c r="Q54" s="471" t="e">
        <f t="shared" si="28"/>
        <v>#REF!</v>
      </c>
      <c r="R54" s="978" t="e">
        <f>R56+R57+R58+R59</f>
        <v>#REF!</v>
      </c>
      <c r="S54" s="978" t="e">
        <f>S56+S57+S58+S59</f>
        <v>#REF!</v>
      </c>
      <c r="T54" s="476" t="e">
        <f t="shared" si="29"/>
        <v>#REF!</v>
      </c>
      <c r="U54" s="624" t="e">
        <f t="shared" si="30"/>
        <v>#REF!</v>
      </c>
      <c r="V54" s="624" t="e">
        <f t="shared" si="30"/>
        <v>#REF!</v>
      </c>
      <c r="W54" s="472" t="e">
        <f t="shared" si="31"/>
        <v>#REF!</v>
      </c>
    </row>
    <row r="55" spans="1:23" s="527" customFormat="1" x14ac:dyDescent="0.2">
      <c r="A55" s="841" t="s">
        <v>102</v>
      </c>
      <c r="B55" s="1018"/>
      <c r="C55" s="626" t="e">
        <f>C56+C57+C58</f>
        <v>#REF!</v>
      </c>
      <c r="D55" s="626" t="e">
        <f>D56+D57+D58</f>
        <v>#REF!</v>
      </c>
      <c r="E55" s="504" t="e">
        <f t="shared" si="24"/>
        <v>#REF!</v>
      </c>
      <c r="F55" s="626" t="e">
        <f>F56+F57+F58</f>
        <v>#REF!</v>
      </c>
      <c r="G55" s="626" t="e">
        <f>G56+G57+G58</f>
        <v>#REF!</v>
      </c>
      <c r="H55" s="504" t="e">
        <f t="shared" si="25"/>
        <v>#REF!</v>
      </c>
      <c r="I55" s="737" t="e">
        <f>I56+I57+I58</f>
        <v>#REF!</v>
      </c>
      <c r="J55" s="737" t="e">
        <f>J56+J57+J58</f>
        <v>#REF!</v>
      </c>
      <c r="K55" s="504" t="e">
        <f t="shared" si="26"/>
        <v>#REF!</v>
      </c>
      <c r="L55" s="626" t="e">
        <f>L56+L57+L58</f>
        <v>#REF!</v>
      </c>
      <c r="M55" s="626" t="e">
        <f>M56+M57+M58</f>
        <v>#REF!</v>
      </c>
      <c r="N55" s="507" t="e">
        <f t="shared" si="27"/>
        <v>#REF!</v>
      </c>
      <c r="O55" s="738" t="e">
        <f>O56+O57+O58</f>
        <v>#REF!</v>
      </c>
      <c r="P55" s="729" t="e">
        <f>P56+P57+P58</f>
        <v>#REF!</v>
      </c>
      <c r="Q55" s="502" t="e">
        <f t="shared" si="28"/>
        <v>#REF!</v>
      </c>
      <c r="R55" s="626" t="e">
        <f>R56+R57+R58</f>
        <v>#REF!</v>
      </c>
      <c r="S55" s="626" t="e">
        <f>S56+S57+S58</f>
        <v>#REF!</v>
      </c>
      <c r="T55" s="504" t="e">
        <f t="shared" si="29"/>
        <v>#REF!</v>
      </c>
      <c r="U55" s="626" t="e">
        <f>U56+U57+U58</f>
        <v>#REF!</v>
      </c>
      <c r="V55" s="626" t="e">
        <f>V56+V57+V58</f>
        <v>#REF!</v>
      </c>
      <c r="W55" s="504" t="e">
        <f t="shared" si="31"/>
        <v>#REF!</v>
      </c>
    </row>
    <row r="56" spans="1:23" s="527" customFormat="1" x14ac:dyDescent="0.2">
      <c r="A56" s="663" t="s">
        <v>92</v>
      </c>
      <c r="B56" s="1019"/>
      <c r="C56" s="738" t="e">
        <f>'8 міс.'!C56+#REF!</f>
        <v>#REF!</v>
      </c>
      <c r="D56" s="977" t="e">
        <f>'8 міс.'!D56+#REF!</f>
        <v>#REF!</v>
      </c>
      <c r="E56" s="502" t="e">
        <f t="shared" si="24"/>
        <v>#REF!</v>
      </c>
      <c r="F56" s="977" t="e">
        <f>'8 міс.'!F56+#REF!</f>
        <v>#REF!</v>
      </c>
      <c r="G56" s="977" t="e">
        <f>'8 міс.'!G56+#REF!</f>
        <v>#REF!</v>
      </c>
      <c r="H56" s="510" t="e">
        <f t="shared" si="25"/>
        <v>#REF!</v>
      </c>
      <c r="I56" s="738" t="e">
        <f>'8 міс.'!I56+#REF!</f>
        <v>#REF!</v>
      </c>
      <c r="J56" s="977" t="e">
        <f>'8 міс.'!J56+#REF!</f>
        <v>#REF!</v>
      </c>
      <c r="K56" s="502" t="e">
        <f t="shared" si="26"/>
        <v>#REF!</v>
      </c>
      <c r="L56" s="977" t="e">
        <f>'8 міс.'!L56+#REF!</f>
        <v>#REF!</v>
      </c>
      <c r="M56" s="977" t="e">
        <f>'8 міс.'!M56+#REF!</f>
        <v>#REF!</v>
      </c>
      <c r="N56" s="510" t="e">
        <f t="shared" si="27"/>
        <v>#REF!</v>
      </c>
      <c r="O56" s="738" t="e">
        <f>'8 міс.'!O56+#REF!</f>
        <v>#REF!</v>
      </c>
      <c r="P56" s="729" t="e">
        <f>'8 міс.'!P56+#REF!</f>
        <v>#REF!</v>
      </c>
      <c r="Q56" s="502" t="e">
        <f t="shared" si="28"/>
        <v>#REF!</v>
      </c>
      <c r="R56" s="977" t="e">
        <f>'8 міс.'!R56+#REF!</f>
        <v>#REF!</v>
      </c>
      <c r="S56" s="977" t="e">
        <f>'8 міс.'!S56+#REF!</f>
        <v>#REF!</v>
      </c>
      <c r="T56" s="510" t="e">
        <f t="shared" si="29"/>
        <v>#REF!</v>
      </c>
      <c r="U56" s="593" t="e">
        <f t="shared" si="30"/>
        <v>#REF!</v>
      </c>
      <c r="V56" s="594" t="e">
        <f t="shared" si="30"/>
        <v>#REF!</v>
      </c>
      <c r="W56" s="502" t="e">
        <f t="shared" si="31"/>
        <v>#REF!</v>
      </c>
    </row>
    <row r="57" spans="1:23" s="527" customFormat="1" x14ac:dyDescent="0.2">
      <c r="A57" s="663" t="s">
        <v>93</v>
      </c>
      <c r="B57" s="1019"/>
      <c r="C57" s="738" t="e">
        <f>'8 міс.'!C57+#REF!</f>
        <v>#REF!</v>
      </c>
      <c r="D57" s="977" t="e">
        <f>'8 міс.'!D57+#REF!</f>
        <v>#REF!</v>
      </c>
      <c r="E57" s="502" t="e">
        <f t="shared" si="24"/>
        <v>#REF!</v>
      </c>
      <c r="F57" s="977" t="e">
        <f>'8 міс.'!F57+#REF!</f>
        <v>#REF!</v>
      </c>
      <c r="G57" s="977" t="e">
        <f>'8 міс.'!G57+#REF!</f>
        <v>#REF!</v>
      </c>
      <c r="H57" s="510" t="e">
        <f t="shared" si="25"/>
        <v>#REF!</v>
      </c>
      <c r="I57" s="738" t="e">
        <f>'8 міс.'!I57+#REF!</f>
        <v>#REF!</v>
      </c>
      <c r="J57" s="977" t="e">
        <f>'8 міс.'!J57+#REF!</f>
        <v>#REF!</v>
      </c>
      <c r="K57" s="502" t="e">
        <f t="shared" si="26"/>
        <v>#REF!</v>
      </c>
      <c r="L57" s="977" t="e">
        <f>'8 міс.'!L57+#REF!</f>
        <v>#REF!</v>
      </c>
      <c r="M57" s="977" t="e">
        <f>'8 міс.'!M57+#REF!</f>
        <v>#REF!</v>
      </c>
      <c r="N57" s="510" t="e">
        <f t="shared" si="27"/>
        <v>#REF!</v>
      </c>
      <c r="O57" s="738" t="e">
        <f>'8 міс.'!O57+#REF!</f>
        <v>#REF!</v>
      </c>
      <c r="P57" s="729" t="e">
        <f>'8 міс.'!P57+#REF!</f>
        <v>#REF!</v>
      </c>
      <c r="Q57" s="502" t="e">
        <f t="shared" si="28"/>
        <v>#REF!</v>
      </c>
      <c r="R57" s="977" t="e">
        <f>'8 міс.'!R57+#REF!</f>
        <v>#REF!</v>
      </c>
      <c r="S57" s="977" t="e">
        <f>'8 міс.'!S57+#REF!</f>
        <v>#REF!</v>
      </c>
      <c r="T57" s="510" t="e">
        <f t="shared" si="29"/>
        <v>#REF!</v>
      </c>
      <c r="U57" s="593" t="e">
        <f t="shared" si="30"/>
        <v>#REF!</v>
      </c>
      <c r="V57" s="594" t="e">
        <f t="shared" si="30"/>
        <v>#REF!</v>
      </c>
      <c r="W57" s="502" t="e">
        <f t="shared" si="31"/>
        <v>#REF!</v>
      </c>
    </row>
    <row r="58" spans="1:23" s="527" customFormat="1" x14ac:dyDescent="0.2">
      <c r="A58" s="663" t="s">
        <v>94</v>
      </c>
      <c r="B58" s="1019"/>
      <c r="C58" s="738" t="e">
        <f>'8 міс.'!C58+#REF!</f>
        <v>#REF!</v>
      </c>
      <c r="D58" s="977" t="e">
        <f>'8 міс.'!D58+#REF!</f>
        <v>#REF!</v>
      </c>
      <c r="E58" s="502" t="e">
        <f t="shared" si="24"/>
        <v>#REF!</v>
      </c>
      <c r="F58" s="977" t="e">
        <f>'8 міс.'!F58+#REF!</f>
        <v>#REF!</v>
      </c>
      <c r="G58" s="977" t="e">
        <f>'8 міс.'!G58+#REF!</f>
        <v>#REF!</v>
      </c>
      <c r="H58" s="510" t="e">
        <f t="shared" si="25"/>
        <v>#REF!</v>
      </c>
      <c r="I58" s="738" t="e">
        <f>'8 міс.'!I58+#REF!</f>
        <v>#REF!</v>
      </c>
      <c r="J58" s="977" t="e">
        <f>'8 міс.'!J58+#REF!</f>
        <v>#REF!</v>
      </c>
      <c r="K58" s="502" t="e">
        <f t="shared" si="26"/>
        <v>#REF!</v>
      </c>
      <c r="L58" s="977" t="e">
        <f>'8 міс.'!L58+#REF!</f>
        <v>#REF!</v>
      </c>
      <c r="M58" s="977" t="e">
        <f>'8 міс.'!M58+#REF!</f>
        <v>#REF!</v>
      </c>
      <c r="N58" s="510" t="e">
        <f t="shared" si="27"/>
        <v>#REF!</v>
      </c>
      <c r="O58" s="738" t="e">
        <f>'8 міс.'!O58+#REF!</f>
        <v>#REF!</v>
      </c>
      <c r="P58" s="729" t="e">
        <f>'8 міс.'!P58+#REF!</f>
        <v>#REF!</v>
      </c>
      <c r="Q58" s="502" t="e">
        <f t="shared" si="28"/>
        <v>#REF!</v>
      </c>
      <c r="R58" s="977" t="e">
        <f>'8 міс.'!R58+#REF!</f>
        <v>#REF!</v>
      </c>
      <c r="S58" s="977" t="e">
        <f>'8 міс.'!S58+#REF!</f>
        <v>#REF!</v>
      </c>
      <c r="T58" s="510" t="e">
        <f t="shared" si="29"/>
        <v>#REF!</v>
      </c>
      <c r="U58" s="593" t="e">
        <f t="shared" si="30"/>
        <v>#REF!</v>
      </c>
      <c r="V58" s="594" t="e">
        <f t="shared" si="30"/>
        <v>#REF!</v>
      </c>
      <c r="W58" s="502" t="e">
        <f t="shared" si="31"/>
        <v>#REF!</v>
      </c>
    </row>
    <row r="59" spans="1:23" s="527" customFormat="1" x14ac:dyDescent="0.2">
      <c r="A59" s="663" t="s">
        <v>97</v>
      </c>
      <c r="B59" s="1019"/>
      <c r="C59" s="738" t="e">
        <f>'8 міс.'!C59+#REF!</f>
        <v>#REF!</v>
      </c>
      <c r="D59" s="977" t="e">
        <f>'8 міс.'!D59+#REF!</f>
        <v>#REF!</v>
      </c>
      <c r="E59" s="502" t="e">
        <f t="shared" si="24"/>
        <v>#REF!</v>
      </c>
      <c r="F59" s="977" t="e">
        <f>'8 міс.'!F59+#REF!</f>
        <v>#REF!</v>
      </c>
      <c r="G59" s="977" t="e">
        <f>'8 міс.'!G59+#REF!</f>
        <v>#REF!</v>
      </c>
      <c r="H59" s="510" t="e">
        <f t="shared" si="25"/>
        <v>#REF!</v>
      </c>
      <c r="I59" s="738" t="e">
        <f>'8 міс.'!I59+#REF!</f>
        <v>#REF!</v>
      </c>
      <c r="J59" s="977" t="e">
        <f>'8 міс.'!J59+#REF!</f>
        <v>#REF!</v>
      </c>
      <c r="K59" s="502" t="e">
        <f t="shared" si="26"/>
        <v>#REF!</v>
      </c>
      <c r="L59" s="977" t="e">
        <f>'8 міс.'!L59+#REF!</f>
        <v>#REF!</v>
      </c>
      <c r="M59" s="977" t="e">
        <f>'8 міс.'!M59+#REF!</f>
        <v>#REF!</v>
      </c>
      <c r="N59" s="510" t="e">
        <f t="shared" si="27"/>
        <v>#REF!</v>
      </c>
      <c r="O59" s="738" t="e">
        <f>'8 міс.'!O59+#REF!</f>
        <v>#REF!</v>
      </c>
      <c r="P59" s="729" t="e">
        <f>'8 міс.'!P59+#REF!</f>
        <v>#REF!</v>
      </c>
      <c r="Q59" s="502" t="e">
        <f t="shared" si="28"/>
        <v>#REF!</v>
      </c>
      <c r="R59" s="977" t="e">
        <f>'8 міс.'!R59+#REF!</f>
        <v>#REF!</v>
      </c>
      <c r="S59" s="977" t="e">
        <f>'8 міс.'!S59+#REF!</f>
        <v>#REF!</v>
      </c>
      <c r="T59" s="510" t="e">
        <f t="shared" si="29"/>
        <v>#REF!</v>
      </c>
      <c r="U59" s="593" t="e">
        <f t="shared" si="30"/>
        <v>#REF!</v>
      </c>
      <c r="V59" s="594" t="e">
        <f t="shared" si="30"/>
        <v>#REF!</v>
      </c>
      <c r="W59" s="502" t="e">
        <f t="shared" si="31"/>
        <v>#REF!</v>
      </c>
    </row>
    <row r="60" spans="1:23" s="527" customFormat="1" ht="13.5" thickBot="1" x14ac:dyDescent="0.25">
      <c r="A60" s="659" t="s">
        <v>99</v>
      </c>
      <c r="B60" s="1020"/>
      <c r="C60" s="741" t="e">
        <f>C58/C55*100</f>
        <v>#REF!</v>
      </c>
      <c r="D60" s="732" t="e">
        <f>D58/D55*100</f>
        <v>#REF!</v>
      </c>
      <c r="E60" s="1007"/>
      <c r="F60" s="513" t="e">
        <f>F58/F55*100</f>
        <v>#REF!</v>
      </c>
      <c r="G60" s="513" t="e">
        <f>G58/G55*100</f>
        <v>#REF!</v>
      </c>
      <c r="H60" s="1007"/>
      <c r="I60" s="741" t="e">
        <f>I58/I55*100</f>
        <v>#REF!</v>
      </c>
      <c r="J60" s="732" t="e">
        <f>J58/J55*100</f>
        <v>#REF!</v>
      </c>
      <c r="K60" s="1007"/>
      <c r="L60" s="732" t="e">
        <f>L58/L55*100</f>
        <v>#REF!</v>
      </c>
      <c r="M60" s="732" t="e">
        <f>M58/M55*100</f>
        <v>#REF!</v>
      </c>
      <c r="N60" s="1006"/>
      <c r="O60" s="741" t="e">
        <f>O58/O55*100</f>
        <v>#REF!</v>
      </c>
      <c r="P60" s="985" t="e">
        <f>P58/P55*100</f>
        <v>#REF!</v>
      </c>
      <c r="Q60" s="1007"/>
      <c r="R60" s="732" t="e">
        <f>R58/R55*100</f>
        <v>#REF!</v>
      </c>
      <c r="S60" s="732" t="e">
        <f>S58/S55*100</f>
        <v>#REF!</v>
      </c>
      <c r="T60" s="1007"/>
      <c r="U60" s="732" t="e">
        <f>U58/U55*100</f>
        <v>#REF!</v>
      </c>
      <c r="V60" s="732" t="e">
        <f>V58/V55*100</f>
        <v>#REF!</v>
      </c>
      <c r="W60" s="1007"/>
    </row>
    <row r="61" spans="1:23" x14ac:dyDescent="0.2">
      <c r="S61" s="23"/>
    </row>
    <row r="62" spans="1:23" hidden="1" x14ac:dyDescent="0.2">
      <c r="D62" t="e">
        <f>D49/V49*100</f>
        <v>#REF!</v>
      </c>
      <c r="G62" t="e">
        <f>G49/V49*100</f>
        <v>#REF!</v>
      </c>
      <c r="J62" t="e">
        <f>J49/V49*100</f>
        <v>#REF!</v>
      </c>
      <c r="M62" t="e">
        <f>M49/V49*100</f>
        <v>#REF!</v>
      </c>
      <c r="P62" t="e">
        <f>P49/V49*100</f>
        <v>#REF!</v>
      </c>
      <c r="S62" t="e">
        <f>S49/V49*100</f>
        <v>#REF!</v>
      </c>
      <c r="V62" s="88" t="e">
        <f>D62+G62+J62+M62+P62+S62</f>
        <v>#REF!</v>
      </c>
    </row>
  </sheetData>
  <mergeCells count="19">
    <mergeCell ref="O4:Q4"/>
    <mergeCell ref="R4:T4"/>
    <mergeCell ref="U4:W4"/>
    <mergeCell ref="O5:Q5"/>
    <mergeCell ref="R5:T5"/>
    <mergeCell ref="U5:W5"/>
    <mergeCell ref="L5:N5"/>
    <mergeCell ref="A1:W1"/>
    <mergeCell ref="A2:W2"/>
    <mergeCell ref="A4:A6"/>
    <mergeCell ref="B4:B6"/>
    <mergeCell ref="A3:C3"/>
    <mergeCell ref="C4:E4"/>
    <mergeCell ref="F4:H4"/>
    <mergeCell ref="I4:K4"/>
    <mergeCell ref="C5:E5"/>
    <mergeCell ref="F5:H5"/>
    <mergeCell ref="I5:K5"/>
    <mergeCell ref="L4:N4"/>
  </mergeCells>
  <phoneticPr fontId="0" type="noConversion"/>
  <printOptions horizontalCentered="1" verticalCentered="1"/>
  <pageMargins left="0" right="0" top="0" bottom="0" header="0.51181102362204722" footer="0.51181102362204722"/>
  <pageSetup paperSize="8" scale="89" orientation="landscape" horizontalDpi="300" verticalDpi="300" r:id="rId1"/>
  <headerFooter alignWithMargins="0">
    <oddHeader>&amp;L&amp;8&amp;F     &amp;D        &amp;T
Вик. Косач 5 02 32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23</vt:i4>
      </vt:variant>
    </vt:vector>
  </HeadingPairs>
  <TitlesOfParts>
    <vt:vector size="46" baseType="lpstr">
      <vt:lpstr>4 міс.</vt:lpstr>
      <vt:lpstr>5 міс.</vt:lpstr>
      <vt:lpstr>ІІ кв.</vt:lpstr>
      <vt:lpstr>І півр.</vt:lpstr>
      <vt:lpstr>7 міс.</vt:lpstr>
      <vt:lpstr>червень-липень</vt:lpstr>
      <vt:lpstr>8 міс.</vt:lpstr>
      <vt:lpstr>лето</vt:lpstr>
      <vt:lpstr>9 міс.</vt:lpstr>
      <vt:lpstr>9 міс. (2)</vt:lpstr>
      <vt:lpstr>3 квартал</vt:lpstr>
      <vt:lpstr>10 міс.</vt:lpstr>
      <vt:lpstr>11 міс.</vt:lpstr>
      <vt:lpstr>Рік</vt:lpstr>
      <vt:lpstr>4 квартал</vt:lpstr>
      <vt:lpstr>лист. (2)</vt:lpstr>
      <vt:lpstr>рік опер</vt:lpstr>
      <vt:lpstr>січ. (2)</vt:lpstr>
      <vt:lpstr>січ. (3)</vt:lpstr>
      <vt:lpstr>пасажирооб 0607</vt:lpstr>
      <vt:lpstr>2міс. (2)</vt:lpstr>
      <vt:lpstr>рік Уз</vt:lpstr>
      <vt:lpstr>Грудень</vt:lpstr>
      <vt:lpstr>'10 міс.'!Область_печати</vt:lpstr>
      <vt:lpstr>'11 міс.'!Область_печати</vt:lpstr>
      <vt:lpstr>'2міс. (2)'!Область_печати</vt:lpstr>
      <vt:lpstr>'3 квартал'!Область_печати</vt:lpstr>
      <vt:lpstr>'4 квартал'!Область_печати</vt:lpstr>
      <vt:lpstr>'4 міс.'!Область_печати</vt:lpstr>
      <vt:lpstr>'5 міс.'!Область_печати</vt:lpstr>
      <vt:lpstr>'7 міс.'!Область_печати</vt:lpstr>
      <vt:lpstr>'8 міс.'!Область_печати</vt:lpstr>
      <vt:lpstr>'9 міс.'!Область_печати</vt:lpstr>
      <vt:lpstr>'9 міс. (2)'!Область_печати</vt:lpstr>
      <vt:lpstr>Грудень!Область_печати</vt:lpstr>
      <vt:lpstr>'І півр.'!Область_печати</vt:lpstr>
      <vt:lpstr>'ІІ кв.'!Область_печати</vt:lpstr>
      <vt:lpstr>лето!Область_печати</vt:lpstr>
      <vt:lpstr>'лист. (2)'!Область_печати</vt:lpstr>
      <vt:lpstr>'пасажирооб 0607'!Область_печати</vt:lpstr>
      <vt:lpstr>Рік!Область_печати</vt:lpstr>
      <vt:lpstr>'рік опер'!Область_печати</vt:lpstr>
      <vt:lpstr>'рік Уз'!Область_печати</vt:lpstr>
      <vt:lpstr>'січ. (2)'!Область_печати</vt:lpstr>
      <vt:lpstr>'січ. (3)'!Область_печати</vt:lpstr>
      <vt:lpstr>'червень-липень'!Область_печати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Тимченко  Людмила  Юр`ївна</dc:creator>
  <cp:lastModifiedBy>Горбачук Галина</cp:lastModifiedBy>
  <cp:lastPrinted>2015-04-22T05:13:33Z</cp:lastPrinted>
  <dcterms:created xsi:type="dcterms:W3CDTF">1998-12-04T05:57:11Z</dcterms:created>
  <dcterms:modified xsi:type="dcterms:W3CDTF">2017-09-19T06:45:43Z</dcterms:modified>
</cp:coreProperties>
</file>