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45" windowWidth="12000" windowHeight="6420" tabRatio="940" activeTab="7"/>
  </bookViews>
  <sheets>
    <sheet name="Осн. фін. пок." sheetId="14" r:id="rId1"/>
    <sheet name="I. Формування фін. рез.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Iнформація до ФП" sheetId="10" r:id="rId7"/>
    <sheet name="Продовження інф. до ФП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Формування фін. рез.'!$5:$5</definedName>
    <definedName name="_xlnm.Print_Titles" localSheetId="2">'ІІ. Розр. з бюджетом'!$5:$5</definedName>
    <definedName name="_xlnm.Print_Titles" localSheetId="3">'ІІІ. Рух грош. коштів'!$5:$5</definedName>
    <definedName name="_xlnm.Print_Titles" localSheetId="0">'Осн. фін. пок.'!$54:$54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Коефіцієнти'!$A$1:$H$26</definedName>
    <definedName name="_xlnm.Print_Area" localSheetId="1">'I. Формування фін. рез.'!$A$1:$K$169</definedName>
    <definedName name="_xlnm.Print_Area" localSheetId="4">'IV. Кап. інвестиції'!$A$1:$J$16</definedName>
    <definedName name="_xlnm.Print_Area" localSheetId="6">'Iнформація до ФП'!$A$1:$O$82</definedName>
    <definedName name="_xlnm.Print_Area" localSheetId="2">'ІІ. Розр. з бюджетом'!$A$1:$J$57</definedName>
    <definedName name="_xlnm.Print_Area" localSheetId="3">'ІІІ. Рух грош. коштів'!$A$1:$J$73</definedName>
    <definedName name="_xlnm.Print_Area" localSheetId="0">'Осн. фін. пок.'!$A$1:$J$105</definedName>
    <definedName name="_xlnm.Print_Area" localSheetId="7">'Продовження інф. до ФП'!$A$1:$AE$102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5621" fullPrecision="0"/>
</workbook>
</file>

<file path=xl/calcChain.xml><?xml version="1.0" encoding="utf-8"?>
<calcChain xmlns="http://schemas.openxmlformats.org/spreadsheetml/2006/main">
  <c r="D133" i="2" l="1"/>
  <c r="F132" i="2" l="1"/>
  <c r="F65" i="18"/>
  <c r="C34" i="18" l="1"/>
  <c r="D34" i="18"/>
  <c r="G157" i="2"/>
  <c r="G164" i="2" s="1"/>
  <c r="C95" i="14" l="1"/>
  <c r="C98" i="14"/>
  <c r="F15" i="18" l="1"/>
  <c r="D98" i="14"/>
  <c r="E98" i="14"/>
  <c r="F98" i="14"/>
  <c r="F70" i="14"/>
  <c r="D74" i="14" l="1"/>
  <c r="E6" i="3"/>
  <c r="D6" i="3"/>
  <c r="C6" i="3"/>
  <c r="F22" i="10" l="1"/>
  <c r="H22" i="10"/>
  <c r="J22" i="10"/>
  <c r="F18" i="10"/>
  <c r="H18" i="10"/>
  <c r="J18" i="10"/>
  <c r="D22" i="10"/>
  <c r="D18" i="10"/>
  <c r="F11" i="10"/>
  <c r="H11" i="10"/>
  <c r="J11" i="10"/>
  <c r="D11" i="10"/>
  <c r="D58" i="10"/>
  <c r="N33" i="10"/>
  <c r="L33" i="10"/>
  <c r="N32" i="10"/>
  <c r="L32" i="10"/>
  <c r="N31" i="10"/>
  <c r="L31" i="10"/>
  <c r="N30" i="10"/>
  <c r="L30" i="10"/>
  <c r="N29" i="10"/>
  <c r="L29" i="10"/>
  <c r="N28" i="10"/>
  <c r="L28" i="10"/>
  <c r="N27" i="10"/>
  <c r="L27" i="10"/>
  <c r="N26" i="10"/>
  <c r="L26" i="10"/>
  <c r="N25" i="10"/>
  <c r="L25" i="10"/>
  <c r="N24" i="10"/>
  <c r="L24" i="10"/>
  <c r="N23" i="10"/>
  <c r="L23" i="10"/>
  <c r="N21" i="10"/>
  <c r="L21" i="10"/>
  <c r="N20" i="10"/>
  <c r="L20" i="10"/>
  <c r="N19" i="10"/>
  <c r="L19" i="10"/>
  <c r="N16" i="10"/>
  <c r="L16" i="10"/>
  <c r="N15" i="10"/>
  <c r="L15" i="10"/>
  <c r="N14" i="10"/>
  <c r="L14" i="10"/>
  <c r="N13" i="10"/>
  <c r="L13" i="10"/>
  <c r="N12" i="10"/>
  <c r="L12" i="10"/>
  <c r="F95" i="14"/>
  <c r="G34" i="18"/>
  <c r="J40" i="18"/>
  <c r="I40" i="18" s="1"/>
  <c r="H40" i="18" s="1"/>
  <c r="G40" i="18" s="1"/>
  <c r="F40" i="18" s="1"/>
  <c r="J42" i="18"/>
  <c r="I42" i="18" s="1"/>
  <c r="H42" i="18" s="1"/>
  <c r="G42" i="18" s="1"/>
  <c r="F42" i="18" s="1"/>
  <c r="J43" i="18"/>
  <c r="I43" i="18" s="1"/>
  <c r="H43" i="18" s="1"/>
  <c r="G43" i="18" s="1"/>
  <c r="F43" i="18" s="1"/>
  <c r="J44" i="18"/>
  <c r="I44" i="18" s="1"/>
  <c r="H44" i="18" s="1"/>
  <c r="G44" i="18" s="1"/>
  <c r="F44" i="18" s="1"/>
  <c r="J46" i="18"/>
  <c r="I46" i="18" s="1"/>
  <c r="H46" i="18" s="1"/>
  <c r="G46" i="18" s="1"/>
  <c r="F46" i="18" s="1"/>
  <c r="J47" i="18"/>
  <c r="I47" i="18" s="1"/>
  <c r="H47" i="18" s="1"/>
  <c r="G47" i="18" s="1"/>
  <c r="F47" i="18" s="1"/>
  <c r="J48" i="18"/>
  <c r="I48" i="18" s="1"/>
  <c r="H48" i="18" s="1"/>
  <c r="G48" i="18" s="1"/>
  <c r="F48" i="18" s="1"/>
  <c r="J49" i="18"/>
  <c r="I49" i="18" s="1"/>
  <c r="H49" i="18" s="1"/>
  <c r="G49" i="18" s="1"/>
  <c r="F49" i="18" s="1"/>
  <c r="J50" i="18"/>
  <c r="I50" i="18" s="1"/>
  <c r="H50" i="18" s="1"/>
  <c r="G50" i="18" s="1"/>
  <c r="F50" i="18" s="1"/>
  <c r="F30" i="18"/>
  <c r="G37" i="18"/>
  <c r="J34" i="18"/>
  <c r="F35" i="18"/>
  <c r="F36" i="18"/>
  <c r="H34" i="18"/>
  <c r="I34" i="18"/>
  <c r="E34" i="18"/>
  <c r="E37" i="18" s="1"/>
  <c r="D37" i="18"/>
  <c r="C37" i="18"/>
  <c r="E63" i="18"/>
  <c r="I103" i="2"/>
  <c r="L11" i="10" l="1"/>
  <c r="L22" i="10"/>
  <c r="N18" i="10"/>
  <c r="L18" i="10"/>
  <c r="N22" i="10"/>
  <c r="N11" i="10"/>
  <c r="F9" i="18"/>
  <c r="D129" i="2"/>
  <c r="D74" i="2"/>
  <c r="D52" i="2" s="1"/>
  <c r="F121" i="2"/>
  <c r="F122" i="2"/>
  <c r="F119" i="2"/>
  <c r="E88" i="14" l="1"/>
  <c r="M89" i="9" l="1"/>
  <c r="Z34" i="9"/>
  <c r="Z56" i="9"/>
  <c r="Z69" i="9"/>
  <c r="Y69" i="9"/>
  <c r="X69" i="9"/>
  <c r="W69" i="9"/>
  <c r="Z59" i="9"/>
  <c r="Y59" i="9"/>
  <c r="X59" i="9"/>
  <c r="W59" i="9"/>
  <c r="Z54" i="9"/>
  <c r="Y54" i="9"/>
  <c r="X54" i="9"/>
  <c r="W54" i="9"/>
  <c r="Y56" i="9"/>
  <c r="X56" i="9"/>
  <c r="W56" i="9"/>
  <c r="W34" i="9"/>
  <c r="AB34" i="9" s="1"/>
  <c r="R34" i="9"/>
  <c r="Y32" i="9"/>
  <c r="V32" i="9" s="1"/>
  <c r="AB39" i="9"/>
  <c r="U69" i="9"/>
  <c r="T69" i="9"/>
  <c r="S69" i="9"/>
  <c r="Q69" i="9" s="1"/>
  <c r="R69" i="9"/>
  <c r="U59" i="9"/>
  <c r="T59" i="9"/>
  <c r="S59" i="9"/>
  <c r="Q59" i="9" s="1"/>
  <c r="R59" i="9"/>
  <c r="T56" i="9"/>
  <c r="S56" i="9"/>
  <c r="R56" i="9"/>
  <c r="U54" i="9"/>
  <c r="T54" i="9"/>
  <c r="R54" i="9"/>
  <c r="R79" i="9" s="1"/>
  <c r="U34" i="9"/>
  <c r="U79" i="9" s="1"/>
  <c r="T34" i="9"/>
  <c r="T79" i="9" s="1"/>
  <c r="S34" i="9"/>
  <c r="Q74" i="9"/>
  <c r="Q75" i="9"/>
  <c r="Q57" i="9"/>
  <c r="G6" i="3"/>
  <c r="Q70" i="9"/>
  <c r="Q34" i="9" l="1"/>
  <c r="Q56" i="9"/>
  <c r="AE34" i="9"/>
  <c r="AB54" i="9"/>
  <c r="AB79" i="9" s="1"/>
  <c r="W79" i="9"/>
  <c r="D70" i="14"/>
  <c r="AC59" i="9"/>
  <c r="AD59" i="9"/>
  <c r="AE59" i="9"/>
  <c r="AB59" i="9"/>
  <c r="S54" i="9"/>
  <c r="AC54" i="9" s="1"/>
  <c r="V33" i="9"/>
  <c r="X34" i="9"/>
  <c r="X79" i="9" s="1"/>
  <c r="Y34" i="9"/>
  <c r="Y79" i="9" s="1"/>
  <c r="Z79" i="9"/>
  <c r="S32" i="9"/>
  <c r="G70" i="9"/>
  <c r="L70" i="9"/>
  <c r="V70" i="9"/>
  <c r="AB70" i="9"/>
  <c r="AC70" i="9"/>
  <c r="AD70" i="9"/>
  <c r="AE70" i="9"/>
  <c r="G71" i="9"/>
  <c r="L71" i="9"/>
  <c r="Q71" i="9"/>
  <c r="V71" i="9"/>
  <c r="AB71" i="9"/>
  <c r="AC71" i="9"/>
  <c r="AD71" i="9"/>
  <c r="AE71" i="9"/>
  <c r="G72" i="9"/>
  <c r="L72" i="9"/>
  <c r="Q72" i="9"/>
  <c r="V72" i="9"/>
  <c r="AB72" i="9"/>
  <c r="AC72" i="9"/>
  <c r="AD72" i="9"/>
  <c r="AE72" i="9"/>
  <c r="G73" i="9"/>
  <c r="L73" i="9"/>
  <c r="Q73" i="9"/>
  <c r="V73" i="9"/>
  <c r="AB73" i="9"/>
  <c r="AC73" i="9"/>
  <c r="AD73" i="9"/>
  <c r="AE73" i="9"/>
  <c r="G74" i="9"/>
  <c r="L74" i="9"/>
  <c r="V74" i="9"/>
  <c r="AB74" i="9"/>
  <c r="AC74" i="9"/>
  <c r="AD74" i="9"/>
  <c r="AE74" i="9"/>
  <c r="G75" i="9"/>
  <c r="L75" i="9"/>
  <c r="V75" i="9"/>
  <c r="AB75" i="9"/>
  <c r="AC75" i="9"/>
  <c r="AD75" i="9"/>
  <c r="AE75" i="9"/>
  <c r="G76" i="9"/>
  <c r="L76" i="9"/>
  <c r="Q76" i="9"/>
  <c r="V76" i="9"/>
  <c r="AB76" i="9"/>
  <c r="AC76" i="9"/>
  <c r="AD76" i="9"/>
  <c r="AE76" i="9"/>
  <c r="G77" i="9"/>
  <c r="L77" i="9"/>
  <c r="Q77" i="9"/>
  <c r="V77" i="9"/>
  <c r="AB77" i="9"/>
  <c r="AC77" i="9"/>
  <c r="AD77" i="9"/>
  <c r="AE77" i="9"/>
  <c r="G57" i="9"/>
  <c r="L57" i="9"/>
  <c r="V57" i="9"/>
  <c r="AB57" i="9"/>
  <c r="AC57" i="9"/>
  <c r="AD57" i="9"/>
  <c r="AE57" i="9"/>
  <c r="G58" i="9"/>
  <c r="L58" i="9"/>
  <c r="Q58" i="9"/>
  <c r="V58" i="9"/>
  <c r="AB58" i="9"/>
  <c r="AC58" i="9"/>
  <c r="AD58" i="9"/>
  <c r="AE58" i="9"/>
  <c r="G59" i="9"/>
  <c r="L59" i="9"/>
  <c r="V59" i="9"/>
  <c r="G60" i="9"/>
  <c r="L60" i="9"/>
  <c r="Q60" i="9"/>
  <c r="V60" i="9"/>
  <c r="AB60" i="9"/>
  <c r="AC60" i="9"/>
  <c r="AD60" i="9"/>
  <c r="AE60" i="9"/>
  <c r="G61" i="9"/>
  <c r="L61" i="9"/>
  <c r="Q61" i="9"/>
  <c r="V61" i="9"/>
  <c r="AB61" i="9"/>
  <c r="AC61" i="9"/>
  <c r="AD61" i="9"/>
  <c r="AE61" i="9"/>
  <c r="G62" i="9"/>
  <c r="L62" i="9"/>
  <c r="Q62" i="9"/>
  <c r="V62" i="9"/>
  <c r="AB62" i="9"/>
  <c r="AC62" i="9"/>
  <c r="AD62" i="9"/>
  <c r="AE62" i="9"/>
  <c r="G63" i="9"/>
  <c r="L63" i="9"/>
  <c r="Q63" i="9"/>
  <c r="V63" i="9"/>
  <c r="AB63" i="9"/>
  <c r="AC63" i="9"/>
  <c r="AD63" i="9"/>
  <c r="AE63" i="9"/>
  <c r="G64" i="9"/>
  <c r="L64" i="9"/>
  <c r="Q64" i="9"/>
  <c r="V64" i="9"/>
  <c r="AB64" i="9"/>
  <c r="AC64" i="9"/>
  <c r="AD64" i="9"/>
  <c r="AE64" i="9"/>
  <c r="G65" i="9"/>
  <c r="L65" i="9"/>
  <c r="Q65" i="9"/>
  <c r="V65" i="9"/>
  <c r="AB65" i="9"/>
  <c r="AC65" i="9"/>
  <c r="AD65" i="9"/>
  <c r="AE65" i="9"/>
  <c r="G66" i="9"/>
  <c r="L66" i="9"/>
  <c r="Q66" i="9"/>
  <c r="V66" i="9"/>
  <c r="AB66" i="9"/>
  <c r="AC66" i="9"/>
  <c r="AD66" i="9"/>
  <c r="AE66" i="9"/>
  <c r="G67" i="9"/>
  <c r="L67" i="9"/>
  <c r="Q67" i="9"/>
  <c r="V67" i="9"/>
  <c r="AB67" i="9"/>
  <c r="AC67" i="9"/>
  <c r="AD67" i="9"/>
  <c r="AE67" i="9"/>
  <c r="G68" i="9"/>
  <c r="L68" i="9"/>
  <c r="Q68" i="9"/>
  <c r="V68" i="9"/>
  <c r="AB68" i="9"/>
  <c r="AC68" i="9"/>
  <c r="AD68" i="9"/>
  <c r="AE68" i="9"/>
  <c r="G69" i="9"/>
  <c r="L69" i="9"/>
  <c r="V69" i="9"/>
  <c r="AB69" i="9"/>
  <c r="AC69" i="9"/>
  <c r="AD69" i="9"/>
  <c r="AE69" i="9"/>
  <c r="G78" i="9"/>
  <c r="L78" i="9"/>
  <c r="Q78" i="9"/>
  <c r="V78" i="9"/>
  <c r="AB78" i="9"/>
  <c r="AC78" i="9"/>
  <c r="AD78" i="9"/>
  <c r="AE78" i="9"/>
  <c r="G37" i="9"/>
  <c r="L37" i="9"/>
  <c r="Q37" i="9"/>
  <c r="V37" i="9"/>
  <c r="AB37" i="9"/>
  <c r="AC37" i="9"/>
  <c r="AD37" i="9"/>
  <c r="AE37" i="9"/>
  <c r="G38" i="9"/>
  <c r="L38" i="9"/>
  <c r="Q38" i="9"/>
  <c r="V38" i="9"/>
  <c r="AB38" i="9"/>
  <c r="AC38" i="9"/>
  <c r="AD38" i="9"/>
  <c r="AE38" i="9"/>
  <c r="G39" i="9"/>
  <c r="L39" i="9"/>
  <c r="Q39" i="9"/>
  <c r="V39" i="9"/>
  <c r="AC39" i="9"/>
  <c r="AD39" i="9"/>
  <c r="AE39" i="9"/>
  <c r="G40" i="9"/>
  <c r="L40" i="9"/>
  <c r="Q40" i="9"/>
  <c r="V40" i="9"/>
  <c r="AB40" i="9"/>
  <c r="AC40" i="9"/>
  <c r="AD40" i="9"/>
  <c r="AE40" i="9"/>
  <c r="G41" i="9"/>
  <c r="L41" i="9"/>
  <c r="Q41" i="9"/>
  <c r="V41" i="9"/>
  <c r="AB41" i="9"/>
  <c r="AC41" i="9"/>
  <c r="AD41" i="9"/>
  <c r="AE41" i="9"/>
  <c r="G42" i="9"/>
  <c r="L42" i="9"/>
  <c r="Q42" i="9"/>
  <c r="V42" i="9"/>
  <c r="AB42" i="9"/>
  <c r="AC42" i="9"/>
  <c r="AD42" i="9"/>
  <c r="AE42" i="9"/>
  <c r="G43" i="9"/>
  <c r="L43" i="9"/>
  <c r="Q43" i="9"/>
  <c r="V43" i="9"/>
  <c r="AB43" i="9"/>
  <c r="AC43" i="9"/>
  <c r="AD43" i="9"/>
  <c r="AE43" i="9"/>
  <c r="G44" i="9"/>
  <c r="L44" i="9"/>
  <c r="Q44" i="9"/>
  <c r="V44" i="9"/>
  <c r="AB44" i="9"/>
  <c r="AC44" i="9"/>
  <c r="AD44" i="9"/>
  <c r="AE44" i="9"/>
  <c r="G45" i="9"/>
  <c r="L45" i="9"/>
  <c r="Q45" i="9"/>
  <c r="V45" i="9"/>
  <c r="AB45" i="9"/>
  <c r="AC45" i="9"/>
  <c r="AD45" i="9"/>
  <c r="AE45" i="9"/>
  <c r="G46" i="9"/>
  <c r="L46" i="9"/>
  <c r="Q46" i="9"/>
  <c r="V46" i="9"/>
  <c r="AB46" i="9"/>
  <c r="AC46" i="9"/>
  <c r="AD46" i="9"/>
  <c r="AE46" i="9"/>
  <c r="G47" i="9"/>
  <c r="L47" i="9"/>
  <c r="Q47" i="9"/>
  <c r="V47" i="9"/>
  <c r="AB47" i="9"/>
  <c r="AC47" i="9"/>
  <c r="AD47" i="9"/>
  <c r="AE47" i="9"/>
  <c r="G48" i="9"/>
  <c r="L48" i="9"/>
  <c r="Q48" i="9"/>
  <c r="V48" i="9"/>
  <c r="AB48" i="9"/>
  <c r="AC48" i="9"/>
  <c r="AD48" i="9"/>
  <c r="AE48" i="9"/>
  <c r="G49" i="9"/>
  <c r="L49" i="9"/>
  <c r="Q49" i="9"/>
  <c r="V49" i="9"/>
  <c r="AB49" i="9"/>
  <c r="AC49" i="9"/>
  <c r="AD49" i="9"/>
  <c r="AE49" i="9"/>
  <c r="G50" i="9"/>
  <c r="L50" i="9"/>
  <c r="Q50" i="9"/>
  <c r="V50" i="9"/>
  <c r="AB50" i="9"/>
  <c r="AC50" i="9"/>
  <c r="AD50" i="9"/>
  <c r="AE50" i="9"/>
  <c r="G51" i="9"/>
  <c r="L51" i="9"/>
  <c r="Q51" i="9"/>
  <c r="V51" i="9"/>
  <c r="AB51" i="9"/>
  <c r="AC51" i="9"/>
  <c r="AD51" i="9"/>
  <c r="AE51" i="9"/>
  <c r="J48" i="19"/>
  <c r="G48" i="19"/>
  <c r="G35" i="9"/>
  <c r="L35" i="9"/>
  <c r="Q35" i="9"/>
  <c r="V35" i="9"/>
  <c r="AB35" i="9"/>
  <c r="AC35" i="9"/>
  <c r="AD35" i="9"/>
  <c r="AE35" i="9"/>
  <c r="G36" i="9"/>
  <c r="L36" i="9"/>
  <c r="Q36" i="9"/>
  <c r="V36" i="9"/>
  <c r="AB36" i="9"/>
  <c r="AC36" i="9"/>
  <c r="AD36" i="9"/>
  <c r="AE36" i="9"/>
  <c r="G52" i="9"/>
  <c r="L52" i="9"/>
  <c r="Q52" i="9"/>
  <c r="V52" i="9"/>
  <c r="AB52" i="9"/>
  <c r="AC52" i="9"/>
  <c r="AD52" i="9"/>
  <c r="AE52" i="9"/>
  <c r="G53" i="9"/>
  <c r="L53" i="9"/>
  <c r="Q53" i="9"/>
  <c r="V53" i="9"/>
  <c r="AB53" i="9"/>
  <c r="AC53" i="9"/>
  <c r="AD53" i="9"/>
  <c r="AE53" i="9"/>
  <c r="G54" i="9"/>
  <c r="L54" i="9"/>
  <c r="Q54" i="9"/>
  <c r="V54" i="9"/>
  <c r="AD54" i="9"/>
  <c r="AE54" i="9"/>
  <c r="G55" i="9"/>
  <c r="L55" i="9"/>
  <c r="Q55" i="9"/>
  <c r="V55" i="9"/>
  <c r="AB55" i="9"/>
  <c r="AC55" i="9"/>
  <c r="AD55" i="9"/>
  <c r="AE55" i="9"/>
  <c r="G56" i="9"/>
  <c r="L56" i="9"/>
  <c r="V56" i="9"/>
  <c r="AB56" i="9"/>
  <c r="AC56" i="9"/>
  <c r="AD56" i="9"/>
  <c r="F101" i="14"/>
  <c r="E95" i="14"/>
  <c r="E101" i="14" s="1"/>
  <c r="D95" i="14"/>
  <c r="D101" i="14" s="1"/>
  <c r="C101" i="14"/>
  <c r="E25" i="19"/>
  <c r="D21" i="19"/>
  <c r="E16" i="19"/>
  <c r="J149" i="2"/>
  <c r="I149" i="2"/>
  <c r="H149" i="2"/>
  <c r="G149" i="2"/>
  <c r="D149" i="2"/>
  <c r="E149" i="2"/>
  <c r="F152" i="2"/>
  <c r="C149" i="2"/>
  <c r="J157" i="2"/>
  <c r="I157" i="2"/>
  <c r="H157" i="2"/>
  <c r="E157" i="2"/>
  <c r="D157" i="2"/>
  <c r="C157" i="2"/>
  <c r="J142" i="2"/>
  <c r="I142" i="2"/>
  <c r="I65" i="14" s="1"/>
  <c r="H142" i="2"/>
  <c r="H65" i="14" s="1"/>
  <c r="G142" i="2"/>
  <c r="G65" i="14" s="1"/>
  <c r="D142" i="2"/>
  <c r="E142" i="2"/>
  <c r="F139" i="2"/>
  <c r="F135" i="2"/>
  <c r="F131" i="2"/>
  <c r="J129" i="2"/>
  <c r="J154" i="2" s="1"/>
  <c r="I129" i="2"/>
  <c r="I154" i="2" s="1"/>
  <c r="H129" i="2"/>
  <c r="H154" i="2" s="1"/>
  <c r="G129" i="2"/>
  <c r="G154" i="2" s="1"/>
  <c r="D154" i="2"/>
  <c r="E129" i="2"/>
  <c r="E154" i="2" s="1"/>
  <c r="C129" i="2"/>
  <c r="C154" i="2" s="1"/>
  <c r="C124" i="2"/>
  <c r="F126" i="2"/>
  <c r="F127" i="2"/>
  <c r="F128" i="2"/>
  <c r="F130" i="2"/>
  <c r="J124" i="2"/>
  <c r="J153" i="2" s="1"/>
  <c r="I124" i="2"/>
  <c r="I143" i="2" s="1"/>
  <c r="H124" i="2"/>
  <c r="G124" i="2"/>
  <c r="G143" i="2" s="1"/>
  <c r="E124" i="2"/>
  <c r="E153" i="2" s="1"/>
  <c r="E151" i="2" s="1"/>
  <c r="D124" i="2"/>
  <c r="D143" i="2" s="1"/>
  <c r="E103" i="2"/>
  <c r="E99" i="2" s="1"/>
  <c r="E94" i="2" s="1"/>
  <c r="J103" i="2"/>
  <c r="J99" i="2" s="1"/>
  <c r="J94" i="2" s="1"/>
  <c r="I99" i="2"/>
  <c r="I94" i="2" s="1"/>
  <c r="H103" i="2"/>
  <c r="H99" i="2" s="1"/>
  <c r="H94" i="2" s="1"/>
  <c r="G103" i="2"/>
  <c r="G99" i="2" s="1"/>
  <c r="F100" i="2"/>
  <c r="F101" i="2"/>
  <c r="F102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D103" i="2"/>
  <c r="D99" i="2" s="1"/>
  <c r="D94" i="2" s="1"/>
  <c r="C103" i="2"/>
  <c r="C99" i="2" s="1"/>
  <c r="C94" i="2" s="1"/>
  <c r="C89" i="2"/>
  <c r="C83" i="2" s="1"/>
  <c r="G89" i="2"/>
  <c r="G83" i="2" s="1"/>
  <c r="D89" i="2"/>
  <c r="D83" i="2" s="1"/>
  <c r="E89" i="2"/>
  <c r="F12" i="3"/>
  <c r="J6" i="3"/>
  <c r="I6" i="3"/>
  <c r="H6" i="3"/>
  <c r="C42" i="19"/>
  <c r="I48" i="19"/>
  <c r="H48" i="19"/>
  <c r="F46" i="19"/>
  <c r="F47" i="19"/>
  <c r="F49" i="19"/>
  <c r="F50" i="19"/>
  <c r="F51" i="19"/>
  <c r="D48" i="19"/>
  <c r="E48" i="19"/>
  <c r="J45" i="19"/>
  <c r="I45" i="19"/>
  <c r="H45" i="19"/>
  <c r="G45" i="19"/>
  <c r="D45" i="19"/>
  <c r="E45" i="19"/>
  <c r="C48" i="19"/>
  <c r="C45" i="19"/>
  <c r="F43" i="19"/>
  <c r="F44" i="19"/>
  <c r="J42" i="19"/>
  <c r="I42" i="19"/>
  <c r="H42" i="19"/>
  <c r="G42" i="19"/>
  <c r="G34" i="19" s="1"/>
  <c r="D42" i="19"/>
  <c r="E42" i="19"/>
  <c r="F52" i="19"/>
  <c r="C28" i="19"/>
  <c r="J13" i="19"/>
  <c r="I13" i="19"/>
  <c r="H13" i="19"/>
  <c r="G13" i="19"/>
  <c r="E13" i="19"/>
  <c r="D13" i="19"/>
  <c r="H10" i="19"/>
  <c r="H8" i="19" s="1"/>
  <c r="I10" i="19"/>
  <c r="I8" i="19" s="1"/>
  <c r="J10" i="19"/>
  <c r="J8" i="19" s="1"/>
  <c r="G10" i="19"/>
  <c r="G8" i="19" s="1"/>
  <c r="D10" i="19"/>
  <c r="D8" i="19" s="1"/>
  <c r="E10" i="19"/>
  <c r="E8" i="19" s="1"/>
  <c r="C10" i="19"/>
  <c r="C8" i="19" s="1"/>
  <c r="C21" i="19"/>
  <c r="H16" i="19"/>
  <c r="I16" i="19"/>
  <c r="J16" i="19"/>
  <c r="G16" i="19"/>
  <c r="D16" i="19"/>
  <c r="C16" i="19"/>
  <c r="F17" i="19"/>
  <c r="F18" i="19"/>
  <c r="F19" i="19"/>
  <c r="F20" i="19"/>
  <c r="F22" i="19"/>
  <c r="F23" i="19"/>
  <c r="F24" i="19"/>
  <c r="F25" i="19"/>
  <c r="H21" i="19"/>
  <c r="I21" i="19"/>
  <c r="G21" i="19"/>
  <c r="E21" i="19"/>
  <c r="C153" i="2" l="1"/>
  <c r="C143" i="2"/>
  <c r="C34" i="19"/>
  <c r="C53" i="19" s="1"/>
  <c r="E34" i="19"/>
  <c r="AA39" i="9"/>
  <c r="S79" i="9"/>
  <c r="AA43" i="9"/>
  <c r="AA47" i="9"/>
  <c r="AA67" i="9"/>
  <c r="AA65" i="9"/>
  <c r="AA76" i="9"/>
  <c r="AA57" i="9"/>
  <c r="AA74" i="9"/>
  <c r="AA72" i="9"/>
  <c r="AA69" i="9"/>
  <c r="AA63" i="9"/>
  <c r="AA61" i="9"/>
  <c r="AA59" i="9"/>
  <c r="AE56" i="9"/>
  <c r="AA56" i="9" s="1"/>
  <c r="AA50" i="9"/>
  <c r="AA48" i="9"/>
  <c r="AA44" i="9"/>
  <c r="AA42" i="9"/>
  <c r="AA78" i="9"/>
  <c r="AA68" i="9"/>
  <c r="AA66" i="9"/>
  <c r="AA64" i="9"/>
  <c r="AA62" i="9"/>
  <c r="AA60" i="9"/>
  <c r="AA58" i="9"/>
  <c r="AA77" i="9"/>
  <c r="AA75" i="9"/>
  <c r="AA73" i="9"/>
  <c r="AA70" i="9"/>
  <c r="AA38" i="9"/>
  <c r="AA71" i="9"/>
  <c r="AA46" i="9"/>
  <c r="AA40" i="9"/>
  <c r="AA51" i="9"/>
  <c r="AA49" i="9"/>
  <c r="AA45" i="9"/>
  <c r="AA41" i="9"/>
  <c r="AA37" i="9"/>
  <c r="F48" i="19"/>
  <c r="F6" i="3"/>
  <c r="H143" i="2"/>
  <c r="C151" i="2"/>
  <c r="D34" i="19"/>
  <c r="J151" i="2"/>
  <c r="AA53" i="9"/>
  <c r="F154" i="2"/>
  <c r="I34" i="19"/>
  <c r="J143" i="2"/>
  <c r="G153" i="2"/>
  <c r="G151" i="2" s="1"/>
  <c r="I153" i="2"/>
  <c r="D153" i="2"/>
  <c r="D151" i="2" s="1"/>
  <c r="H153" i="2"/>
  <c r="H151" i="2" s="1"/>
  <c r="E143" i="2"/>
  <c r="H34" i="19"/>
  <c r="AA52" i="9"/>
  <c r="AA55" i="9"/>
  <c r="AA54" i="9"/>
  <c r="AA35" i="9"/>
  <c r="AA36" i="9"/>
  <c r="I151" i="2"/>
  <c r="F129" i="2"/>
  <c r="F99" i="2"/>
  <c r="F103" i="2"/>
  <c r="G94" i="2"/>
  <c r="J34" i="19"/>
  <c r="F45" i="19"/>
  <c r="F90" i="2"/>
  <c r="F91" i="2"/>
  <c r="F92" i="2"/>
  <c r="F93" i="2"/>
  <c r="J89" i="2"/>
  <c r="I89" i="2"/>
  <c r="H89" i="2"/>
  <c r="F78" i="2"/>
  <c r="H74" i="2"/>
  <c r="H52" i="2" s="1"/>
  <c r="I74" i="2"/>
  <c r="I52" i="2" s="1"/>
  <c r="J74" i="2"/>
  <c r="J52" i="2" s="1"/>
  <c r="G74" i="2"/>
  <c r="G52" i="2" s="1"/>
  <c r="E74" i="2"/>
  <c r="E52" i="2" s="1"/>
  <c r="C74" i="2"/>
  <c r="C52" i="2" s="1"/>
  <c r="F82" i="2"/>
  <c r="F75" i="2"/>
  <c r="F76" i="2"/>
  <c r="F77" i="2"/>
  <c r="F79" i="2"/>
  <c r="F80" i="2"/>
  <c r="F81" i="2"/>
  <c r="F53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38" i="2"/>
  <c r="H37" i="2"/>
  <c r="I37" i="2"/>
  <c r="J37" i="2"/>
  <c r="G37" i="2"/>
  <c r="G144" i="2" s="1"/>
  <c r="D37" i="2"/>
  <c r="E37" i="2"/>
  <c r="C37" i="2"/>
  <c r="C16" i="2"/>
  <c r="C8" i="2" s="1"/>
  <c r="C145" i="2" s="1"/>
  <c r="F9" i="2"/>
  <c r="F10" i="2"/>
  <c r="F11" i="2"/>
  <c r="F12" i="2"/>
  <c r="F13" i="2"/>
  <c r="E141" i="2" l="1"/>
  <c r="E144" i="2"/>
  <c r="I141" i="2"/>
  <c r="I144" i="2"/>
  <c r="F144" i="2" s="1"/>
  <c r="C141" i="2"/>
  <c r="C144" i="2"/>
  <c r="D141" i="2"/>
  <c r="D144" i="2"/>
  <c r="H141" i="2"/>
  <c r="H144" i="2"/>
  <c r="J141" i="2"/>
  <c r="J144" i="2"/>
  <c r="F52" i="2"/>
  <c r="F34" i="19"/>
  <c r="G141" i="2"/>
  <c r="F141" i="2" s="1"/>
  <c r="F61" i="14" s="1"/>
  <c r="F153" i="2"/>
  <c r="F151" i="2"/>
  <c r="F74" i="2"/>
  <c r="F17" i="2"/>
  <c r="F18" i="2"/>
  <c r="F19" i="2"/>
  <c r="F20" i="2"/>
  <c r="F21" i="2"/>
  <c r="F22" i="2"/>
  <c r="F23" i="2"/>
  <c r="F24" i="2"/>
  <c r="F25" i="2"/>
  <c r="F26" i="2"/>
  <c r="H16" i="2"/>
  <c r="H8" i="2" s="1"/>
  <c r="I16" i="2"/>
  <c r="J16" i="2"/>
  <c r="J8" i="2" s="1"/>
  <c r="J36" i="2" s="1"/>
  <c r="G16" i="2"/>
  <c r="G8" i="2" s="1"/>
  <c r="G145" i="2" s="1"/>
  <c r="D16" i="2"/>
  <c r="D8" i="2" s="1"/>
  <c r="E16" i="2"/>
  <c r="E8" i="2" s="1"/>
  <c r="F27" i="2"/>
  <c r="F28" i="2"/>
  <c r="F29" i="2"/>
  <c r="F30" i="2"/>
  <c r="F31" i="2"/>
  <c r="F32" i="2"/>
  <c r="F33" i="2"/>
  <c r="F34" i="2"/>
  <c r="F35" i="2"/>
  <c r="C60" i="14"/>
  <c r="F37" i="2"/>
  <c r="D59" i="14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D75" i="14"/>
  <c r="E75" i="14"/>
  <c r="C77" i="14"/>
  <c r="H28" i="19"/>
  <c r="I28" i="19"/>
  <c r="J28" i="19"/>
  <c r="G28" i="19"/>
  <c r="D28" i="19"/>
  <c r="D72" i="14" s="1"/>
  <c r="E28" i="19"/>
  <c r="H164" i="2"/>
  <c r="I164" i="2"/>
  <c r="J164" i="2"/>
  <c r="D164" i="2"/>
  <c r="E164" i="2"/>
  <c r="C164" i="2"/>
  <c r="M58" i="10"/>
  <c r="J58" i="10"/>
  <c r="G58" i="10"/>
  <c r="E96" i="9"/>
  <c r="AC11" i="9"/>
  <c r="Z11" i="9"/>
  <c r="W11" i="9"/>
  <c r="T11" i="9"/>
  <c r="Q11" i="9"/>
  <c r="E74" i="14"/>
  <c r="C74" i="14"/>
  <c r="F33" i="19"/>
  <c r="F42" i="19"/>
  <c r="F41" i="19"/>
  <c r="F40" i="19"/>
  <c r="F39" i="19"/>
  <c r="F38" i="19"/>
  <c r="F37" i="19"/>
  <c r="F36" i="19"/>
  <c r="F35" i="19"/>
  <c r="F32" i="19"/>
  <c r="F31" i="19"/>
  <c r="F73" i="14" s="1"/>
  <c r="F30" i="19"/>
  <c r="F29" i="19"/>
  <c r="F21" i="19"/>
  <c r="F16" i="19"/>
  <c r="F15" i="19"/>
  <c r="F14" i="19"/>
  <c r="F13" i="19"/>
  <c r="F11" i="19"/>
  <c r="F10" i="19"/>
  <c r="F9" i="19"/>
  <c r="F12" i="19"/>
  <c r="F8" i="19"/>
  <c r="M95" i="9"/>
  <c r="M94" i="9"/>
  <c r="M93" i="9"/>
  <c r="M92" i="9"/>
  <c r="M91" i="9"/>
  <c r="M90" i="9"/>
  <c r="S96" i="9"/>
  <c r="Q96" i="9"/>
  <c r="O96" i="9"/>
  <c r="K96" i="9"/>
  <c r="I96" i="9"/>
  <c r="G96" i="9"/>
  <c r="AE79" i="9"/>
  <c r="AD34" i="9"/>
  <c r="AC34" i="9"/>
  <c r="AE33" i="9"/>
  <c r="AD33" i="9"/>
  <c r="AC33" i="9"/>
  <c r="AB33" i="9"/>
  <c r="AE32" i="9"/>
  <c r="AD32" i="9"/>
  <c r="AC32" i="9"/>
  <c r="AB32" i="9"/>
  <c r="V34" i="9"/>
  <c r="V79" i="9" s="1"/>
  <c r="Q33" i="9"/>
  <c r="Q32" i="9"/>
  <c r="Q79" i="9" s="1"/>
  <c r="P79" i="9"/>
  <c r="O79" i="9"/>
  <c r="N79" i="9"/>
  <c r="M79" i="9"/>
  <c r="L34" i="9"/>
  <c r="L33" i="9"/>
  <c r="L32" i="9"/>
  <c r="K79" i="9"/>
  <c r="J79" i="9"/>
  <c r="I79" i="9"/>
  <c r="H79" i="9"/>
  <c r="G34" i="9"/>
  <c r="G33" i="9"/>
  <c r="G32" i="9"/>
  <c r="AD23" i="9"/>
  <c r="AB23" i="9"/>
  <c r="Z23" i="9"/>
  <c r="X23" i="9"/>
  <c r="V22" i="9"/>
  <c r="V21" i="9"/>
  <c r="V20" i="9"/>
  <c r="V19" i="9"/>
  <c r="M10" i="9"/>
  <c r="M9" i="9"/>
  <c r="M8" i="9"/>
  <c r="M7" i="9"/>
  <c r="K67" i="10"/>
  <c r="F11" i="3"/>
  <c r="F10" i="3"/>
  <c r="F9" i="3"/>
  <c r="F8" i="3"/>
  <c r="F7" i="3"/>
  <c r="E86" i="14"/>
  <c r="D86" i="14"/>
  <c r="C86" i="14"/>
  <c r="F66" i="18"/>
  <c r="F83" i="14" s="1"/>
  <c r="F79" i="14"/>
  <c r="E82" i="14"/>
  <c r="J63" i="18"/>
  <c r="I63" i="18"/>
  <c r="I82" i="14" s="1"/>
  <c r="H63" i="18"/>
  <c r="H82" i="14" s="1"/>
  <c r="G63" i="18"/>
  <c r="G82" i="14" s="1"/>
  <c r="D63" i="18"/>
  <c r="D82" i="14" s="1"/>
  <c r="C63" i="18"/>
  <c r="C82" i="14" s="1"/>
  <c r="F62" i="18"/>
  <c r="F61" i="18"/>
  <c r="F60" i="18"/>
  <c r="F59" i="18"/>
  <c r="F57" i="18"/>
  <c r="F56" i="18"/>
  <c r="F55" i="18"/>
  <c r="F53" i="18"/>
  <c r="F52" i="18"/>
  <c r="F28" i="18"/>
  <c r="F27" i="18"/>
  <c r="F26" i="18"/>
  <c r="F25" i="18"/>
  <c r="F23" i="18"/>
  <c r="F22" i="18"/>
  <c r="F21" i="18"/>
  <c r="J37" i="18"/>
  <c r="I37" i="18"/>
  <c r="H37" i="18"/>
  <c r="E81" i="14"/>
  <c r="D81" i="14"/>
  <c r="C81" i="14"/>
  <c r="F34" i="18"/>
  <c r="F33" i="18"/>
  <c r="F32" i="18"/>
  <c r="F31" i="18"/>
  <c r="F17" i="18"/>
  <c r="F14" i="18"/>
  <c r="F12" i="18"/>
  <c r="F11" i="18"/>
  <c r="F10" i="18"/>
  <c r="F8" i="18"/>
  <c r="F163" i="2"/>
  <c r="F162" i="2"/>
  <c r="F161" i="2"/>
  <c r="F160" i="2"/>
  <c r="F159" i="2"/>
  <c r="F158" i="2"/>
  <c r="F157" i="2"/>
  <c r="J150" i="2"/>
  <c r="I150" i="2"/>
  <c r="H150" i="2"/>
  <c r="G150" i="2"/>
  <c r="E150" i="2"/>
  <c r="D150" i="2"/>
  <c r="J148" i="2"/>
  <c r="I148" i="2"/>
  <c r="H148" i="2"/>
  <c r="G148" i="2"/>
  <c r="E148" i="2"/>
  <c r="D148" i="2"/>
  <c r="C150" i="2"/>
  <c r="C148" i="2"/>
  <c r="F143" i="2"/>
  <c r="F66" i="14" s="1"/>
  <c r="F142" i="2"/>
  <c r="F65" i="14" s="1"/>
  <c r="C66" i="14"/>
  <c r="C142" i="2"/>
  <c r="C65" i="14" s="1"/>
  <c r="F137" i="2"/>
  <c r="F138" i="2"/>
  <c r="F134" i="2"/>
  <c r="F68" i="14" s="1"/>
  <c r="F125" i="2"/>
  <c r="F124" i="2"/>
  <c r="F120" i="2"/>
  <c r="F98" i="2"/>
  <c r="F97" i="2"/>
  <c r="F96" i="2"/>
  <c r="F95" i="2"/>
  <c r="F89" i="2"/>
  <c r="F88" i="2"/>
  <c r="F87" i="2"/>
  <c r="F86" i="2"/>
  <c r="F85" i="2"/>
  <c r="F84" i="2"/>
  <c r="J83" i="2"/>
  <c r="I83" i="2"/>
  <c r="I145" i="2" s="1"/>
  <c r="H83" i="2"/>
  <c r="E83" i="2"/>
  <c r="E60" i="14" s="1"/>
  <c r="D60" i="14"/>
  <c r="F73" i="2"/>
  <c r="F72" i="2"/>
  <c r="F71" i="2"/>
  <c r="F70" i="2"/>
  <c r="F69" i="2"/>
  <c r="F68" i="2"/>
  <c r="E59" i="14"/>
  <c r="F15" i="2"/>
  <c r="F14" i="2"/>
  <c r="I8" i="2"/>
  <c r="I36" i="2" s="1"/>
  <c r="F90" i="14"/>
  <c r="E90" i="14"/>
  <c r="C90" i="14"/>
  <c r="E83" i="14"/>
  <c r="D83" i="14"/>
  <c r="C83" i="14"/>
  <c r="E79" i="14"/>
  <c r="D79" i="14"/>
  <c r="C79" i="14"/>
  <c r="F76" i="14"/>
  <c r="E76" i="14"/>
  <c r="D76" i="14"/>
  <c r="C76" i="14"/>
  <c r="E73" i="14"/>
  <c r="D73" i="14"/>
  <c r="C73" i="14"/>
  <c r="E72" i="14"/>
  <c r="C72" i="14"/>
  <c r="E68" i="14"/>
  <c r="D68" i="14"/>
  <c r="C68" i="14"/>
  <c r="E66" i="14"/>
  <c r="D66" i="14"/>
  <c r="E65" i="14"/>
  <c r="D65" i="14"/>
  <c r="E61" i="14"/>
  <c r="D61" i="14"/>
  <c r="D56" i="14"/>
  <c r="E56" i="14"/>
  <c r="F56" i="14"/>
  <c r="C56" i="14"/>
  <c r="B66" i="14"/>
  <c r="B90" i="14"/>
  <c r="B89" i="14"/>
  <c r="B88" i="14"/>
  <c r="B86" i="14"/>
  <c r="B83" i="14"/>
  <c r="B82" i="14"/>
  <c r="B81" i="14"/>
  <c r="B80" i="14"/>
  <c r="B84" i="14"/>
  <c r="B79" i="14"/>
  <c r="B77" i="14"/>
  <c r="B76" i="14"/>
  <c r="B75" i="14"/>
  <c r="B73" i="14"/>
  <c r="B72" i="14"/>
  <c r="B70" i="14"/>
  <c r="B69" i="14"/>
  <c r="B68" i="14"/>
  <c r="B67" i="14"/>
  <c r="B65" i="14"/>
  <c r="B64" i="14"/>
  <c r="B63" i="14"/>
  <c r="B62" i="14"/>
  <c r="B61" i="14"/>
  <c r="B59" i="14"/>
  <c r="B60" i="14"/>
  <c r="B58" i="14"/>
  <c r="B57" i="14"/>
  <c r="B56" i="14"/>
  <c r="C59" i="14"/>
  <c r="J145" i="2" l="1"/>
  <c r="AD79" i="9"/>
  <c r="E57" i="14"/>
  <c r="E145" i="2"/>
  <c r="D36" i="2"/>
  <c r="D145" i="2"/>
  <c r="AC79" i="9"/>
  <c r="AA34" i="9"/>
  <c r="F37" i="18"/>
  <c r="F81" i="14" s="1"/>
  <c r="H36" i="2"/>
  <c r="H118" i="2" s="1"/>
  <c r="H147" i="2" s="1"/>
  <c r="H145" i="2"/>
  <c r="F145" i="2" s="1"/>
  <c r="F63" i="18"/>
  <c r="F82" i="14" s="1"/>
  <c r="M96" i="9"/>
  <c r="M11" i="9"/>
  <c r="V23" i="9"/>
  <c r="AA32" i="9"/>
  <c r="AA79" i="9" s="1"/>
  <c r="Q80" i="9" s="1"/>
  <c r="F164" i="2"/>
  <c r="F148" i="2"/>
  <c r="F150" i="2"/>
  <c r="F94" i="2"/>
  <c r="F83" i="2"/>
  <c r="F60" i="14" s="1"/>
  <c r="F74" i="14"/>
  <c r="H53" i="19"/>
  <c r="J53" i="19"/>
  <c r="F75" i="14"/>
  <c r="G53" i="19"/>
  <c r="E53" i="19"/>
  <c r="E77" i="14" s="1"/>
  <c r="D53" i="19"/>
  <c r="D77" i="14" s="1"/>
  <c r="C75" i="14"/>
  <c r="F28" i="19"/>
  <c r="F72" i="14" s="1"/>
  <c r="F59" i="14"/>
  <c r="F16" i="2"/>
  <c r="F8" i="2" s="1"/>
  <c r="F36" i="2" s="1"/>
  <c r="D57" i="14"/>
  <c r="G79" i="9"/>
  <c r="L79" i="9"/>
  <c r="AA33" i="9"/>
  <c r="I53" i="19"/>
  <c r="F86" i="14"/>
  <c r="G36" i="2"/>
  <c r="C57" i="14"/>
  <c r="E36" i="2"/>
  <c r="C36" i="2"/>
  <c r="J118" i="2"/>
  <c r="J147" i="2" s="1"/>
  <c r="J155" i="2" s="1"/>
  <c r="I118" i="2"/>
  <c r="I147" i="2" s="1"/>
  <c r="I155" i="2" s="1"/>
  <c r="F149" i="2"/>
  <c r="G118" i="2" l="1"/>
  <c r="G133" i="2" s="1"/>
  <c r="V80" i="9"/>
  <c r="E118" i="2"/>
  <c r="E133" i="2" s="1"/>
  <c r="E136" i="2" s="1"/>
  <c r="F53" i="19"/>
  <c r="F77" i="14" s="1"/>
  <c r="D58" i="14"/>
  <c r="E58" i="14"/>
  <c r="C58" i="14"/>
  <c r="G147" i="2"/>
  <c r="G155" i="2" s="1"/>
  <c r="H133" i="2"/>
  <c r="H136" i="2" s="1"/>
  <c r="F57" i="14"/>
  <c r="I133" i="2"/>
  <c r="I7" i="18" s="1"/>
  <c r="I13" i="18" s="1"/>
  <c r="I16" i="18" s="1"/>
  <c r="I18" i="18" s="1"/>
  <c r="J133" i="2"/>
  <c r="J7" i="18" s="1"/>
  <c r="J13" i="18" s="1"/>
  <c r="J16" i="18" s="1"/>
  <c r="F118" i="2"/>
  <c r="F62" i="14" s="1"/>
  <c r="F58" i="14"/>
  <c r="H155" i="2"/>
  <c r="F133" i="2" l="1"/>
  <c r="G7" i="18"/>
  <c r="G13" i="18" s="1"/>
  <c r="G16" i="18" s="1"/>
  <c r="G136" i="2"/>
  <c r="G26" i="19" s="1"/>
  <c r="I68" i="18"/>
  <c r="I67" i="18"/>
  <c r="J18" i="18"/>
  <c r="J67" i="18" s="1"/>
  <c r="AA80" i="9"/>
  <c r="G80" i="9"/>
  <c r="L80" i="9"/>
  <c r="F147" i="2"/>
  <c r="J136" i="2"/>
  <c r="J26" i="19" s="1"/>
  <c r="F155" i="2"/>
  <c r="F67" i="14"/>
  <c r="I136" i="2"/>
  <c r="I26" i="19" s="1"/>
  <c r="H7" i="18"/>
  <c r="F7" i="18" s="1"/>
  <c r="G18" i="18"/>
  <c r="H26" i="19"/>
  <c r="J68" i="18" l="1"/>
  <c r="G67" i="18"/>
  <c r="G68" i="18"/>
  <c r="F63" i="14"/>
  <c r="F64" i="14"/>
  <c r="H13" i="18"/>
  <c r="F13" i="18" s="1"/>
  <c r="F136" i="2"/>
  <c r="F69" i="14" l="1"/>
  <c r="F89" i="14"/>
  <c r="F88" i="14"/>
  <c r="F26" i="19"/>
  <c r="H16" i="18"/>
  <c r="H18" i="18" l="1"/>
  <c r="F16" i="18"/>
  <c r="H68" i="18" l="1"/>
  <c r="F68" i="18" s="1"/>
  <c r="F18" i="18"/>
  <c r="F67" i="18" s="1"/>
  <c r="F84" i="14" s="1"/>
  <c r="H67" i="18"/>
  <c r="C61" i="14"/>
  <c r="D118" i="2"/>
  <c r="D147" i="2" s="1"/>
  <c r="C118" i="2"/>
  <c r="E147" i="2"/>
  <c r="E155" i="2" s="1"/>
  <c r="D155" i="2" l="1"/>
  <c r="D63" i="14" s="1"/>
  <c r="F80" i="14"/>
  <c r="E63" i="14"/>
  <c r="C62" i="14"/>
  <c r="C133" i="2"/>
  <c r="C136" i="2" s="1"/>
  <c r="C69" i="14" s="1"/>
  <c r="E7" i="18"/>
  <c r="E13" i="18" s="1"/>
  <c r="E16" i="18" s="1"/>
  <c r="E18" i="18" s="1"/>
  <c r="D67" i="14"/>
  <c r="D62" i="14"/>
  <c r="E62" i="14"/>
  <c r="C147" i="2"/>
  <c r="C155" i="2" s="1"/>
  <c r="E68" i="18" l="1"/>
  <c r="E67" i="18"/>
  <c r="C63" i="14"/>
  <c r="C64" i="14"/>
  <c r="D64" i="14"/>
  <c r="E64" i="14"/>
  <c r="C26" i="19"/>
  <c r="C67" i="14"/>
  <c r="C7" i="18"/>
  <c r="D136" i="2"/>
  <c r="D7" i="18"/>
  <c r="D13" i="18" s="1"/>
  <c r="D16" i="18" s="1"/>
  <c r="D18" i="18" s="1"/>
  <c r="D67" i="18" s="1"/>
  <c r="E67" i="14"/>
  <c r="D80" i="14" l="1"/>
  <c r="D84" i="14"/>
  <c r="C13" i="18"/>
  <c r="C16" i="18" s="1"/>
  <c r="C18" i="18" s="1"/>
  <c r="C67" i="18" s="1"/>
  <c r="C84" i="14" s="1"/>
  <c r="D69" i="14"/>
  <c r="D26" i="19"/>
  <c r="E69" i="14"/>
  <c r="D68" i="18"/>
  <c r="E26" i="19"/>
  <c r="C80" i="14" l="1"/>
  <c r="E80" i="14"/>
  <c r="E70" i="14"/>
  <c r="E89" i="14"/>
  <c r="E84" i="14" l="1"/>
</calcChain>
</file>

<file path=xl/sharedStrings.xml><?xml version="1.0" encoding="utf-8"?>
<sst xmlns="http://schemas.openxmlformats.org/spreadsheetml/2006/main" count="1422" uniqueCount="730">
  <si>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</si>
  <si>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</si>
  <si>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</si>
  <si>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</si>
  <si>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</si>
  <si>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</si>
  <si>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</si>
  <si>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</si>
  <si>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</si>
  <si>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</si>
  <si>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</si>
  <si>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</si>
  <si>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</si>
  <si>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</si>
  <si>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</si>
  <si>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</si>
  <si>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</si>
  <si>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</si>
  <si>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</si>
  <si>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</si>
  <si>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</si>
  <si>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(найменування органу, який розглянув фінансовий план)</t>
  </si>
  <si>
    <t>Територія</t>
  </si>
  <si>
    <t>Форма власності</t>
  </si>
  <si>
    <t>Плановий рік (усього)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</si>
  <si>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</si>
  <si>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</si>
  <si>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</si>
  <si>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</si>
  <si>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</si>
  <si>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</si>
  <si>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неустойки (штрафи, пені)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</si>
  <si>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</si>
  <si>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</si>
  <si>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</si>
  <si>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Факт минулого року</t>
  </si>
  <si>
    <t>Виручка від реалізації основних фондів</t>
  </si>
  <si>
    <t xml:space="preserve">Виручка від реалізації нематеріальних активів </t>
  </si>
  <si>
    <t>Грошові кошти:</t>
  </si>
  <si>
    <t>на початок періоду</t>
  </si>
  <si>
    <t>Чистий грошовий потік</t>
  </si>
  <si>
    <t>Забезпечення</t>
  </si>
  <si>
    <t>х</t>
  </si>
  <si>
    <t>Фінансовий план поточного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</si>
  <si>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</si>
  <si>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</si>
  <si>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</si>
  <si>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</si>
  <si>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</si>
  <si>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</si>
  <si>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</si>
  <si>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</si>
  <si>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</si>
  <si>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</si>
  <si>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</si>
  <si>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</si>
  <si>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</si>
  <si>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</si>
  <si>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</si>
  <si>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</si>
  <si>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</si>
  <si>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</si>
  <si>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на кінець періоду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</si>
  <si>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</si>
  <si>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</si>
  <si>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</si>
  <si>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</si>
  <si>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</si>
  <si>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</si>
  <si>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</si>
  <si>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</si>
  <si>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витрати на електроенергію</t>
  </si>
  <si>
    <t xml:space="preserve">витрати на паливо </t>
  </si>
  <si>
    <t>консультаційні та інформаційні послуги</t>
  </si>
  <si>
    <t>(найменування органу, з яким погоджено фінансовий план)</t>
  </si>
  <si>
    <t>План поточного року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</si>
  <si>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</si>
  <si>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</si>
  <si>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</si>
  <si>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</si>
  <si>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</si>
  <si>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</si>
  <si>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</si>
  <si>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</si>
  <si>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ІV </t>
  </si>
  <si>
    <t>за минулий рік</t>
  </si>
  <si>
    <t>за плановий рік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</si>
  <si>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</si>
  <si>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</si>
  <si>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 xml:space="preserve">  (найменування органу, з яким погоджено фінансовий план)</t>
  </si>
  <si>
    <t xml:space="preserve">ІІІ </t>
  </si>
  <si>
    <t xml:space="preserve">І </t>
  </si>
  <si>
    <t xml:space="preserve">ІІ </t>
  </si>
  <si>
    <t>__________________________________________________________________________________________________________________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</si>
  <si>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</si>
  <si>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</si>
  <si>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</si>
  <si>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</si>
  <si>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</si>
  <si>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</si>
  <si>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</si>
  <si>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</si>
  <si>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 xml:space="preserve">Єдиний внесок на загальнообов'язкове державне соціальне страхування                              </t>
  </si>
  <si>
    <t>акцизний податок</t>
  </si>
  <si>
    <t>Вид діяльності</t>
  </si>
  <si>
    <t>Заборгованість на останню дату</t>
  </si>
  <si>
    <t>Заборгованість за кредитами на початок ______ року</t>
  </si>
  <si>
    <t>Заборгованість за кредитами на кінець ______ року</t>
  </si>
  <si>
    <t>Бюджетне фінансування</t>
  </si>
  <si>
    <t>інші платежі (розшифрувати)</t>
  </si>
  <si>
    <t xml:space="preserve">      1. Дані про підприємство, персонал та фонд заробітної плати</t>
  </si>
  <si>
    <t>кредити</t>
  </si>
  <si>
    <t>Отримання коштів  за довгостроковими зобов'язаннями, у тому числі: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</si>
  <si>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</si>
  <si>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</si>
  <si>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>Повернення коштів  за довгостроковими зобов'язаннями, у тому числі:</t>
  </si>
  <si>
    <t xml:space="preserve">позики </t>
  </si>
  <si>
    <t>у тому числі за кварталами</t>
  </si>
  <si>
    <t>Фінансовий результат до оподаткування</t>
  </si>
  <si>
    <t>Чистий  фінансовий результат, у тому числі:</t>
  </si>
  <si>
    <t>І. Формування фінансових результатів</t>
  </si>
  <si>
    <t>плата за користування надрами</t>
  </si>
  <si>
    <t>Оптимальне значення</t>
  </si>
  <si>
    <t>Факт за звітний період поточного року на останню дату</t>
  </si>
  <si>
    <t>Планові показники</t>
  </si>
  <si>
    <t>Примітки</t>
  </si>
  <si>
    <t>&gt; 0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</si>
  <si>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</si>
  <si>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</si>
  <si>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</si>
  <si>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</si>
  <si>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</si>
  <si>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</si>
  <si>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</si>
  <si>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</si>
  <si>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Чистий дохід від реалізації продукції (товарів, робіт, послуг) (розшифрувати)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</si>
  <si>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</si>
  <si>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</si>
  <si>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</si>
  <si>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</si>
  <si>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</si>
  <si>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витрати (розшифрувати)</t>
  </si>
  <si>
    <t>Інші фонди (розшифрувати)</t>
  </si>
  <si>
    <t>Інші цілі (розшифрувати)</t>
  </si>
  <si>
    <t>Усього витрат</t>
  </si>
  <si>
    <t>місцеві податки та збори (розшифрувати)</t>
  </si>
  <si>
    <t>Цільове фінансування  (розшифрувати)</t>
  </si>
  <si>
    <t xml:space="preserve">Інші надходження (розшифрувати)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</si>
  <si>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</si>
  <si>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</si>
  <si>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</si>
  <si>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облігації</t>
  </si>
  <si>
    <t>Інформація</t>
  </si>
  <si>
    <t>інші витрати (розшифрувати)</t>
  </si>
  <si>
    <t>Собівартість реалізованої продукції (товарів, робіт, послуг) (розшифрувати)</t>
  </si>
  <si>
    <t>Найменування  банку</t>
  </si>
  <si>
    <t>(ініціали, прізвище)</t>
  </si>
  <si>
    <t xml:space="preserve">ПОГОДЖЕНО </t>
  </si>
  <si>
    <t xml:space="preserve">ЗАТВЕРДЖЕНО  </t>
  </si>
  <si>
    <t xml:space="preserve">РОЗГЛЯНУТО  </t>
  </si>
  <si>
    <t>за КОАТУУ</t>
  </si>
  <si>
    <t>за КОПФГ</t>
  </si>
  <si>
    <t xml:space="preserve">за ЄДРПОУ </t>
  </si>
  <si>
    <t>(найменування підприємства)</t>
  </si>
  <si>
    <t>Середньооблікова чисельність осіб, у тому числі:</t>
  </si>
  <si>
    <t>План минулого року</t>
  </si>
  <si>
    <t>Плановий рік</t>
  </si>
  <si>
    <t>Код за ЄДРПОУ</t>
  </si>
  <si>
    <t>(посада, ініціали  та прізвище керівника органу</t>
  </si>
  <si>
    <t xml:space="preserve"> рішення Кабінету Міністрів України)</t>
  </si>
  <si>
    <t xml:space="preserve"> управління підприємством або номер відповідного </t>
  </si>
  <si>
    <t>управління підприємством)</t>
  </si>
  <si>
    <t xml:space="preserve">(посада, ініціали та прізвище керівника органу </t>
  </si>
  <si>
    <t>Витрати на збут</t>
  </si>
  <si>
    <t>Витрати (дохід) з податку на прибуток</t>
  </si>
  <si>
    <t xml:space="preserve">Прибуток (збиток) від  припиненої діяльності після оподаткування </t>
  </si>
  <si>
    <t>Адміністративні витрати</t>
  </si>
  <si>
    <t>Інші операційні доходи/витрати</t>
  </si>
  <si>
    <t>EBITDA</t>
  </si>
  <si>
    <t>Доходи/витрати від фінансової та інвестиційної діяльності</t>
  </si>
  <si>
    <t>Грошові кошти на початок періоду</t>
  </si>
  <si>
    <t>Чистий рух грошових коштів від операційної діяльності</t>
  </si>
  <si>
    <t>Чистий рух грошових коштів від фінансової діяльності</t>
  </si>
  <si>
    <t>Грошові кошти на кінець періоду</t>
  </si>
  <si>
    <t>Необоротні активи</t>
  </si>
  <si>
    <t>Оборотні активи</t>
  </si>
  <si>
    <t>Власний капітал</t>
  </si>
  <si>
    <t>Розподіл чистого прибутку</t>
  </si>
  <si>
    <t xml:space="preserve">Нараховані до сплати обов'язкові платежі підприємства до бюджету та єдиний внесок на загальнообов'язкове державне соціальне страхування </t>
  </si>
  <si>
    <t>ІІІ. Рух грошових коштів</t>
  </si>
  <si>
    <t>Податок на прибуток підприємств</t>
  </si>
  <si>
    <t>IІ. Розрахунки з бюджетом</t>
  </si>
  <si>
    <t>Чистий рух грошових коштів операційної діяльності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</si>
  <si>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</si>
  <si>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</si>
  <si>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</si>
  <si>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</si>
  <si>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</si>
  <si>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Надходження від отриманих:</t>
  </si>
  <si>
    <t>відсотків </t>
  </si>
  <si>
    <t>дивідендів </t>
  </si>
  <si>
    <t>Надходження від деривативів</t>
  </si>
  <si>
    <t>Власного капіталу </t>
  </si>
  <si>
    <t>Прогноз на поточний рік</t>
  </si>
  <si>
    <t>Розрахунок показника EBITDA</t>
  </si>
  <si>
    <t>Коефіцієнт рентабельності власного капіталу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</si>
  <si>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</si>
  <si>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</si>
  <si>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</si>
  <si>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Коефіцієнт рентабельності активів</t>
  </si>
  <si>
    <t>погашення податкового боргу, у тому числі: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</si>
  <si>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</si>
  <si>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</si>
  <si>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</si>
  <si>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 xml:space="preserve">Прибуток (збиток) від звичайної діяльності до оподаткування </t>
  </si>
  <si>
    <t>Коригування на:</t>
  </si>
  <si>
    <t>Грошові кошти від операційної діяльності</t>
  </si>
  <si>
    <t>Сплачений податок на прибуток</t>
  </si>
  <si>
    <t>амортизацію необоротних активів</t>
  </si>
  <si>
    <t xml:space="preserve">збільшення (зменшення) забезпечень  </t>
  </si>
  <si>
    <t xml:space="preserve">збиток (прибуток) від нереалізованих курсових різниць </t>
  </si>
  <si>
    <t>збиток (прибуток) від неопераційної діяльності та інших негрошових операцій (розшифрувати)</t>
  </si>
  <si>
    <t>Зменшення (збільшення) оборотних активів (розшифрувати)</t>
  </si>
  <si>
    <t>Збільшення (зменшення) поточних зобов’язань (розшифрувати)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</si>
  <si>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</si>
  <si>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</si>
  <si>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</si>
  <si>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</si>
  <si>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</si>
  <si>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</si>
  <si>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</si>
  <si>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</si>
  <si>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</si>
  <si>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</si>
  <si>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</si>
  <si>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</si>
  <si>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</si>
  <si>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</si>
  <si>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</si>
  <si>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матеріальні витрати</t>
  </si>
  <si>
    <t>оплата праці</t>
  </si>
  <si>
    <t>амортизація</t>
  </si>
  <si>
    <t>інші витрати</t>
  </si>
  <si>
    <t>Договір</t>
  </si>
  <si>
    <t>Дата початку оренди</t>
  </si>
  <si>
    <t>Сума орендної плати</t>
  </si>
  <si>
    <t>Усього на рік</t>
  </si>
  <si>
    <t>Основні фінансові показники</t>
  </si>
  <si>
    <t>Чистий дохід від реалізації продукції (товарів, робіт, послуг)</t>
  </si>
  <si>
    <t>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</si>
  <si>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</si>
  <si>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</si>
  <si>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№</t>
  </si>
  <si>
    <t>Загальна кошторисна вартість</t>
  </si>
  <si>
    <t>Первісна балансова вартість введених потужностей на початок планового року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</si>
  <si>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</si>
  <si>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</si>
  <si>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</si>
  <si>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</si>
  <si>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</si>
  <si>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8. Джерела капітальних інвестицій</t>
  </si>
  <si>
    <t>Інші операційні доходи (розшифрувати), у тому числі:</t>
  </si>
  <si>
    <t>курсові різниці</t>
  </si>
  <si>
    <t>Інші доходи (розшифрувати), у тому числі:</t>
  </si>
  <si>
    <t>Інші витрати (розшифрувати), у тому числі:</t>
  </si>
  <si>
    <t>2012/1</t>
  </si>
  <si>
    <t>2145/1</t>
  </si>
  <si>
    <t>2145/2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</si>
  <si>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</si>
  <si>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</si>
  <si>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</si>
  <si>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</si>
  <si>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</si>
  <si>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Чистий  фінансовий результат</t>
  </si>
  <si>
    <t>Коефіцієнт рентабельності діяльності</t>
  </si>
  <si>
    <t>2120 / 2130</t>
  </si>
  <si>
    <t>Коефіцієнт фінансової стійкості</t>
  </si>
  <si>
    <t>Інші доходи/витрати</t>
  </si>
  <si>
    <t>Чистий рух грошових коштів від інвестиційної діяльності</t>
  </si>
  <si>
    <t>Пояснення та обґрунтування до запланованого рівня доходів/витрат</t>
  </si>
  <si>
    <t>Елементи операційних витрат</t>
  </si>
  <si>
    <t>тис. гривень (без ПДВ)</t>
  </si>
  <si>
    <t xml:space="preserve">      3. Інформація про бізнес підприємства (код рядка 1000 фінансового плану)</t>
  </si>
  <si>
    <t>6. Витрати, пов'язані з використанням власних службових автомобілів (у складі адміністративних витрат, рядок 1041)</t>
  </si>
  <si>
    <t>7. Витрати на оренду службових автомобілів (у складі адміністративних витрат, рядок 1042)</t>
  </si>
  <si>
    <t>Найменування об’єкта</t>
  </si>
  <si>
    <t>9. Капітальне будівництво (рядок 4010 таблиці 4)</t>
  </si>
  <si>
    <t>Прибуток (збиток) від операційної діяльності до змін в оборотному капіталі</t>
  </si>
  <si>
    <t>Інші поточні податки, збори, обов'язкові платежі до державного та місцевих бюджетів, у тому числі:</t>
  </si>
  <si>
    <t>Сплата інших податків, зборів, обов'язкових платежів до державного та місцевих бюджетів</t>
  </si>
  <si>
    <t xml:space="preserve">та контролю виконання фінансового плану </t>
  </si>
  <si>
    <t>суб'єкта господарювання державного сектору економіки</t>
  </si>
  <si>
    <t xml:space="preserve">                                (посада)</t>
  </si>
  <si>
    <t>____________________________________________</t>
  </si>
  <si>
    <t>Коди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</si>
  <si>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</si>
  <si>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</si>
  <si>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</si>
  <si>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</si>
  <si>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</si>
  <si>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</si>
  <si>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погашення реструктуризованих та відстрочених сум,  що підлягають сплаті в поточному році до бюджетів та державних цільових фондів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</si>
  <si>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</si>
  <si>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</si>
  <si>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</si>
  <si>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</si>
  <si>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</si>
  <si>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Дивіденди/відрахування частини чистого прибутку</t>
  </si>
  <si>
    <t>Усього виплат на користь держави</t>
  </si>
  <si>
    <t>у тому числі грошові кошти та їх еквіваленти</t>
  </si>
  <si>
    <t>у тому числі державні гранти і субсидії</t>
  </si>
  <si>
    <t>у тому числі фінансові запозичення</t>
  </si>
  <si>
    <t>Усього зобов'язання і забезпечення</t>
  </si>
  <si>
    <t>Усього активи</t>
  </si>
  <si>
    <t>Доходи і витрати (деталізація)</t>
  </si>
  <si>
    <t>Доходи/витрати від фінансової та інвестиційної діяльності
(рядок 1110 + рядок 1120 - рядок 1130 - рядок 1140)</t>
  </si>
  <si>
    <t>Інші доходи/витрати
(рядок 1150 - рядок 1160)</t>
  </si>
  <si>
    <t>Фінансовий результат від операційної діяльності (рядок 1100)</t>
  </si>
  <si>
    <t>плюс амортизація (рядок 1530)</t>
  </si>
  <si>
    <t>мінус операційні доходи від курсових різниць (рядок 1031)</t>
  </si>
  <si>
    <t>плюс операційні витрати від курсових різниць (рядок 1084)</t>
  </si>
  <si>
    <t>Інші операційні доходи/витрати
(рядок 1030 - рядок 1080)</t>
  </si>
  <si>
    <t>господарськими товариствами, у статутному капіталі яких більше                  50 відсотків акцій (часток, паїв) належать державі на виплату дивідендів</t>
  </si>
  <si>
    <t>I. Формування фінансових результатів</t>
  </si>
  <si>
    <t>Надходження</t>
  </si>
  <si>
    <t xml:space="preserve">Надходження </t>
  </si>
  <si>
    <t>Витрати</t>
  </si>
  <si>
    <t>Ковенанти/обмежувальні коефіцієнти</t>
  </si>
  <si>
    <t>Фонд оплати праці, тис. гривень, у тому числі:</t>
  </si>
  <si>
    <t>Витрати на оплату праці, тис. гривень, у тому числі:</t>
  </si>
  <si>
    <t>Плановий рік до плану поточного року, %</t>
  </si>
  <si>
    <t>Плановий рік до факту минулого року, %</t>
  </si>
  <si>
    <t>адміністративно-управлінський персонал</t>
  </si>
  <si>
    <t>Незавершене будівництво на початок планового року</t>
  </si>
  <si>
    <t>власні кошти</t>
  </si>
  <si>
    <t>кредитні кошти</t>
  </si>
  <si>
    <t>інші джерела (зазначити джерело)</t>
  </si>
  <si>
    <t>Документ, яким затверджений титул будови, із зазначенням органу, який його погодив</t>
  </si>
  <si>
    <t>У тому числі за їх видами</t>
  </si>
  <si>
    <t xml:space="preserve">Найменування об’єктів </t>
  </si>
  <si>
    <t>Одиниця виміру, тис. гривень</t>
  </si>
  <si>
    <t>Валовий прибуток/збиток</t>
  </si>
  <si>
    <t>витрати на сировину та основні матеріали</t>
  </si>
  <si>
    <t>Доходи і витрати (узагальнені показники)</t>
  </si>
  <si>
    <t>Матеріальні витрати, у тому числі:</t>
  </si>
  <si>
    <t>господарськими товариствами, у статутному капіталі яких більше                                      50 відсотків акцій (часток, паїв) належать державі на виплату дивідендів на державну частку</t>
  </si>
  <si>
    <t>Сплата дивідендів на державну частку/відрахувань частини чистого прибутку</t>
  </si>
  <si>
    <t>Перерахування коштів державі як власнику</t>
  </si>
  <si>
    <t>Коефіцієнт відношення боргу до EBITDA
(довгострокові зобов'язання, рядок 6040 + поточні зобов'язання, рядок 6050 / EBITDA, рядок 1410)</t>
  </si>
  <si>
    <t>Коефіцієнт фінансової стійкості
(власний капітал, рядок 6090 / довгострокові зобов'язання, рядок 6040 + поточні зобов'язання, рядок 6050)</t>
  </si>
  <si>
    <t>Коефіцієнт поточної ліквідності (покриття)
(оборотні активи, рядок 6010 / поточні зобов'язання, рядок 6050)</t>
  </si>
  <si>
    <t>Коефіцієнт відношення капітальних інвестицій до амортизації
(рядок 4000 / рядок 1530)</t>
  </si>
  <si>
    <t>Коефіцієнт відношення капітальних інвестицій до чистого доходу (виручки) від реалізації продукції (товарів, робіт, послуг)
(рядок 4000 / рядок 1000)</t>
  </si>
  <si>
    <t>керівники</t>
  </si>
  <si>
    <t>професіонали</t>
  </si>
  <si>
    <t>фахівці</t>
  </si>
  <si>
    <t>технічні службовці</t>
  </si>
  <si>
    <t>робітники</t>
  </si>
  <si>
    <t>інші категорії</t>
  </si>
  <si>
    <t>Середньомісячна заробітна плата одного працівника, гривень</t>
  </si>
  <si>
    <t>Середньомісячний дохід одного працівника, гривень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</si>
  <si>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обґрунтування. </t>
  </si>
  <si>
    <t xml:space="preserve">      2. Перелік підприємств, які включені до консолідованого (зведеного) фінансового плану</t>
  </si>
  <si>
    <t>Найменування підприємства</t>
  </si>
  <si>
    <t>Питома вага в загальному обсязі реалізації, %</t>
  </si>
  <si>
    <t>чистий дохід  від реалізації продукції (товарів, робіт, послуг),     тис. гривень</t>
  </si>
  <si>
    <t>кількість продукції/             наданих послуг, одиниця виміру</t>
  </si>
  <si>
    <t>ціна одиниці     (вартість  продукції/     наданих послуг), гривень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</si>
  <si>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</si>
  <si>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</si>
  <si>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</si>
  <si>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</si>
  <si>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</si>
  <si>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</si>
  <si>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</si>
  <si>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(пункт 2)</t>
  </si>
  <si>
    <t xml:space="preserve">               (підпис)</t>
  </si>
  <si>
    <t>Податок на додану вартість, нарахований до сплати до державного бюджету за підсумками звітного періоду</t>
  </si>
  <si>
    <t>Податок на додану вартість, що підлягає відшкодуванню з державного бюджету за підсумками звітного періоду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</si>
  <si>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</si>
  <si>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</si>
  <si>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</si>
  <si>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</si>
  <si>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</si>
  <si>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</si>
  <si>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</si>
  <si>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</si>
  <si>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</si>
  <si>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</si>
  <si>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М. П.</t>
  </si>
  <si>
    <t>План з повернення коштів</t>
  </si>
  <si>
    <t>мінус/плюс значні нетипові операційні доходи/витрати (розшифрувати)</t>
  </si>
  <si>
    <t>Валова рентабельність
(валовий прибуток, рядок 1020 / чистий дохід від реалізації продукції (товарів, робіт, послуг), рядок 1000, %)</t>
  </si>
  <si>
    <t>Рентабельність EBITDA
(EBITDA, рядок 1410 / чистий дохід від реалізації продукції (товарів, робіт, послуг), рядок 1000, %)</t>
  </si>
  <si>
    <t>Коефіцієнт зносу основних засобів 
(сума зносу / первісна вартість основних засобів) 
(форма 1, рядок 1012 / форма 1, рядок 1011)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</si>
  <si>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</si>
  <si>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</si>
  <si>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плановий рік
+4 роки</t>
  </si>
  <si>
    <t>Податок на додану вартість нарахований/до відшкодування
(з мінусом)</t>
  </si>
  <si>
    <t>(    )</t>
  </si>
  <si>
    <t>Коефіцієнт рентабельності активів
(чистий фінансовий результат, рядок 1200 / вартість активів, рядок 6030)</t>
  </si>
  <si>
    <t>Коефіцієнт рентабельності власного капіталу
(чистий фінансовий результат, рядок 1200 / власний капітал, рядок 6090)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</si>
  <si>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</si>
  <si>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охорона порту</t>
  </si>
  <si>
    <t>1018/1</t>
  </si>
  <si>
    <t>послуги залізниці</t>
  </si>
  <si>
    <t>1018/2</t>
  </si>
  <si>
    <t>1018/3</t>
  </si>
  <si>
    <t>плата за використання причалів (сервітут)</t>
  </si>
  <si>
    <t>1018/4</t>
  </si>
  <si>
    <t>листок непрацездатності за перші 5 днів</t>
  </si>
  <si>
    <t>1018/5</t>
  </si>
  <si>
    <t>організаційно-технічні послуги</t>
  </si>
  <si>
    <t>1018/6</t>
  </si>
  <si>
    <t>витрати на канцелярські товари</t>
  </si>
  <si>
    <t>1018/7</t>
  </si>
  <si>
    <t>витрати на страхування</t>
  </si>
  <si>
    <t>1018/8</t>
  </si>
  <si>
    <t>витрати на придбання літератури</t>
  </si>
  <si>
    <t>1018/9</t>
  </si>
  <si>
    <t>послуги плавзасобів сторонніх організацій</t>
  </si>
  <si>
    <t>1018/10</t>
  </si>
  <si>
    <t>утримання засобів навігаційного обладнання</t>
  </si>
  <si>
    <t>1018/11</t>
  </si>
  <si>
    <t>витрати по навколишньому середовищі</t>
  </si>
  <si>
    <t>1018/12</t>
  </si>
  <si>
    <t>комунальні послуги</t>
  </si>
  <si>
    <t>1018/13</t>
  </si>
  <si>
    <t>оренда приміщень і кабельної каналізації</t>
  </si>
  <si>
    <t>1018/14</t>
  </si>
  <si>
    <t>послуги з системно-технічного обслуговування компьютерів і засобів зв'язку</t>
  </si>
  <si>
    <t>1018/15</t>
  </si>
  <si>
    <t>плата за користування інфраструктурою</t>
  </si>
  <si>
    <t>1018/16</t>
  </si>
  <si>
    <t>підготовка кадрів</t>
  </si>
  <si>
    <t>1018/17</t>
  </si>
  <si>
    <t>витрати на охорону праці</t>
  </si>
  <si>
    <t>1018/18</t>
  </si>
  <si>
    <t>резерв відпусток та відрахувння на соцзаходи</t>
  </si>
  <si>
    <t>1018/19</t>
  </si>
  <si>
    <t>-</t>
  </si>
  <si>
    <t>дохід від реалізації іноземної валюти</t>
  </si>
  <si>
    <t>дохід від реалізації інших оборотних активів</t>
  </si>
  <si>
    <t>дохід від операційної оренди</t>
  </si>
  <si>
    <t>одержані штрафи, пені, неустойки</t>
  </si>
  <si>
    <t>відшкодування раніше списаних активів</t>
  </si>
  <si>
    <t>дохід від списання кредиторської заборгованості</t>
  </si>
  <si>
    <t>відшкодування витрат за передачу електроенергії</t>
  </si>
  <si>
    <t>відсотки по рахункам</t>
  </si>
  <si>
    <t>доходи від об'єктів соціальної сфери</t>
  </si>
  <si>
    <t>доходи за комунальні послуги від орендованих приміщень</t>
  </si>
  <si>
    <t>річний перерахунок частки ПДВ</t>
  </si>
  <si>
    <t xml:space="preserve">інші			</t>
  </si>
  <si>
    <t>1032/1</t>
  </si>
  <si>
    <t>1032/2</t>
  </si>
  <si>
    <t>1032/3</t>
  </si>
  <si>
    <t>1032/4</t>
  </si>
  <si>
    <t>1032/5</t>
  </si>
  <si>
    <t>1032/6</t>
  </si>
  <si>
    <t>1032/7</t>
  </si>
  <si>
    <t>1032/8</t>
  </si>
  <si>
    <t>1032/9</t>
  </si>
  <si>
    <t>1032/10</t>
  </si>
  <si>
    <t>1032/11</t>
  </si>
  <si>
    <t>1032/12</t>
  </si>
  <si>
    <t>1032/13</t>
  </si>
  <si>
    <t>Оприбуткування матеріальних цінностей з інвентаризації</t>
  </si>
  <si>
    <t>доходи від безоплатно отриманих оборотних активів</t>
  </si>
  <si>
    <t>Прийнятий на баланс буксир "Капітан Гисич" з балансу ДП "Маріупольський МТП" (запчастини)</t>
  </si>
  <si>
    <t>1062/1</t>
  </si>
  <si>
    <t>в т.ч.: податки, збори та інші передбачені законодавством обов'язкові платежі</t>
  </si>
  <si>
    <t>послуги банків</t>
  </si>
  <si>
    <t>1062/2</t>
  </si>
  <si>
    <t>утримання службових приміщень</t>
  </si>
  <si>
    <t>1062/3</t>
  </si>
  <si>
    <t>1062/4</t>
  </si>
  <si>
    <t>1062/5</t>
  </si>
  <si>
    <t>листок непрацездатності за 5 днів</t>
  </si>
  <si>
    <t>1062/6</t>
  </si>
  <si>
    <t>послуги з технічного обслуговування комп'ютерів та засобів звязку</t>
  </si>
  <si>
    <t>1062/7</t>
  </si>
  <si>
    <t>резерв відпусток та відрахувань</t>
  </si>
  <si>
    <t>1062/8</t>
  </si>
  <si>
    <t>1076/1</t>
  </si>
  <si>
    <t>1076/2</t>
  </si>
  <si>
    <t>1076/3</t>
  </si>
  <si>
    <t>1076/4</t>
  </si>
  <si>
    <t>інші витрати на збут (розшифрувати):</t>
  </si>
  <si>
    <t>(  -  )</t>
  </si>
  <si>
    <t>у тому числі за основними видами діяльності за КВЕД 52.22 Допоміжне обслуговування водного транспорту</t>
  </si>
  <si>
    <t>відрахування до фонду матеріального заохочення: керівнику (9 посадових окладів)</t>
  </si>
  <si>
    <t xml:space="preserve">                       управлінському персоналу</t>
  </si>
  <si>
    <t xml:space="preserve">                       працвникам</t>
  </si>
  <si>
    <t>відрахування до фонду соціального розвитку</t>
  </si>
  <si>
    <t>списання основних засобів</t>
  </si>
  <si>
    <t>витрати на опаленнчя за грудень минулого року</t>
  </si>
  <si>
    <t>передача суден портового флоту ДСК "Укртанкер"</t>
  </si>
  <si>
    <t>капітал у дооцінках</t>
  </si>
  <si>
    <t>2050/1</t>
  </si>
  <si>
    <t>2050/2</t>
  </si>
  <si>
    <t>2050/3</t>
  </si>
  <si>
    <t>2050/4</t>
  </si>
  <si>
    <t>2060/1</t>
  </si>
  <si>
    <t>2060/2</t>
  </si>
  <si>
    <t>2060/3</t>
  </si>
  <si>
    <t>2060/4</t>
  </si>
  <si>
    <t>адміністративний збір</t>
  </si>
  <si>
    <t>збір за користування радіочастотним ресурсом</t>
  </si>
  <si>
    <t>оренда держмайна</t>
  </si>
  <si>
    <t>2146/1</t>
  </si>
  <si>
    <t>2146/2</t>
  </si>
  <si>
    <t>плата за землю</t>
  </si>
  <si>
    <t>інші місцеві податки та збори</t>
  </si>
  <si>
    <t>2148/1</t>
  </si>
  <si>
    <t>2148/2</t>
  </si>
  <si>
    <t>2148/3</t>
  </si>
  <si>
    <t>інші податки і збори до державного бюджету</t>
  </si>
  <si>
    <t>санкції за невиконання нормативу робочих місць для інвалідів</t>
  </si>
  <si>
    <t>військовий збір</t>
  </si>
  <si>
    <t>2147/1</t>
  </si>
  <si>
    <t>2147/2</t>
  </si>
  <si>
    <t>капітальний ремонт</t>
  </si>
  <si>
    <t>в т.ч.: собівартість реалізації іноземної валюти</t>
  </si>
  <si>
    <t>собівартість реалізації виробничих запасів</t>
  </si>
  <si>
    <t>визнані штрафи, пені, неустойки</t>
  </si>
  <si>
    <t>витрати на утримання об'єктів соціальної сфери</t>
  </si>
  <si>
    <t xml:space="preserve"> - витрати на оплату праці</t>
  </si>
  <si>
    <t>1089/1</t>
  </si>
  <si>
    <t xml:space="preserve"> - відрахування на соціальні заходи</t>
  </si>
  <si>
    <t>1089/2</t>
  </si>
  <si>
    <t xml:space="preserve"> - амортизація</t>
  </si>
  <si>
    <t>1089/3</t>
  </si>
  <si>
    <t xml:space="preserve"> - матеріали</t>
  </si>
  <si>
    <t>1089/4</t>
  </si>
  <si>
    <t xml:space="preserve"> - електроенергія</t>
  </si>
  <si>
    <t>1089/5</t>
  </si>
  <si>
    <t xml:space="preserve"> - інші витрати (транспортні, опалення, водопостачання тощо)</t>
  </si>
  <si>
    <t>1089/6</t>
  </si>
  <si>
    <t>витрати на виплату матеріальної допомоги працівникам порту</t>
  </si>
  <si>
    <t>відрахування профспілці на культмасову та оздоровчу роботу</t>
  </si>
  <si>
    <t>матеріальна допомога непрацюючим пенсіонерам</t>
  </si>
  <si>
    <t>утримання представництва в м. Київ</t>
  </si>
  <si>
    <t xml:space="preserve">комунальні послуги по приміщенням, зданим в оренду </t>
  </si>
  <si>
    <t>перші п'ять днів тимчасової непрацездатності та нарахування єдиного соціального внеску на всі дні тимчасової непрацездатності</t>
  </si>
  <si>
    <t>річний перерахунок ПДВ</t>
  </si>
  <si>
    <t xml:space="preserve">інші витрати		</t>
  </si>
  <si>
    <t>сплата відсотків по кредиту</t>
  </si>
  <si>
    <t>дооцінка оприбуткованих активів з інвентаризації</t>
  </si>
  <si>
    <t>інші доходи від звичайної діяльності</t>
  </si>
  <si>
    <t>витрати від списання основних засобів</t>
  </si>
  <si>
    <t>витрати від уцінки необоротних активів</t>
  </si>
  <si>
    <t>фінансові витрати</t>
  </si>
  <si>
    <t>інші доходи</t>
  </si>
  <si>
    <r>
      <t xml:space="preserve">Фактичний показник за </t>
    </r>
    <r>
      <rPr>
        <u/>
        <sz val="14"/>
        <rFont val="Times New Roman"/>
        <family val="1"/>
        <charset val="204"/>
      </rPr>
      <t>2013</t>
    </r>
    <r>
      <rPr>
        <sz val="14"/>
        <rFont val="Times New Roman"/>
        <family val="1"/>
        <charset val="204"/>
      </rPr>
      <t xml:space="preserve"> минулий рік</t>
    </r>
  </si>
  <si>
    <t>Власні кошти (амортизація)</t>
  </si>
  <si>
    <t>Інші джерела (чистий прибуток)</t>
  </si>
  <si>
    <t>Капітальне будівництво</t>
  </si>
  <si>
    <t>Модульні котельні – 2 од.</t>
  </si>
  <si>
    <t>Придбання основних засобів, у тому числі:</t>
  </si>
  <si>
    <t>Автонавантажувач ковшовий “Бобкет-130”-2од., 2 од.</t>
  </si>
  <si>
    <t>1.1</t>
  </si>
  <si>
    <t>2</t>
  </si>
  <si>
    <t>2.1</t>
  </si>
  <si>
    <t>2.2</t>
  </si>
  <si>
    <t>2.3</t>
  </si>
  <si>
    <t>2.4</t>
  </si>
  <si>
    <t>2.5</t>
  </si>
  <si>
    <t xml:space="preserve">Автонавантажувач ковшовий  в/п 5 т  – 3 од.      </t>
  </si>
  <si>
    <t>Трактор К-701 – 1 од.</t>
  </si>
  <si>
    <t>Гідравлічний перевантажувач «ATLAS-TEREX» МН 520 – 1 од.</t>
  </si>
  <si>
    <t>2.6</t>
  </si>
  <si>
    <t>Автонавантажувач CHL в/п 10 т – 6 од.</t>
  </si>
  <si>
    <t>Прес для виготовлення ШВТ Hydroscand-H 32 D AutoCall – 1 од.</t>
  </si>
  <si>
    <t>Портовий тягач «Kalmar» - 1 од.</t>
  </si>
  <si>
    <t>2.7</t>
  </si>
  <si>
    <t>2.8</t>
  </si>
  <si>
    <t>2.9</t>
  </si>
  <si>
    <t>2.10</t>
  </si>
  <si>
    <t>2.11</t>
  </si>
  <si>
    <t>Електромагніт для портального крану – 2 од.</t>
  </si>
  <si>
    <t>Залізобетонні панелі - 100 од.</t>
  </si>
  <si>
    <t>2.12</t>
  </si>
  <si>
    <t>2.13</t>
  </si>
  <si>
    <t>2.14</t>
  </si>
  <si>
    <t>2.15</t>
  </si>
  <si>
    <t>Грейфер для портального крану          V=5 куб.м – 1 од.</t>
  </si>
  <si>
    <t>Шиномонтувальний верстат</t>
  </si>
  <si>
    <t>Система відеоспостереження</t>
  </si>
  <si>
    <t>Обчислювальна техніка, електроустаткування та інше обладнання</t>
  </si>
  <si>
    <t>Балансувальний верстат</t>
  </si>
  <si>
    <t>2.16</t>
  </si>
  <si>
    <t>2.17</t>
  </si>
  <si>
    <t>2.18</t>
  </si>
  <si>
    <t>2.19</t>
  </si>
  <si>
    <t>Автонавантажувач «Хайстер» в/п 7 т – 3 од.</t>
  </si>
  <si>
    <t>Автонавантажувачі вилкові в/п 7 т – 1 од., в/п 1,8 т – 3 од.</t>
  </si>
  <si>
    <t>Дизельний компресор</t>
  </si>
  <si>
    <t>Мікроавтобус «Volkswagen»</t>
  </si>
  <si>
    <t>3</t>
  </si>
  <si>
    <t xml:space="preserve">Придбання (виготовлення) інших необоротних  матеріальних активів </t>
  </si>
  <si>
    <t>Побутове обладнання</t>
  </si>
  <si>
    <t>3.1</t>
  </si>
  <si>
    <t>4</t>
  </si>
  <si>
    <t>Придбання (створення) нематеріальних активів (проектні роботи з будівництва причалу № 7  і програмне забезпечення)</t>
  </si>
  <si>
    <t>4.1</t>
  </si>
  <si>
    <t>4.2</t>
  </si>
  <si>
    <t>Продукти програного забезпеення та інші нематеріальні активи</t>
  </si>
  <si>
    <t>Проектні роботи з будівництва</t>
  </si>
  <si>
    <t>5</t>
  </si>
  <si>
    <t>5.1</t>
  </si>
  <si>
    <t>5.2</t>
  </si>
  <si>
    <t>5.3</t>
  </si>
  <si>
    <t>5.4</t>
  </si>
  <si>
    <t>Модернізація портальних кранів</t>
  </si>
  <si>
    <t>Паспортизація (первинна) та проектні роботи з капітального ремонту будівель</t>
  </si>
  <si>
    <t>Реконструкція будівлі ПСТС-70</t>
  </si>
  <si>
    <t>Дообладнання системи обліку електроустаткування</t>
  </si>
  <si>
    <t>6</t>
  </si>
  <si>
    <t>5.5</t>
  </si>
  <si>
    <t>5.6</t>
  </si>
  <si>
    <t>5.7</t>
  </si>
  <si>
    <t>5.8</t>
  </si>
  <si>
    <t>5.9</t>
  </si>
  <si>
    <t xml:space="preserve">Реконструкція свердловини водопостачання </t>
  </si>
  <si>
    <t>Реконструкція трансформаторних підстанцій</t>
  </si>
  <si>
    <t xml:space="preserve">Реконструкція будівель </t>
  </si>
  <si>
    <t>Модернізація системи опалення та гарячого водопостачання</t>
  </si>
  <si>
    <t>Реконструкція складських площ</t>
  </si>
  <si>
    <t>6.1</t>
  </si>
  <si>
    <t>Ремонт асфальтобетонних покриттів відкритих складських площ і проїздів порту</t>
  </si>
  <si>
    <t>6.2</t>
  </si>
  <si>
    <t>6.3</t>
  </si>
  <si>
    <t>6.4</t>
  </si>
  <si>
    <t>6.5</t>
  </si>
  <si>
    <t>6.6</t>
  </si>
  <si>
    <t>6.7</t>
  </si>
  <si>
    <t>6.8</t>
  </si>
  <si>
    <t>6.9</t>
  </si>
  <si>
    <t>Капітальний ремонт складських будівель порту,  кровлі складів, навісів</t>
  </si>
  <si>
    <t>Капітальний ремонт</t>
  </si>
  <si>
    <t>Капітальний ремонт портальних кранів</t>
  </si>
  <si>
    <t>Капітальний ремонт автобусів «Икарус» та «Тойота»</t>
  </si>
  <si>
    <t>Капітальний ремонт технологічного транспорту внутрішньопортової механізації</t>
  </si>
  <si>
    <t>Капітальний ремонт автомашин (3 од.)</t>
  </si>
  <si>
    <t>Капітальний ремонт свайної естакади причалів</t>
  </si>
  <si>
    <t>Доковий ремонт 2-х буксирів  “Витязь” і ” Руслан”/ “Капитан Гисич”</t>
  </si>
  <si>
    <t>Капітальний ремонт інженерних мереж порту</t>
  </si>
  <si>
    <t>52.22 Допоміжне обслуговування водного транспорту</t>
  </si>
  <si>
    <r>
      <t xml:space="preserve">Плановий показник поточного </t>
    </r>
    <r>
      <rPr>
        <u/>
        <sz val="14"/>
        <rFont val="Times New Roman"/>
        <family val="1"/>
        <charset val="204"/>
      </rPr>
      <t>2014</t>
    </r>
    <r>
      <rPr>
        <sz val="14"/>
        <rFont val="Times New Roman"/>
        <family val="1"/>
        <charset val="204"/>
      </rPr>
      <t xml:space="preserve"> року</t>
    </r>
  </si>
  <si>
    <r>
      <t>Фактичний показник поточного року за останній звітний період ______________</t>
    </r>
    <r>
      <rPr>
        <u/>
        <sz val="14"/>
        <rFont val="Times New Roman"/>
        <family val="1"/>
        <charset val="204"/>
      </rPr>
      <t>2014 рік</t>
    </r>
  </si>
  <si>
    <r>
      <t>Плановий _</t>
    </r>
    <r>
      <rPr>
        <u/>
        <sz val="14"/>
        <rFont val="Times New Roman"/>
        <family val="1"/>
        <charset val="204"/>
      </rPr>
      <t>2015</t>
    </r>
    <r>
      <rPr>
        <sz val="14"/>
        <rFont val="Times New Roman"/>
        <family val="1"/>
        <charset val="204"/>
      </rPr>
      <t>_  рік</t>
    </r>
  </si>
  <si>
    <t>Модульні котельні</t>
  </si>
  <si>
    <t>не розроблялась</t>
  </si>
  <si>
    <t>Державне підприємство "Спеціалізований морський порт "Октябрьск"</t>
  </si>
  <si>
    <t>Допоміжне обслуговування водного транспорту</t>
  </si>
  <si>
    <t>Toyota "Camry"</t>
  </si>
  <si>
    <t>Nissan</t>
  </si>
  <si>
    <t>службова</t>
  </si>
  <si>
    <t>Зменшився у зв'язку із зменшенням продажу валюти через відсутність портових зборів</t>
  </si>
  <si>
    <t>Відшкодування податку на землю Філією "Октябрьск" ДП "АМПУ" та витрат за електроенергію ТОВ "Профсервісконсалт" (їдальня)</t>
  </si>
  <si>
    <t>в т.ч.: безоплатно отримані матеріальні активи</t>
  </si>
  <si>
    <t>Доходи у вигляді  нарахованої амортизації по безоплатно отриманим  основним засобам (буксир "Капитан Гисич") згідно ЗУ "Про оподаткування  прибутку" п.4.2.15</t>
  </si>
  <si>
    <t>Прихід матеріальних цінностей (металобрухту) згідно з планом списання</t>
  </si>
  <si>
    <t>Збільшились за рахунок зростання цін на паливо та збільшення обсягів вантажопереробки, опаленням  приміщень модульними котельними на твердому паливі</t>
  </si>
  <si>
    <t>Збільшились за рахунок зростання цін на електроенергію, збільшення обсягів вантажопереробки та опалення приміщеннь електрокотлами</t>
  </si>
  <si>
    <t xml:space="preserve">Збільшились у зв'язку зі збільшенням обсягів вантажопереробки		</t>
  </si>
  <si>
    <t>Збільшились  у зв'язку з поточним  ремонтом буксиру "Капитан Гисич" на суму 6000 тис.грн.</t>
  </si>
  <si>
    <t>Збільшується за рахунок зростання обсягів вантажопереробки і тарифів Укрзалізниці з 31.01.2015</t>
  </si>
  <si>
    <t xml:space="preserve">Збільшились за рахунок збільшення добових, вартості проживання в готелях і квитків		</t>
  </si>
  <si>
    <t>Плата за сервітут встановлюється Філією "Октябрьск" ДП "АМПУ"</t>
  </si>
  <si>
    <t>Нарахування суми оплати перших п'яти днів тимчасової непрацездатності відображається у рядку 016/4/11</t>
  </si>
  <si>
    <t>Збільшились за рахунок зростання вартості довідкової літератури</t>
  </si>
  <si>
    <t xml:space="preserve">Залучення потужних буксирів  у 1 і 3  кварталах   у зв'язку з ремонтом   б/к "Капитан Гисич" на клас Регістра (тривалістю 3 місяця) і оформленням кваліфікаційних документів </t>
  </si>
  <si>
    <t>Витрати на екологічну оцінку впливу  переробки зернових (висівки) на навколишнє середовище</t>
  </si>
  <si>
    <t>Зменшились внаслідок відмови від послуг котельної Філії "Октябрьск" ДП "АМПУ", яка працює на мазуті  та переходу на модульні котельні, які працюють на пелетах і електроенергії</t>
  </si>
  <si>
    <t>Послуги Філії "Октябрьск" ДП "АМПУ"</t>
  </si>
  <si>
    <t xml:space="preserve">Збільшилась у зв'язку зі збільшенням обсягів вантажопереробки	та вартості користування об'єктами	</t>
  </si>
  <si>
    <t>Підвищення кваліфікації та навчання по перевезенню небезпечних вантажів</t>
  </si>
  <si>
    <t>0,5% від ФОП</t>
  </si>
  <si>
    <t>Послуги звязку "Укртелеком"</t>
  </si>
  <si>
    <t>Збільшилась за рахунок введення програмного забезпечення "1С"</t>
  </si>
  <si>
    <t>Витрати по системному супровіду "ІАЛС" виділені у зв'язку з передачею обслуговування програми ДП "АМПУ", супровід "м.е.doc". Раніше ці витрати відображались у рядку 013/7/7</t>
  </si>
  <si>
    <t>Збільшилась вартість навчання з підвищення кваліфікації керівників і фахівців в Інституті морегосподарства</t>
  </si>
  <si>
    <t>Збільшились за рахунок зростання вартості електроенергії і водопостачання</t>
  </si>
  <si>
    <t xml:space="preserve">Збільшились за рахунок зростання вартості довідкової літератури		</t>
  </si>
  <si>
    <t xml:space="preserve">Нарахування суми оплати перших п'яти днів тимчасової непрацездатності відображається у рядку 016/4/11		</t>
  </si>
  <si>
    <t>Послуги Філії "Октябрьск" ДП "АМПУ" згідно договору</t>
  </si>
  <si>
    <t>Збільшились у зв'язку зі збільшенням обсягів вантажопереробки та укомплектації штату комерційної служби</t>
  </si>
  <si>
    <t>Збільшились за рахунок зростання вартості послуг зв'язку та обслуговування оргтехніки АМПУ</t>
  </si>
  <si>
    <t>Збільшились за рахунок віднесення частки витрат на водопостачання і водовідведення, послуг  мобільного зв'язку, електроенергії на службу збуту</t>
  </si>
  <si>
    <t>Збільшились у зв'язку з приведенням окладів до умов Галузевої угоди</t>
  </si>
  <si>
    <t>Нарахування амортизації по медпункту та їдальні, переданої в оренду</t>
  </si>
  <si>
    <t>Вартість медикаментів</t>
  </si>
  <si>
    <t>Витрати по їдальні, переданої в оренду, відшкодовуються доходами у рядку 007/6</t>
  </si>
  <si>
    <t>Витрати по їдальні на водопостачання і водовідведення  відшкодовуються доходами у рядку 007/11</t>
  </si>
  <si>
    <t>Витрати передбачені у колдоговорі</t>
  </si>
  <si>
    <t>Відрахування передбачені у колдоговорі у межах до 10% фонду оплати праці</t>
  </si>
  <si>
    <t>Матеріальна допомога непрацюючим пенсіонерам до пам'ятних дат згідно колдоговору збільшується у зв'язку зі збільшенням кількості осіб, які вийшли на пенсію</t>
  </si>
  <si>
    <t>Збільшились за рахунок зростання курсу долара США</t>
  </si>
  <si>
    <t>Відшкодовуються доходами у рядку 007/11</t>
  </si>
  <si>
    <t>Згідно листа Міністерства Фінансів України нарахування суми оплати працівникам перших п'яти днів тимчасової непрацездатності та єдиного соціального внеску відображається за дебетом субрахунку 949 "Інші витрати операційної діяльності"</t>
  </si>
  <si>
    <t>Членські внески Міжнародній торговій палаті, Асоціації "Укрпорт", льготні пенсії</t>
  </si>
  <si>
    <t>Рік 2015</t>
  </si>
  <si>
    <t>52.22</t>
  </si>
  <si>
    <t>Державне підприємство</t>
  </si>
  <si>
    <t>Миколаївська</t>
  </si>
  <si>
    <t>Міністерство інфраструктури України</t>
  </si>
  <si>
    <t>Морський транспорт</t>
  </si>
  <si>
    <t>Державна</t>
  </si>
  <si>
    <t>730 осіб</t>
  </si>
  <si>
    <t>а/с 170, м. Миколаїв, 54052, Україна</t>
  </si>
  <si>
    <t>(0512) 67-54-41</t>
  </si>
  <si>
    <t>Басюк О.Г.</t>
  </si>
  <si>
    <r>
      <t>ФІНАНСОВИЙ ПЛАН ПІДПРИЄМСТВА НА _</t>
    </r>
    <r>
      <rPr>
        <b/>
        <u/>
        <sz val="14"/>
        <rFont val="Times New Roman"/>
        <family val="1"/>
        <charset val="204"/>
      </rPr>
      <t>2015</t>
    </r>
    <r>
      <rPr>
        <b/>
        <sz val="14"/>
        <rFont val="Times New Roman"/>
        <family val="1"/>
        <charset val="204"/>
      </rPr>
      <t>_ рік</t>
    </r>
  </si>
  <si>
    <t>модернізація (реконструкція)</t>
  </si>
  <si>
    <t>Інші витрати (розшифрувати):</t>
  </si>
  <si>
    <t>Збільшується плата за землю на 24,9% та рентна плата за користування радіочастним ресурсом</t>
  </si>
  <si>
    <t>Нараховано відповідно до п.7 П(С)БО 26 "Виплати працівникам"</t>
  </si>
  <si>
    <r>
      <t>Керівник</t>
    </r>
    <r>
      <rPr>
        <sz val="14"/>
        <rFont val="Times New Roman"/>
        <family val="1"/>
        <charset val="204"/>
      </rPr>
      <t xml:space="preserve">   ___</t>
    </r>
    <r>
      <rPr>
        <u/>
        <sz val="14"/>
        <rFont val="Times New Roman"/>
        <family val="1"/>
        <charset val="204"/>
      </rPr>
      <t xml:space="preserve">      в.о. директора</t>
    </r>
    <r>
      <rPr>
        <sz val="14"/>
        <rFont val="Times New Roman"/>
        <family val="1"/>
        <charset val="204"/>
      </rPr>
      <t>__________</t>
    </r>
  </si>
  <si>
    <t xml:space="preserve"> (ініціали, прізвище)    </t>
  </si>
  <si>
    <t xml:space="preserve">                                 (посада)</t>
  </si>
  <si>
    <t xml:space="preserve">    (ініціали, прізвище)    </t>
  </si>
  <si>
    <r>
      <t>до фінансового плану на __</t>
    </r>
    <r>
      <rPr>
        <b/>
        <u/>
        <sz val="14"/>
        <rFont val="Times New Roman"/>
        <family val="1"/>
        <charset val="204"/>
      </rPr>
      <t>2015</t>
    </r>
    <r>
      <rPr>
        <b/>
        <sz val="14"/>
        <rFont val="Times New Roman"/>
        <family val="1"/>
        <charset val="204"/>
      </rPr>
      <t>___ рік</t>
    </r>
  </si>
  <si>
    <r>
      <t>Керівник _______</t>
    </r>
    <r>
      <rPr>
        <b/>
        <u/>
        <sz val="14"/>
        <rFont val="Times New Roman"/>
        <family val="1"/>
        <charset val="204"/>
      </rPr>
      <t>в.о. директора</t>
    </r>
    <r>
      <rPr>
        <b/>
        <sz val="14"/>
        <rFont val="Times New Roman"/>
        <family val="1"/>
        <charset val="204"/>
      </rPr>
      <t>________________</t>
    </r>
    <r>
      <rPr>
        <sz val="14"/>
        <rFont val="Times New Roman"/>
        <family val="1"/>
        <charset val="204"/>
      </rPr>
      <t xml:space="preserve"> </t>
    </r>
  </si>
  <si>
    <r>
      <t xml:space="preserve">Керівник  </t>
    </r>
    <r>
      <rPr>
        <sz val="14"/>
        <rFont val="Times New Roman"/>
        <family val="1"/>
        <charset val="204"/>
      </rPr>
      <t xml:space="preserve">   ___</t>
    </r>
    <r>
      <rPr>
        <u/>
        <sz val="14"/>
        <rFont val="Times New Roman"/>
        <family val="1"/>
        <charset val="204"/>
      </rPr>
      <t>в.о. директора</t>
    </r>
    <r>
      <rPr>
        <sz val="14"/>
        <rFont val="Times New Roman"/>
        <family val="1"/>
        <charset val="204"/>
      </rPr>
      <t>______________</t>
    </r>
  </si>
  <si>
    <t>Допоміжне обслуговування водного транспорту 52.22</t>
  </si>
  <si>
    <t>ФОП у плані на 2015 рік збільшився проти факту 2013 року і плану 2014 року через приведення посадових окладів працівників до вимог Галузевої угоди з 01.10.2014 року, збільшенням проти плану 2014 року чисельності працівників у зв'язку із введенням в дію модульних котелен і отриманням на баланс м/б "Капітан Гисич" (на виконання наказу Міністерства інфраструктури України від 24.11.2014 № 600 "Про передачу майна ДП "Маріупольський МТП"). ФОП керівника підприємства у плані на 2015 рік збільшився проти звіту за 2013 рік у зв'язку із ненарахування квартальних премій у 2013 році через збитковий фінансовий результат.</t>
  </si>
  <si>
    <r>
      <t>____</t>
    </r>
    <r>
      <rPr>
        <u/>
        <sz val="14"/>
        <rFont val="Times New Roman"/>
        <family val="1"/>
        <charset val="204"/>
      </rPr>
      <t>Якименко Д.В.</t>
    </r>
    <r>
      <rPr>
        <sz val="14"/>
        <rFont val="Times New Roman"/>
        <family val="1"/>
        <charset val="204"/>
      </rPr>
      <t>_______</t>
    </r>
  </si>
  <si>
    <r>
      <t>_______</t>
    </r>
    <r>
      <rPr>
        <u/>
        <sz val="14"/>
        <rFont val="Times New Roman"/>
        <family val="1"/>
        <charset val="204"/>
      </rPr>
      <t>Якименко Д.В.</t>
    </r>
    <r>
      <rPr>
        <sz val="14"/>
        <rFont val="Times New Roman"/>
        <family val="1"/>
        <charset val="204"/>
      </rPr>
      <t>______</t>
    </r>
  </si>
  <si>
    <t xml:space="preserve">Модернізація, модифікація (добудова, дообладнання, реконструкція) основних засобів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</si>
</sst>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₴_-;\-* #,##0.00_₴_-;_-* &quot;-&quot;??_₴_-;_-@_-"/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dd\.mm\.yyyy;@"/>
    <numFmt numFmtId="177" formatCode="_(* #,##0.0_);_(* \(#,##0.0\);_(* &quot;-&quot;??_);_(@_)"/>
    <numFmt numFmtId="178" formatCode="_(* #,##0_);_(* \(#,##0\);_(* &quot;-&quot;??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3.5"/>
      <color indexed="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3"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5" fillId="2" borderId="0" applyNumberFormat="0" applyBorder="0" applyAlignment="0" applyProtection="0"/>
    <xf numFmtId="0" fontId="1" fillId="2" borderId="0" applyNumberFormat="0" applyBorder="0" applyAlignment="0" applyProtection="0"/>
    <xf numFmtId="0" fontId="35" fillId="3" borderId="0" applyNumberFormat="0" applyBorder="0" applyAlignment="0" applyProtection="0"/>
    <xf numFmtId="0" fontId="1" fillId="3" borderId="0" applyNumberFormat="0" applyBorder="0" applyAlignment="0" applyProtection="0"/>
    <xf numFmtId="0" fontId="35" fillId="4" borderId="0" applyNumberFormat="0" applyBorder="0" applyAlignment="0" applyProtection="0"/>
    <xf numFmtId="0" fontId="1" fillId="4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6" borderId="0" applyNumberFormat="0" applyBorder="0" applyAlignment="0" applyProtection="0"/>
    <xf numFmtId="0" fontId="1" fillId="6" borderId="0" applyNumberFormat="0" applyBorder="0" applyAlignment="0" applyProtection="0"/>
    <xf numFmtId="0" fontId="3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6" fillId="12" borderId="0" applyNumberFormat="0" applyBorder="0" applyAlignment="0" applyProtection="0"/>
    <xf numFmtId="0" fontId="18" fillId="12" borderId="0" applyNumberFormat="0" applyBorder="0" applyAlignment="0" applyProtection="0"/>
    <xf numFmtId="0" fontId="36" fillId="9" borderId="0" applyNumberFormat="0" applyBorder="0" applyAlignment="0" applyProtection="0"/>
    <xf numFmtId="0" fontId="18" fillId="9" borderId="0" applyNumberFormat="0" applyBorder="0" applyAlignment="0" applyProtection="0"/>
    <xf numFmtId="0" fontId="36" fillId="10" borderId="0" applyNumberFormat="0" applyBorder="0" applyAlignment="0" applyProtection="0"/>
    <xf numFmtId="0" fontId="18" fillId="10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9" fillId="3" borderId="0" applyNumberFormat="0" applyBorder="0" applyAlignment="0" applyProtection="0"/>
    <xf numFmtId="0" fontId="21" fillId="20" borderId="1" applyNumberFormat="0" applyAlignment="0" applyProtection="0"/>
    <xf numFmtId="0" fontId="26" fillId="21" borderId="2" applyNumberFormat="0" applyAlignment="0" applyProtection="0"/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49" fontId="37" fillId="0" borderId="3">
      <alignment horizontal="center" vertical="center"/>
      <protection locked="0"/>
    </xf>
    <xf numFmtId="164" fontId="15" fillId="0" borderId="0" applyFont="0" applyFill="0" applyBorder="0" applyAlignment="0" applyProtection="0"/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49" fontId="15" fillId="0" borderId="3">
      <alignment horizontal="left" vertical="center"/>
      <protection locked="0"/>
    </xf>
    <xf numFmtId="0" fontId="30" fillId="0" borderId="0" applyNumberFormat="0" applyFill="0" applyBorder="0" applyAlignment="0" applyProtection="0"/>
    <xf numFmtId="170" fontId="38" fillId="0" borderId="0" applyAlignment="0">
      <alignment wrapText="1"/>
    </xf>
    <xf numFmtId="0" fontId="33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15" fillId="0" borderId="0" applyNumberFormat="0" applyFont="0" applyAlignment="0">
      <alignment vertical="top" wrapText="1"/>
      <protection locked="0"/>
    </xf>
    <xf numFmtId="49" fontId="40" fillId="22" borderId="7">
      <alignment horizontal="left" vertical="center"/>
      <protection locked="0"/>
    </xf>
    <xf numFmtId="49" fontId="40" fillId="22" borderId="7">
      <alignment horizontal="left" vertical="center"/>
    </xf>
    <xf numFmtId="4" fontId="40" fillId="22" borderId="7">
      <alignment horizontal="right" vertical="center"/>
      <protection locked="0"/>
    </xf>
    <xf numFmtId="4" fontId="40" fillId="22" borderId="7">
      <alignment horizontal="right" vertical="center"/>
    </xf>
    <xf numFmtId="4" fontId="41" fillId="22" borderId="7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7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7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9" fontId="46" fillId="22" borderId="3">
      <alignment horizontal="left" vertical="center"/>
      <protection locked="0"/>
    </xf>
    <xf numFmtId="49" fontId="46" fillId="22" borderId="3">
      <alignment horizontal="left" vertical="center"/>
    </xf>
    <xf numFmtId="4" fontId="45" fillId="22" borderId="3">
      <alignment horizontal="right" vertical="center"/>
      <protection locked="0"/>
    </xf>
    <xf numFmtId="4" fontId="45" fillId="22" borderId="3">
      <alignment horizontal="right" vertical="center"/>
    </xf>
    <xf numFmtId="4" fontId="47" fillId="22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" fontId="49" fillId="0" borderId="3">
      <alignment horizontal="right" vertical="center"/>
      <protection locked="0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9" fontId="51" fillId="0" borderId="3">
      <alignment horizontal="left" vertical="center"/>
      <protection locked="0"/>
    </xf>
    <xf numFmtId="49" fontId="51" fillId="0" borderId="3">
      <alignment horizontal="left" vertical="center"/>
    </xf>
    <xf numFmtId="4" fontId="50" fillId="0" borderId="3">
      <alignment horizontal="right" vertical="center"/>
      <protection locked="0"/>
    </xf>
    <xf numFmtId="4" fontId="50" fillId="0" borderId="3">
      <alignment horizontal="right" vertical="center"/>
    </xf>
    <xf numFmtId="49" fontId="48" fillId="0" borderId="3">
      <alignment horizontal="left" vertical="center"/>
      <protection locked="0"/>
    </xf>
    <xf numFmtId="49" fontId="49" fillId="0" borderId="3">
      <alignment horizontal="left" vertical="center"/>
      <protection locked="0"/>
    </xf>
    <xf numFmtId="4" fontId="48" fillId="0" borderId="3">
      <alignment horizontal="right" vertical="center"/>
      <protection locked="0"/>
    </xf>
    <xf numFmtId="0" fontId="31" fillId="0" borderId="8" applyNumberFormat="0" applyFill="0" applyAlignment="0" applyProtection="0"/>
    <xf numFmtId="0" fontId="28" fillId="23" borderId="0" applyNumberFormat="0" applyBorder="0" applyAlignment="0" applyProtection="0"/>
    <xf numFmtId="0" fontId="15" fillId="0" borderId="0"/>
    <xf numFmtId="0" fontId="15" fillId="0" borderId="0"/>
    <xf numFmtId="0" fontId="1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2" fillId="26" borderId="3">
      <alignment horizontal="right" vertical="center"/>
      <protection locked="0"/>
    </xf>
    <xf numFmtId="4" fontId="52" fillId="27" borderId="3">
      <alignment horizontal="right" vertical="center"/>
      <protection locked="0"/>
    </xf>
    <xf numFmtId="4" fontId="52" fillId="28" borderId="3">
      <alignment horizontal="right" vertical="center"/>
      <protection locked="0"/>
    </xf>
    <xf numFmtId="0" fontId="20" fillId="20" borderId="10" applyNumberFormat="0" applyAlignment="0" applyProtection="0"/>
    <xf numFmtId="49" fontId="37" fillId="0" borderId="3">
      <alignment horizontal="left" vertical="center" wrapText="1"/>
      <protection locked="0"/>
    </xf>
    <xf numFmtId="49" fontId="37" fillId="0" borderId="3">
      <alignment horizontal="left" vertical="center" wrapText="1"/>
      <protection locked="0"/>
    </xf>
    <xf numFmtId="0" fontId="27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6" fillId="16" borderId="0" applyNumberFormat="0" applyBorder="0" applyAlignment="0" applyProtection="0"/>
    <xf numFmtId="0" fontId="18" fillId="16" borderId="0" applyNumberFormat="0" applyBorder="0" applyAlignment="0" applyProtection="0"/>
    <xf numFmtId="0" fontId="36" fillId="17" borderId="0" applyNumberFormat="0" applyBorder="0" applyAlignment="0" applyProtection="0"/>
    <xf numFmtId="0" fontId="18" fillId="17" borderId="0" applyNumberFormat="0" applyBorder="0" applyAlignment="0" applyProtection="0"/>
    <xf numFmtId="0" fontId="36" fillId="18" borderId="0" applyNumberFormat="0" applyBorder="0" applyAlignment="0" applyProtection="0"/>
    <xf numFmtId="0" fontId="18" fillId="18" borderId="0" applyNumberFormat="0" applyBorder="0" applyAlignment="0" applyProtection="0"/>
    <xf numFmtId="0" fontId="36" fillId="13" borderId="0" applyNumberFormat="0" applyBorder="0" applyAlignment="0" applyProtection="0"/>
    <xf numFmtId="0" fontId="18" fillId="13" borderId="0" applyNumberFormat="0" applyBorder="0" applyAlignment="0" applyProtection="0"/>
    <xf numFmtId="0" fontId="36" fillId="14" borderId="0" applyNumberFormat="0" applyBorder="0" applyAlignment="0" applyProtection="0"/>
    <xf numFmtId="0" fontId="18" fillId="14" borderId="0" applyNumberFormat="0" applyBorder="0" applyAlignment="0" applyProtection="0"/>
    <xf numFmtId="0" fontId="36" fillId="19" borderId="0" applyNumberFormat="0" applyBorder="0" applyAlignment="0" applyProtection="0"/>
    <xf numFmtId="0" fontId="18" fillId="19" borderId="0" applyNumberFormat="0" applyBorder="0" applyAlignment="0" applyProtection="0"/>
    <xf numFmtId="0" fontId="53" fillId="7" borderId="1" applyNumberFormat="0" applyAlignment="0" applyProtection="0"/>
    <xf numFmtId="0" fontId="19" fillId="7" borderId="1" applyNumberFormat="0" applyAlignment="0" applyProtection="0"/>
    <xf numFmtId="0" fontId="54" fillId="20" borderId="10" applyNumberFormat="0" applyAlignment="0" applyProtection="0"/>
    <xf numFmtId="0" fontId="20" fillId="20" borderId="10" applyNumberFormat="0" applyAlignment="0" applyProtection="0"/>
    <xf numFmtId="0" fontId="55" fillId="20" borderId="1" applyNumberFormat="0" applyAlignment="0" applyProtection="0"/>
    <xf numFmtId="0" fontId="21" fillId="20" borderId="1" applyNumberFormat="0" applyAlignment="0" applyProtection="0"/>
    <xf numFmtId="171" fontId="15" fillId="0" borderId="0" applyFont="0" applyFill="0" applyBorder="0" applyAlignment="0" applyProtection="0"/>
    <xf numFmtId="0" fontId="56" fillId="0" borderId="4" applyNumberFormat="0" applyFill="0" applyAlignment="0" applyProtection="0"/>
    <xf numFmtId="0" fontId="22" fillId="0" borderId="4" applyNumberFormat="0" applyFill="0" applyAlignment="0" applyProtection="0"/>
    <xf numFmtId="0" fontId="57" fillId="0" borderId="5" applyNumberFormat="0" applyFill="0" applyAlignment="0" applyProtection="0"/>
    <xf numFmtId="0" fontId="23" fillId="0" borderId="5" applyNumberFormat="0" applyFill="0" applyAlignment="0" applyProtection="0"/>
    <xf numFmtId="0" fontId="58" fillId="0" borderId="6" applyNumberFormat="0" applyFill="0" applyAlignment="0" applyProtection="0"/>
    <xf numFmtId="0" fontId="24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9" fillId="0" borderId="11" applyNumberFormat="0" applyFill="0" applyAlignment="0" applyProtection="0"/>
    <xf numFmtId="0" fontId="25" fillId="0" borderId="11" applyNumberFormat="0" applyFill="0" applyAlignment="0" applyProtection="0"/>
    <xf numFmtId="0" fontId="60" fillId="21" borderId="2" applyNumberFormat="0" applyAlignment="0" applyProtection="0"/>
    <xf numFmtId="0" fontId="26" fillId="21" borderId="2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3" borderId="0" applyNumberFormat="0" applyBorder="0" applyAlignment="0" applyProtection="0"/>
    <xf numFmtId="0" fontId="2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15" fillId="0" borderId="0"/>
    <xf numFmtId="0" fontId="2" fillId="0" borderId="0"/>
    <xf numFmtId="0" fontId="15" fillId="0" borderId="0"/>
    <xf numFmtId="0" fontId="15" fillId="0" borderId="0" applyNumberFormat="0" applyFont="0" applyFill="0" applyBorder="0" applyAlignment="0" applyProtection="0">
      <alignment vertical="top"/>
    </xf>
    <xf numFmtId="0" fontId="15" fillId="0" borderId="0" applyNumberFormat="0" applyFont="0" applyFill="0" applyBorder="0" applyAlignment="0" applyProtection="0">
      <alignment vertical="top"/>
    </xf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62" fillId="3" borderId="0" applyNumberFormat="0" applyBorder="0" applyAlignment="0" applyProtection="0"/>
    <xf numFmtId="0" fontId="29" fillId="3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4" fillId="25" borderId="9" applyNumberFormat="0" applyFont="0" applyAlignment="0" applyProtection="0"/>
    <xf numFmtId="0" fontId="1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8" applyNumberFormat="0" applyFill="0" applyAlignment="0" applyProtection="0"/>
    <xf numFmtId="0" fontId="31" fillId="0" borderId="8" applyNumberFormat="0" applyFill="0" applyAlignment="0" applyProtection="0"/>
    <xf numFmtId="0" fontId="3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2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9" fillId="4" borderId="0" applyNumberFormat="0" applyBorder="0" applyAlignment="0" applyProtection="0"/>
    <xf numFmtId="0" fontId="33" fillId="4" borderId="0" applyNumberFormat="0" applyBorder="0" applyAlignment="0" applyProtection="0"/>
    <xf numFmtId="175" fontId="70" fillId="22" borderId="12" applyFill="0" applyBorder="0">
      <alignment horizontal="center" vertical="center" wrapText="1"/>
      <protection locked="0"/>
    </xf>
    <xf numFmtId="170" fontId="71" fillId="0" borderId="0">
      <alignment wrapText="1"/>
    </xf>
    <xf numFmtId="170" fontId="38" fillId="0" borderId="0">
      <alignment wrapText="1"/>
    </xf>
  </cellStyleXfs>
  <cellXfs count="36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68" fontId="4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9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169" fontId="5" fillId="0" borderId="0" xfId="0" applyNumberFormat="1" applyFont="1" applyFill="1" applyAlignment="1">
      <alignment vertical="center"/>
    </xf>
    <xf numFmtId="0" fontId="14" fillId="0" borderId="0" xfId="0" applyFont="1" applyFill="1"/>
    <xf numFmtId="169" fontId="5" fillId="0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/>
    <xf numFmtId="168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4" fillId="0" borderId="0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4" fillId="0" borderId="3" xfId="245" applyFont="1" applyFill="1" applyBorder="1" applyAlignment="1">
      <alignment horizontal="left" vertical="center" wrapText="1"/>
    </xf>
    <xf numFmtId="0" fontId="17" fillId="0" borderId="0" xfId="245" applyFont="1" applyFill="1"/>
    <xf numFmtId="0" fontId="7" fillId="0" borderId="0" xfId="0" applyFont="1" applyFill="1" applyAlignment="1">
      <alignment vertical="center"/>
    </xf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14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69" fontId="4" fillId="0" borderId="0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/>
    </xf>
    <xf numFmtId="169" fontId="4" fillId="0" borderId="0" xfId="0" quotePrefix="1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169" fontId="5" fillId="0" borderId="0" xfId="245" applyNumberFormat="1" applyFont="1" applyFill="1" applyBorder="1" applyAlignment="1">
      <alignment horizontal="center" vertical="center" wrapText="1"/>
    </xf>
    <xf numFmtId="169" fontId="5" fillId="0" borderId="0" xfId="245" applyNumberFormat="1" applyFont="1" applyFill="1" applyBorder="1" applyAlignment="1">
      <alignment horizontal="right" vertical="center" wrapText="1"/>
    </xf>
    <xf numFmtId="0" fontId="5" fillId="0" borderId="0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5" fillId="0" borderId="16" xfId="0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vertical="center" wrapText="1"/>
      <protection locked="0"/>
    </xf>
    <xf numFmtId="3" fontId="5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3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237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3" fontId="12" fillId="0" borderId="3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left" vertical="center" wrapText="1"/>
    </xf>
    <xf numFmtId="49" fontId="5" fillId="0" borderId="3" xfId="237" applyNumberFormat="1" applyFont="1" applyFill="1" applyBorder="1" applyAlignment="1">
      <alignment horizontal="left" vertical="center" wrapText="1"/>
    </xf>
    <xf numFmtId="169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8" fontId="5" fillId="0" borderId="1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vertical="center"/>
    </xf>
    <xf numFmtId="172" fontId="5" fillId="0" borderId="3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vertical="center"/>
    </xf>
    <xf numFmtId="172" fontId="5" fillId="0" borderId="3" xfId="0" quotePrefix="1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172" fontId="5" fillId="0" borderId="3" xfId="0" quotePrefix="1" applyNumberFormat="1" applyFont="1" applyFill="1" applyBorder="1" applyAlignment="1">
      <alignment horizontal="right" vertical="center" wrapText="1"/>
    </xf>
    <xf numFmtId="4" fontId="5" fillId="0" borderId="3" xfId="237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8" fontId="5" fillId="0" borderId="12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8" fontId="73" fillId="0" borderId="3" xfId="0" applyNumberFormat="1" applyFont="1" applyFill="1" applyBorder="1" applyAlignment="1">
      <alignment horizontal="center" vertical="center" wrapText="1"/>
    </xf>
    <xf numFmtId="168" fontId="73" fillId="0" borderId="12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3" fillId="0" borderId="12" xfId="0" applyFont="1" applyFill="1" applyBorder="1" applyAlignment="1">
      <alignment horizontal="center" vertical="center" wrapText="1"/>
    </xf>
    <xf numFmtId="168" fontId="73" fillId="0" borderId="14" xfId="0" applyNumberFormat="1" applyFont="1" applyFill="1" applyBorder="1" applyAlignment="1">
      <alignment horizontal="center" vertical="center" wrapText="1"/>
    </xf>
    <xf numFmtId="168" fontId="7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center"/>
    </xf>
    <xf numFmtId="172" fontId="5" fillId="30" borderId="3" xfId="0" applyNumberFormat="1" applyFont="1" applyFill="1" applyBorder="1" applyAlignment="1">
      <alignment horizontal="center" vertical="center" wrapText="1"/>
    </xf>
    <xf numFmtId="4" fontId="5" fillId="30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172" fontId="4" fillId="30" borderId="3" xfId="0" applyNumberFormat="1" applyFont="1" applyFill="1" applyBorder="1" applyAlignment="1">
      <alignment horizontal="center" vertical="center" wrapText="1"/>
    </xf>
    <xf numFmtId="172" fontId="5" fillId="30" borderId="3" xfId="0" applyNumberFormat="1" applyFont="1" applyFill="1" applyBorder="1" applyAlignment="1">
      <alignment vertical="center"/>
    </xf>
    <xf numFmtId="168" fontId="74" fillId="30" borderId="3" xfId="0" applyNumberFormat="1" applyFont="1" applyFill="1" applyBorder="1" applyAlignment="1">
      <alignment horizontal="center" vertical="center" wrapText="1"/>
    </xf>
    <xf numFmtId="178" fontId="5" fillId="30" borderId="24" xfId="0" applyNumberFormat="1" applyFont="1" applyFill="1" applyBorder="1" applyAlignment="1">
      <alignment horizontal="center" vertical="center" wrapText="1"/>
    </xf>
    <xf numFmtId="168" fontId="73" fillId="30" borderId="24" xfId="0" applyNumberFormat="1" applyFont="1" applyFill="1" applyBorder="1" applyAlignment="1">
      <alignment horizontal="center" vertical="center" wrapText="1"/>
    </xf>
    <xf numFmtId="178" fontId="5" fillId="30" borderId="16" xfId="0" applyNumberFormat="1" applyFont="1" applyFill="1" applyBorder="1" applyAlignment="1">
      <alignment horizontal="center" vertical="center" wrapText="1"/>
    </xf>
    <xf numFmtId="0" fontId="73" fillId="30" borderId="16" xfId="0" applyNumberFormat="1" applyFont="1" applyFill="1" applyBorder="1" applyAlignment="1">
      <alignment horizontal="center" vertical="center" wrapText="1"/>
    </xf>
    <xf numFmtId="172" fontId="5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justify"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237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 wrapText="1"/>
    </xf>
    <xf numFmtId="169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0" fontId="6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169" fontId="5" fillId="0" borderId="0" xfId="0" applyNumberFormat="1" applyFont="1" applyFill="1" applyBorder="1" applyAlignment="1">
      <alignment horizontal="left" vertical="center" wrapText="1"/>
    </xf>
    <xf numFmtId="169" fontId="5" fillId="0" borderId="0" xfId="0" quotePrefix="1" applyNumberFormat="1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9" xfId="245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5" fillId="0" borderId="20" xfId="237" applyNumberFormat="1" applyFont="1" applyFill="1" applyBorder="1" applyAlignment="1">
      <alignment horizontal="center" vertical="center" wrapText="1"/>
    </xf>
    <xf numFmtId="177" fontId="5" fillId="29" borderId="14" xfId="0" applyNumberFormat="1" applyFont="1" applyFill="1" applyBorder="1" applyAlignment="1">
      <alignment horizontal="center" vertical="center" wrapText="1"/>
    </xf>
    <xf numFmtId="177" fontId="5" fillId="29" borderId="1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8" fontId="5" fillId="0" borderId="14" xfId="0" applyNumberFormat="1" applyFont="1" applyFill="1" applyBorder="1" applyAlignment="1">
      <alignment horizontal="center" vertical="center" wrapText="1"/>
    </xf>
    <xf numFmtId="178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178" fontId="5" fillId="0" borderId="14" xfId="0" applyNumberFormat="1" applyFont="1" applyFill="1" applyBorder="1" applyAlignment="1">
      <alignment horizontal="right" vertical="center" wrapText="1"/>
    </xf>
    <xf numFmtId="178" fontId="5" fillId="0" borderId="16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30" borderId="14" xfId="0" applyNumberFormat="1" applyFont="1" applyFill="1" applyBorder="1" applyAlignment="1">
      <alignment horizontal="center" vertical="center" wrapText="1"/>
    </xf>
    <xf numFmtId="178" fontId="5" fillId="3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9" fontId="5" fillId="0" borderId="14" xfId="0" applyNumberFormat="1" applyFont="1" applyFill="1" applyBorder="1" applyAlignment="1">
      <alignment horizontal="center" vertical="center" wrapText="1"/>
    </xf>
    <xf numFmtId="169" fontId="5" fillId="0" borderId="16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justify" vertical="center" wrapText="1" shrinkToFit="1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left" vertical="center" wrapText="1"/>
    </xf>
    <xf numFmtId="3" fontId="5" fillId="0" borderId="15" xfId="0" applyNumberFormat="1" applyFont="1" applyFill="1" applyBorder="1" applyAlignment="1">
      <alignment horizontal="left" vertical="center" wrapText="1"/>
    </xf>
    <xf numFmtId="3" fontId="5" fillId="0" borderId="16" xfId="0" applyNumberFormat="1" applyFont="1" applyFill="1" applyBorder="1" applyAlignment="1">
      <alignment horizontal="left" vertical="center" wrapText="1"/>
    </xf>
    <xf numFmtId="49" fontId="12" fillId="0" borderId="14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6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5" fillId="30" borderId="15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178" fontId="12" fillId="30" borderId="14" xfId="0" applyNumberFormat="1" applyFont="1" applyFill="1" applyBorder="1" applyAlignment="1">
      <alignment horizontal="center" vertical="center" wrapText="1"/>
    </xf>
    <xf numFmtId="178" fontId="12" fillId="30" borderId="15" xfId="0" applyNumberFormat="1" applyFont="1" applyFill="1" applyBorder="1" applyAlignment="1">
      <alignment horizontal="center" vertical="center" wrapText="1"/>
    </xf>
    <xf numFmtId="178" fontId="12" fillId="30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2" fillId="3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9" fontId="12" fillId="0" borderId="14" xfId="0" applyNumberFormat="1" applyFont="1" applyFill="1" applyBorder="1" applyAlignment="1">
      <alignment vertical="center" wrapText="1"/>
    </xf>
    <xf numFmtId="49" fontId="12" fillId="0" borderId="15" xfId="0" applyNumberFormat="1" applyFont="1" applyFill="1" applyBorder="1" applyAlignment="1">
      <alignment vertical="center" wrapText="1"/>
    </xf>
    <xf numFmtId="49" fontId="12" fillId="0" borderId="16" xfId="0" applyNumberFormat="1" applyFont="1" applyFill="1" applyBorder="1" applyAlignment="1">
      <alignment vertical="center" wrapText="1"/>
    </xf>
    <xf numFmtId="0" fontId="12" fillId="0" borderId="14" xfId="0" applyFont="1" applyBorder="1" applyAlignment="1"/>
    <xf numFmtId="0" fontId="12" fillId="0" borderId="15" xfId="0" applyFont="1" applyBorder="1" applyAlignment="1"/>
    <xf numFmtId="0" fontId="12" fillId="0" borderId="16" xfId="0" applyFont="1" applyBorder="1" applyAlignment="1"/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0" borderId="14" xfId="0" applyFont="1" applyFill="1" applyBorder="1" applyAlignment="1">
      <alignment horizontal="left" vertical="center" wrapText="1"/>
    </xf>
    <xf numFmtId="0" fontId="5" fillId="30" borderId="15" xfId="0" applyFont="1" applyFill="1" applyBorder="1" applyAlignment="1">
      <alignment horizontal="left" vertical="center" wrapText="1"/>
    </xf>
    <xf numFmtId="0" fontId="5" fillId="30" borderId="16" xfId="0" applyFont="1" applyFill="1" applyBorder="1" applyAlignment="1">
      <alignment horizontal="left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T274"/>
  <sheetViews>
    <sheetView topLeftCell="A52" zoomScale="80" zoomScaleNormal="80" zoomScaleSheetLayoutView="75" workbookViewId="0">
      <selection activeCell="D88" sqref="D88"/>
    </sheetView>
  </sheetViews>
  <sheetFormatPr defaultRowHeight="18.75"/>
  <cols>
    <col min="1" max="1" width="73.28515625" style="3" customWidth="1"/>
    <col min="2" max="2" width="15.28515625" style="29" customWidth="1"/>
    <col min="3" max="5" width="18" style="29" customWidth="1"/>
    <col min="6" max="9" width="16.7109375" style="3" customWidth="1"/>
    <col min="10" max="10" width="18.140625" style="3" customWidth="1"/>
    <col min="11" max="11" width="10" style="3" customWidth="1"/>
    <col min="12" max="12" width="9.5703125" style="3" customWidth="1"/>
    <col min="13" max="13" width="15.140625" style="3" bestFit="1" customWidth="1"/>
    <col min="14" max="14" width="10.42578125" style="3" bestFit="1" customWidth="1"/>
    <col min="15" max="15" width="10.5703125" style="3" customWidth="1"/>
    <col min="16" max="19" width="9.140625" style="3"/>
    <col min="20" max="20" width="10.7109375" style="3" bestFit="1" customWidth="1"/>
    <col min="21" max="16384" width="9.140625" style="3"/>
  </cols>
  <sheetData>
    <row r="1" spans="1:10" ht="18.75" customHeight="1">
      <c r="A1" s="3" t="s">
        <v>157</v>
      </c>
      <c r="B1" s="25"/>
      <c r="D1" s="3"/>
      <c r="E1" s="3"/>
      <c r="G1" s="211" t="s">
        <v>20</v>
      </c>
      <c r="H1" s="211"/>
      <c r="I1" s="211"/>
      <c r="J1" s="211"/>
    </row>
    <row r="2" spans="1:10" ht="18.75" customHeight="1">
      <c r="B2" s="25"/>
      <c r="D2" s="3"/>
      <c r="E2" s="3"/>
      <c r="G2" s="211" t="s">
        <v>133</v>
      </c>
      <c r="H2" s="211"/>
      <c r="I2" s="211"/>
      <c r="J2" s="211"/>
    </row>
    <row r="3" spans="1:10" ht="18.75" customHeight="1">
      <c r="A3" s="236"/>
      <c r="B3" s="237"/>
      <c r="D3" s="25"/>
      <c r="E3" s="25"/>
      <c r="F3" s="25"/>
      <c r="G3" s="211" t="s">
        <v>290</v>
      </c>
      <c r="H3" s="211"/>
      <c r="I3" s="211"/>
      <c r="J3" s="211"/>
    </row>
    <row r="4" spans="1:10" ht="18.75" customHeight="1">
      <c r="A4" s="29" t="s">
        <v>21</v>
      </c>
      <c r="D4" s="25"/>
      <c r="E4" s="25"/>
      <c r="F4" s="25"/>
      <c r="G4" s="216" t="s">
        <v>291</v>
      </c>
      <c r="H4" s="216"/>
      <c r="I4" s="216"/>
      <c r="J4" s="216"/>
    </row>
    <row r="5" spans="1:10" ht="18.75" customHeight="1">
      <c r="A5" s="51"/>
      <c r="B5" s="51"/>
      <c r="D5" s="25"/>
      <c r="E5" s="25"/>
      <c r="F5" s="25"/>
      <c r="G5" s="211" t="s">
        <v>375</v>
      </c>
      <c r="H5" s="211"/>
      <c r="I5" s="92"/>
      <c r="J5" s="92"/>
    </row>
    <row r="6" spans="1:10" ht="18.75" customHeight="1">
      <c r="A6" s="29"/>
      <c r="D6" s="25"/>
      <c r="E6" s="25"/>
      <c r="F6" s="25"/>
      <c r="G6" s="92"/>
      <c r="H6" s="92"/>
      <c r="I6" s="92"/>
      <c r="J6" s="92"/>
    </row>
    <row r="7" spans="1:10" ht="18.75" customHeight="1">
      <c r="A7" s="228"/>
      <c r="B7" s="228"/>
      <c r="D7" s="25"/>
      <c r="E7" s="25"/>
      <c r="F7" s="25"/>
      <c r="G7" s="211"/>
      <c r="H7" s="211"/>
      <c r="I7" s="211"/>
      <c r="J7" s="211"/>
    </row>
    <row r="8" spans="1:10" ht="18.75" customHeight="1">
      <c r="A8" s="228" t="s">
        <v>389</v>
      </c>
      <c r="B8" s="228"/>
      <c r="F8" s="32"/>
      <c r="G8" s="212" t="s">
        <v>158</v>
      </c>
      <c r="H8" s="212"/>
      <c r="I8" s="212"/>
      <c r="J8" s="212"/>
    </row>
    <row r="9" spans="1:10">
      <c r="A9" s="29"/>
      <c r="C9" s="5"/>
      <c r="D9" s="32"/>
      <c r="E9" s="32"/>
      <c r="F9" s="32"/>
      <c r="G9" s="217"/>
      <c r="H9" s="217"/>
      <c r="I9" s="217"/>
      <c r="J9" s="217"/>
    </row>
    <row r="10" spans="1:10" ht="18.75" customHeight="1">
      <c r="A10" s="238"/>
      <c r="B10" s="238"/>
      <c r="C10" s="53"/>
      <c r="D10" s="53"/>
      <c r="E10" s="53"/>
      <c r="F10" s="93"/>
      <c r="G10" s="94" t="s">
        <v>168</v>
      </c>
      <c r="H10" s="94"/>
      <c r="I10" s="94"/>
      <c r="J10" s="94"/>
    </row>
    <row r="11" spans="1:10" ht="20.25" customHeight="1">
      <c r="A11" s="213" t="s">
        <v>74</v>
      </c>
      <c r="B11" s="213"/>
      <c r="D11" s="3"/>
      <c r="E11" s="3"/>
      <c r="F11" s="2"/>
      <c r="G11" s="217"/>
      <c r="H11" s="217"/>
      <c r="I11" s="217"/>
      <c r="J11" s="217"/>
    </row>
    <row r="12" spans="1:10" ht="19.5" customHeight="1">
      <c r="A12" s="215"/>
      <c r="B12" s="215"/>
      <c r="F12" s="25"/>
      <c r="G12" s="94" t="s">
        <v>170</v>
      </c>
      <c r="H12" s="94"/>
      <c r="I12" s="94"/>
      <c r="J12" s="94"/>
    </row>
    <row r="13" spans="1:10" ht="19.5" customHeight="1">
      <c r="A13" s="29"/>
      <c r="F13" s="25"/>
      <c r="G13" s="217"/>
      <c r="H13" s="217"/>
      <c r="I13" s="217"/>
      <c r="J13" s="217"/>
    </row>
    <row r="14" spans="1:10" ht="19.5" customHeight="1">
      <c r="A14" s="213"/>
      <c r="B14" s="213"/>
      <c r="C14" s="5"/>
      <c r="D14" s="25"/>
      <c r="E14" s="25"/>
      <c r="F14" s="25"/>
      <c r="G14" s="216" t="s">
        <v>169</v>
      </c>
      <c r="H14" s="216"/>
      <c r="I14" s="216"/>
      <c r="J14" s="216"/>
    </row>
    <row r="15" spans="1:10" ht="16.5" customHeight="1">
      <c r="A15" s="228" t="s">
        <v>389</v>
      </c>
      <c r="B15" s="228"/>
      <c r="C15" s="5"/>
      <c r="D15" s="25"/>
      <c r="E15" s="25"/>
      <c r="F15" s="25"/>
      <c r="G15" s="92"/>
      <c r="H15" s="92"/>
      <c r="I15" s="92"/>
      <c r="J15" s="92"/>
    </row>
    <row r="16" spans="1:10" ht="16.5" customHeight="1">
      <c r="A16" s="29"/>
      <c r="C16" s="5"/>
      <c r="D16" s="25"/>
      <c r="E16" s="25"/>
      <c r="F16" s="25"/>
      <c r="G16" s="92"/>
      <c r="H16" s="92"/>
      <c r="I16" s="92"/>
      <c r="J16" s="92"/>
    </row>
    <row r="17" spans="1:10" ht="18.75" customHeight="1">
      <c r="A17" s="228"/>
      <c r="B17" s="228"/>
      <c r="D17" s="25"/>
      <c r="E17" s="25"/>
      <c r="F17" s="25"/>
    </row>
    <row r="18" spans="1:10" ht="15.75" customHeight="1">
      <c r="D18" s="25"/>
      <c r="E18" s="25"/>
      <c r="F18" s="25"/>
      <c r="G18" s="3" t="s">
        <v>389</v>
      </c>
      <c r="I18" s="29"/>
      <c r="J18" s="29"/>
    </row>
    <row r="19" spans="1:10" ht="15.75" customHeight="1">
      <c r="A19" s="217"/>
      <c r="B19" s="237"/>
      <c r="F19" s="2"/>
      <c r="G19" s="29"/>
      <c r="H19" s="29"/>
      <c r="I19" s="29"/>
      <c r="J19" s="29"/>
    </row>
    <row r="20" spans="1:10" ht="21" customHeight="1">
      <c r="A20" s="214" t="s">
        <v>89</v>
      </c>
      <c r="B20" s="214"/>
      <c r="F20" s="2"/>
      <c r="G20" s="3" t="s">
        <v>159</v>
      </c>
    </row>
    <row r="21" spans="1:10">
      <c r="A21" s="30"/>
      <c r="B21" s="30"/>
      <c r="F21" s="2"/>
      <c r="G21" s="217"/>
      <c r="H21" s="217"/>
      <c r="I21" s="217"/>
      <c r="J21" s="217"/>
    </row>
    <row r="22" spans="1:10" ht="15.75" customHeight="1">
      <c r="A22" s="213"/>
      <c r="B22" s="213"/>
      <c r="F22" s="2"/>
      <c r="G22" s="94" t="s">
        <v>172</v>
      </c>
      <c r="H22" s="95"/>
      <c r="I22" s="95"/>
      <c r="J22" s="95"/>
    </row>
    <row r="23" spans="1:10" ht="15.75" customHeight="1">
      <c r="A23" s="228" t="s">
        <v>389</v>
      </c>
      <c r="B23" s="228"/>
      <c r="F23" s="2"/>
      <c r="G23" s="217"/>
      <c r="H23" s="217"/>
      <c r="I23" s="217"/>
      <c r="J23" s="217"/>
    </row>
    <row r="24" spans="1:10">
      <c r="B24" s="31"/>
      <c r="C24" s="96"/>
      <c r="D24" s="31"/>
      <c r="E24" s="31"/>
      <c r="F24" s="2"/>
      <c r="G24" s="243" t="s">
        <v>171</v>
      </c>
      <c r="H24" s="243"/>
      <c r="I24" s="243"/>
      <c r="J24" s="243"/>
    </row>
    <row r="25" spans="1:10" ht="18" customHeight="1">
      <c r="B25" s="72"/>
      <c r="C25" s="96"/>
      <c r="D25" s="31"/>
      <c r="E25" s="31"/>
      <c r="F25" s="2"/>
      <c r="G25" s="62"/>
      <c r="H25" s="62"/>
      <c r="I25" s="62"/>
      <c r="J25" s="62"/>
    </row>
    <row r="26" spans="1:10" ht="21" customHeight="1">
      <c r="B26" s="3"/>
      <c r="C26" s="5"/>
      <c r="D26" s="62"/>
      <c r="E26" s="62"/>
      <c r="F26" s="62"/>
      <c r="G26" s="3" t="s">
        <v>389</v>
      </c>
      <c r="H26" s="66"/>
      <c r="I26" s="66"/>
      <c r="J26" s="66"/>
    </row>
    <row r="27" spans="1:10" ht="21" customHeight="1">
      <c r="B27" s="3"/>
      <c r="C27" s="5"/>
      <c r="D27" s="62"/>
      <c r="E27" s="62"/>
      <c r="F27" s="62"/>
      <c r="H27" s="66"/>
      <c r="I27" s="66"/>
      <c r="J27" s="66"/>
    </row>
    <row r="28" spans="1:10" ht="21" customHeight="1">
      <c r="B28" s="3"/>
      <c r="C28" s="5"/>
      <c r="D28" s="62"/>
      <c r="E28" s="62"/>
      <c r="F28" s="62"/>
      <c r="H28" s="66"/>
      <c r="I28" s="66"/>
      <c r="J28" s="66"/>
    </row>
    <row r="29" spans="1:10">
      <c r="B29" s="5"/>
      <c r="C29" s="5"/>
      <c r="D29" s="5"/>
      <c r="E29" s="5"/>
      <c r="F29" s="5"/>
      <c r="G29" s="29"/>
      <c r="H29" s="29"/>
      <c r="I29" s="29"/>
      <c r="J29" s="29"/>
    </row>
    <row r="30" spans="1:10" ht="20.100000000000001" customHeight="1">
      <c r="A30" s="90"/>
      <c r="B30" s="239"/>
      <c r="C30" s="239"/>
      <c r="D30" s="239"/>
      <c r="E30" s="239"/>
      <c r="F30" s="239"/>
      <c r="G30" s="54"/>
      <c r="H30" s="91"/>
      <c r="I30" s="47" t="s">
        <v>702</v>
      </c>
      <c r="J30" s="7" t="s">
        <v>294</v>
      </c>
    </row>
    <row r="31" spans="1:10" ht="20.100000000000001" customHeight="1">
      <c r="A31" s="70" t="s">
        <v>14</v>
      </c>
      <c r="B31" s="239" t="s">
        <v>653</v>
      </c>
      <c r="C31" s="239"/>
      <c r="D31" s="239"/>
      <c r="E31" s="239"/>
      <c r="F31" s="239"/>
      <c r="G31" s="55"/>
      <c r="H31" s="97"/>
      <c r="I31" s="18" t="s">
        <v>162</v>
      </c>
      <c r="J31" s="7">
        <v>19290012</v>
      </c>
    </row>
    <row r="32" spans="1:10" ht="20.100000000000001" customHeight="1">
      <c r="A32" s="70" t="s">
        <v>15</v>
      </c>
      <c r="B32" s="239" t="s">
        <v>704</v>
      </c>
      <c r="C32" s="239"/>
      <c r="D32" s="239"/>
      <c r="E32" s="239"/>
      <c r="F32" s="239"/>
      <c r="G32" s="54"/>
      <c r="H32" s="91"/>
      <c r="I32" s="18" t="s">
        <v>161</v>
      </c>
      <c r="J32" s="7">
        <v>140</v>
      </c>
    </row>
    <row r="33" spans="1:10" ht="20.100000000000001" customHeight="1">
      <c r="A33" s="70" t="s">
        <v>22</v>
      </c>
      <c r="B33" s="239" t="s">
        <v>705</v>
      </c>
      <c r="C33" s="239"/>
      <c r="D33" s="239"/>
      <c r="E33" s="239"/>
      <c r="F33" s="239"/>
      <c r="G33" s="54"/>
      <c r="H33" s="91"/>
      <c r="I33" s="18" t="s">
        <v>160</v>
      </c>
      <c r="J33" s="7">
        <v>4810136600</v>
      </c>
    </row>
    <row r="34" spans="1:10" ht="20.100000000000001" customHeight="1">
      <c r="A34" s="70" t="s">
        <v>82</v>
      </c>
      <c r="B34" s="239" t="s">
        <v>706</v>
      </c>
      <c r="C34" s="239"/>
      <c r="D34" s="239"/>
      <c r="E34" s="239"/>
      <c r="F34" s="239"/>
      <c r="G34" s="55"/>
      <c r="H34" s="97"/>
      <c r="I34" s="18" t="s">
        <v>9</v>
      </c>
      <c r="J34" s="7">
        <v>7214</v>
      </c>
    </row>
    <row r="35" spans="1:10" ht="20.100000000000001" customHeight="1">
      <c r="A35" s="70" t="s">
        <v>17</v>
      </c>
      <c r="B35" s="239" t="s">
        <v>707</v>
      </c>
      <c r="C35" s="239"/>
      <c r="D35" s="239"/>
      <c r="E35" s="239"/>
      <c r="F35" s="239"/>
      <c r="G35" s="55"/>
      <c r="H35" s="97"/>
      <c r="I35" s="18" t="s">
        <v>8</v>
      </c>
      <c r="J35" s="7">
        <v>51210</v>
      </c>
    </row>
    <row r="36" spans="1:10" ht="20.100000000000001" customHeight="1">
      <c r="A36" s="70" t="s">
        <v>16</v>
      </c>
      <c r="B36" s="239" t="s">
        <v>654</v>
      </c>
      <c r="C36" s="239"/>
      <c r="D36" s="239"/>
      <c r="E36" s="239"/>
      <c r="F36" s="239"/>
      <c r="G36" s="55"/>
      <c r="H36" s="106"/>
      <c r="I36" s="107" t="s">
        <v>10</v>
      </c>
      <c r="J36" s="7" t="s">
        <v>703</v>
      </c>
    </row>
    <row r="37" spans="1:10" ht="20.100000000000001" customHeight="1">
      <c r="A37" s="70" t="s">
        <v>340</v>
      </c>
      <c r="B37" s="239"/>
      <c r="C37" s="239"/>
      <c r="D37" s="239"/>
      <c r="E37" s="239"/>
      <c r="F37" s="239"/>
      <c r="G37" s="239" t="s">
        <v>233</v>
      </c>
      <c r="H37" s="241"/>
      <c r="I37" s="242"/>
      <c r="J37" s="13"/>
    </row>
    <row r="38" spans="1:10" ht="20.100000000000001" customHeight="1">
      <c r="A38" s="70" t="s">
        <v>23</v>
      </c>
      <c r="B38" s="239" t="s">
        <v>708</v>
      </c>
      <c r="C38" s="239"/>
      <c r="D38" s="239"/>
      <c r="E38" s="239"/>
      <c r="F38" s="239"/>
      <c r="G38" s="239" t="s">
        <v>234</v>
      </c>
      <c r="H38" s="241"/>
      <c r="I38" s="242"/>
      <c r="J38" s="13"/>
    </row>
    <row r="39" spans="1:10" ht="20.100000000000001" customHeight="1">
      <c r="A39" s="70" t="s">
        <v>132</v>
      </c>
      <c r="B39" s="239" t="s">
        <v>709</v>
      </c>
      <c r="C39" s="239"/>
      <c r="D39" s="239"/>
      <c r="E39" s="239"/>
      <c r="F39" s="239"/>
      <c r="G39" s="55"/>
      <c r="H39" s="55"/>
      <c r="I39" s="55"/>
      <c r="J39" s="97"/>
    </row>
    <row r="40" spans="1:10" ht="20.100000000000001" customHeight="1">
      <c r="A40" s="70" t="s">
        <v>11</v>
      </c>
      <c r="B40" s="239" t="s">
        <v>710</v>
      </c>
      <c r="C40" s="239"/>
      <c r="D40" s="239"/>
      <c r="E40" s="239"/>
      <c r="F40" s="239"/>
      <c r="G40" s="54"/>
      <c r="H40" s="54"/>
      <c r="I40" s="54"/>
      <c r="J40" s="91"/>
    </row>
    <row r="41" spans="1:10" ht="20.100000000000001" customHeight="1">
      <c r="A41" s="70" t="s">
        <v>12</v>
      </c>
      <c r="B41" s="239" t="s">
        <v>711</v>
      </c>
      <c r="C41" s="239"/>
      <c r="D41" s="239"/>
      <c r="E41" s="239"/>
      <c r="F41" s="239"/>
      <c r="G41" s="55"/>
      <c r="H41" s="55"/>
      <c r="I41" s="55"/>
      <c r="J41" s="97"/>
    </row>
    <row r="42" spans="1:10" ht="20.100000000000001" customHeight="1">
      <c r="A42" s="70" t="s">
        <v>13</v>
      </c>
      <c r="B42" s="239" t="s">
        <v>712</v>
      </c>
      <c r="C42" s="239"/>
      <c r="D42" s="239"/>
      <c r="E42" s="239"/>
      <c r="F42" s="239"/>
      <c r="G42" s="54"/>
      <c r="H42" s="54"/>
      <c r="I42" s="54"/>
      <c r="J42" s="91"/>
    </row>
    <row r="43" spans="1:10" ht="20.100000000000001" customHeight="1">
      <c r="B43" s="3"/>
      <c r="C43" s="3"/>
      <c r="D43" s="3"/>
      <c r="E43" s="3"/>
    </row>
    <row r="44" spans="1:10" ht="20.100000000000001" customHeight="1">
      <c r="B44" s="3"/>
      <c r="C44" s="3"/>
      <c r="D44" s="3"/>
      <c r="E44" s="3"/>
    </row>
    <row r="45" spans="1:10" ht="20.100000000000001" customHeight="1">
      <c r="B45" s="3"/>
      <c r="C45" s="3"/>
      <c r="D45" s="3"/>
      <c r="E45" s="3"/>
    </row>
    <row r="46" spans="1:10" ht="20.100000000000001" customHeight="1">
      <c r="B46" s="3"/>
      <c r="C46" s="3"/>
      <c r="D46" s="3"/>
      <c r="E46" s="3"/>
    </row>
    <row r="47" spans="1:10" ht="19.5" customHeight="1">
      <c r="A47" s="92"/>
      <c r="B47" s="3"/>
      <c r="D47" s="3"/>
      <c r="E47" s="3"/>
    </row>
    <row r="48" spans="1:10">
      <c r="A48" s="240" t="s">
        <v>713</v>
      </c>
      <c r="B48" s="240"/>
      <c r="C48" s="240"/>
      <c r="D48" s="240"/>
      <c r="E48" s="240"/>
      <c r="F48" s="240"/>
      <c r="G48" s="240"/>
      <c r="H48" s="240"/>
      <c r="I48" s="240"/>
      <c r="J48" s="240"/>
    </row>
    <row r="49" spans="1:20" ht="9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20">
      <c r="A50" s="240" t="s">
        <v>247</v>
      </c>
      <c r="B50" s="240"/>
      <c r="C50" s="240"/>
      <c r="D50" s="240"/>
      <c r="E50" s="240"/>
      <c r="F50" s="240"/>
      <c r="G50" s="240"/>
      <c r="H50" s="240"/>
      <c r="I50" s="240"/>
      <c r="J50" s="240"/>
    </row>
    <row r="51" spans="1:20" ht="12" customHeight="1">
      <c r="B51" s="32"/>
      <c r="C51" s="5"/>
      <c r="D51" s="32"/>
      <c r="E51" s="32"/>
      <c r="F51" s="32"/>
      <c r="G51" s="32"/>
      <c r="H51" s="32"/>
      <c r="I51" s="32"/>
      <c r="J51" s="32"/>
    </row>
    <row r="52" spans="1:20" ht="31.5" customHeight="1">
      <c r="A52" s="218" t="s">
        <v>305</v>
      </c>
      <c r="B52" s="219" t="s">
        <v>18</v>
      </c>
      <c r="C52" s="225" t="s">
        <v>35</v>
      </c>
      <c r="D52" s="225" t="s">
        <v>43</v>
      </c>
      <c r="E52" s="231" t="s">
        <v>203</v>
      </c>
      <c r="F52" s="219" t="s">
        <v>166</v>
      </c>
      <c r="G52" s="220" t="s">
        <v>306</v>
      </c>
      <c r="H52" s="221"/>
      <c r="I52" s="221"/>
      <c r="J52" s="222"/>
    </row>
    <row r="53" spans="1:20" ht="54.75" customHeight="1">
      <c r="A53" s="218"/>
      <c r="B53" s="219"/>
      <c r="C53" s="226"/>
      <c r="D53" s="226"/>
      <c r="E53" s="232"/>
      <c r="F53" s="219"/>
      <c r="G53" s="8" t="s">
        <v>298</v>
      </c>
      <c r="H53" s="8" t="s">
        <v>299</v>
      </c>
      <c r="I53" s="8" t="s">
        <v>300</v>
      </c>
      <c r="J53" s="8" t="s">
        <v>397</v>
      </c>
    </row>
    <row r="54" spans="1:20" ht="20.100000000000001" customHeight="1">
      <c r="A54" s="7">
        <v>1</v>
      </c>
      <c r="B54" s="8">
        <v>2</v>
      </c>
      <c r="C54" s="8">
        <v>3</v>
      </c>
      <c r="D54" s="8">
        <v>4</v>
      </c>
      <c r="E54" s="8">
        <v>5</v>
      </c>
      <c r="F54" s="8">
        <v>6</v>
      </c>
      <c r="G54" s="8">
        <v>7</v>
      </c>
      <c r="H54" s="8">
        <v>8</v>
      </c>
      <c r="I54" s="8">
        <v>9</v>
      </c>
      <c r="J54" s="8">
        <v>10</v>
      </c>
    </row>
    <row r="55" spans="1:20" ht="24.95" customHeight="1">
      <c r="A55" s="223" t="s">
        <v>120</v>
      </c>
      <c r="B55" s="223"/>
      <c r="C55" s="223"/>
      <c r="D55" s="223"/>
      <c r="E55" s="223"/>
      <c r="F55" s="223"/>
      <c r="G55" s="223"/>
      <c r="H55" s="223"/>
      <c r="I55" s="223"/>
      <c r="J55" s="223"/>
    </row>
    <row r="56" spans="1:20" ht="20.100000000000001" customHeight="1">
      <c r="A56" s="111" t="s">
        <v>248</v>
      </c>
      <c r="B56" s="7">
        <f>'I. Формування фін. рез.'!B7</f>
        <v>1000</v>
      </c>
      <c r="C56" s="197">
        <f>'I. Формування фін. рез.'!C7</f>
        <v>153863</v>
      </c>
      <c r="D56" s="197">
        <f>'I. Формування фін. рез.'!D7</f>
        <v>208995</v>
      </c>
      <c r="E56" s="197">
        <f>'I. Формування фін. рез.'!E7</f>
        <v>249779</v>
      </c>
      <c r="F56" s="197">
        <f>'I. Формування фін. рез.'!F7</f>
        <v>407840</v>
      </c>
      <c r="G56" s="139">
        <v>450000</v>
      </c>
      <c r="H56" s="139">
        <v>600000</v>
      </c>
      <c r="I56" s="139">
        <v>900000</v>
      </c>
      <c r="J56" s="139" t="s">
        <v>440</v>
      </c>
    </row>
    <row r="57" spans="1:20" ht="20.100000000000001" customHeight="1">
      <c r="A57" s="111" t="s">
        <v>211</v>
      </c>
      <c r="B57" s="7">
        <f>'I. Формування фін. рез.'!B8</f>
        <v>1010</v>
      </c>
      <c r="C57" s="197">
        <f>'I. Формування фін. рез.'!C8</f>
        <v>-151535</v>
      </c>
      <c r="D57" s="197">
        <f>'I. Формування фін. рез.'!D8</f>
        <v>-163332</v>
      </c>
      <c r="E57" s="197">
        <f>'I. Формування фін. рез.'!E8</f>
        <v>-179121</v>
      </c>
      <c r="F57" s="197">
        <f>'I. Формування фін. рез.'!F8</f>
        <v>-199852</v>
      </c>
      <c r="G57" s="139">
        <v>-233400</v>
      </c>
      <c r="H57" s="139">
        <v>-278000</v>
      </c>
      <c r="I57" s="139">
        <v>-275950</v>
      </c>
      <c r="J57" s="145" t="s">
        <v>440</v>
      </c>
      <c r="M57" s="196"/>
      <c r="N57" s="196"/>
      <c r="O57" s="196"/>
      <c r="P57" s="196"/>
      <c r="Q57" s="196"/>
      <c r="R57" s="186"/>
      <c r="S57" s="186"/>
      <c r="T57" s="186"/>
    </row>
    <row r="58" spans="1:20" ht="20.100000000000001" customHeight="1">
      <c r="A58" s="112" t="s">
        <v>341</v>
      </c>
      <c r="B58" s="7">
        <f>'I. Формування фін. рез.'!B36</f>
        <v>1020</v>
      </c>
      <c r="C58" s="197">
        <f>'I. Формування фін. рез.'!C36</f>
        <v>2328</v>
      </c>
      <c r="D58" s="197">
        <f>'I. Формування фін. рез.'!D36</f>
        <v>45663</v>
      </c>
      <c r="E58" s="197">
        <f>'I. Формування фін. рез.'!E36</f>
        <v>70658</v>
      </c>
      <c r="F58" s="197">
        <f>'I. Формування фін. рез.'!F36</f>
        <v>207988</v>
      </c>
      <c r="G58" s="139">
        <v>216600</v>
      </c>
      <c r="H58" s="139">
        <v>322000</v>
      </c>
      <c r="I58" s="139">
        <v>624050</v>
      </c>
      <c r="J58" s="145" t="s">
        <v>440</v>
      </c>
      <c r="M58" s="196"/>
      <c r="N58" s="196"/>
      <c r="O58" s="196"/>
      <c r="P58" s="196"/>
      <c r="Q58" s="186"/>
      <c r="R58" s="186"/>
      <c r="S58" s="186"/>
      <c r="T58" s="186"/>
    </row>
    <row r="59" spans="1:20" ht="20.100000000000001" customHeight="1">
      <c r="A59" s="111" t="s">
        <v>176</v>
      </c>
      <c r="B59" s="7">
        <f>'I. Формування фін. рез.'!B52</f>
        <v>1040</v>
      </c>
      <c r="C59" s="197">
        <f>'I. Формування фін. рез.'!C52</f>
        <v>-9804</v>
      </c>
      <c r="D59" s="197">
        <f>'I. Формування фін. рез.'!D52</f>
        <v>-9514</v>
      </c>
      <c r="E59" s="197">
        <f>'I. Формування фін. рез.'!E52</f>
        <v>-10341</v>
      </c>
      <c r="F59" s="197">
        <f>'I. Формування фін. рез.'!F52</f>
        <v>-12646</v>
      </c>
      <c r="G59" s="139">
        <v>-13300</v>
      </c>
      <c r="H59" s="139">
        <v>-15700</v>
      </c>
      <c r="I59" s="139">
        <v>-25500</v>
      </c>
      <c r="J59" s="145" t="s">
        <v>440</v>
      </c>
      <c r="M59" s="196"/>
      <c r="N59" s="196"/>
      <c r="O59" s="196"/>
      <c r="P59" s="196"/>
      <c r="Q59" s="196"/>
    </row>
    <row r="60" spans="1:20" ht="20.100000000000001" customHeight="1">
      <c r="A60" s="111" t="s">
        <v>173</v>
      </c>
      <c r="B60" s="7">
        <f>'I. Формування фін. рез.'!B83</f>
        <v>1070</v>
      </c>
      <c r="C60" s="197">
        <f>'I. Формування фін. рез.'!C83</f>
        <v>-253</v>
      </c>
      <c r="D60" s="197">
        <f>'I. Формування фін. рез.'!D83</f>
        <v>-354</v>
      </c>
      <c r="E60" s="197">
        <f>'I. Формування фін. рез.'!E83</f>
        <v>-421</v>
      </c>
      <c r="F60" s="197">
        <f>'I. Формування фін. рез.'!F83</f>
        <v>-403</v>
      </c>
      <c r="G60" s="139">
        <v>-500</v>
      </c>
      <c r="H60" s="139">
        <v>-600</v>
      </c>
      <c r="I60" s="139">
        <v>-1200</v>
      </c>
      <c r="J60" s="145" t="s">
        <v>440</v>
      </c>
      <c r="M60" s="196"/>
      <c r="N60" s="196"/>
      <c r="O60" s="196"/>
      <c r="P60" s="196"/>
    </row>
    <row r="61" spans="1:20" ht="20.100000000000001" customHeight="1">
      <c r="A61" s="111" t="s">
        <v>177</v>
      </c>
      <c r="B61" s="7">
        <f>'I. Формування фін. рез.'!B141</f>
        <v>1300</v>
      </c>
      <c r="C61" s="197">
        <f>'I. Формування фін. рез.'!C141</f>
        <v>-6578</v>
      </c>
      <c r="D61" s="197">
        <f>'I. Формування фін. рез.'!D141</f>
        <v>-4535</v>
      </c>
      <c r="E61" s="197">
        <f>'I. Формування фін. рез.'!E141</f>
        <v>1614</v>
      </c>
      <c r="F61" s="197">
        <f>'I. Формування фін. рез.'!F141</f>
        <v>-4789</v>
      </c>
      <c r="G61" s="139">
        <v>-2800</v>
      </c>
      <c r="H61" s="139">
        <v>-5700</v>
      </c>
      <c r="I61" s="139">
        <v>-6350</v>
      </c>
      <c r="J61" s="145" t="s">
        <v>440</v>
      </c>
      <c r="N61" s="186"/>
      <c r="O61" s="186"/>
      <c r="P61" s="186"/>
    </row>
    <row r="62" spans="1:20" ht="20.100000000000001" customHeight="1">
      <c r="A62" s="50" t="s">
        <v>4</v>
      </c>
      <c r="B62" s="7">
        <f>'I. Формування фін. рез.'!B118</f>
        <v>1100</v>
      </c>
      <c r="C62" s="197">
        <f>'I. Формування фін. рез.'!C118</f>
        <v>-14307</v>
      </c>
      <c r="D62" s="197">
        <f>'I. Формування фін. рез.'!D118</f>
        <v>31260</v>
      </c>
      <c r="E62" s="197">
        <f>'I. Формування фін. рез.'!E118</f>
        <v>61510</v>
      </c>
      <c r="F62" s="197">
        <f>'I. Формування фін. рез.'!F118</f>
        <v>190150</v>
      </c>
      <c r="G62" s="139">
        <v>200000</v>
      </c>
      <c r="H62" s="139">
        <v>300000</v>
      </c>
      <c r="I62" s="139">
        <v>600000</v>
      </c>
      <c r="J62" s="145" t="s">
        <v>440</v>
      </c>
    </row>
    <row r="63" spans="1:20" ht="20.100000000000001" customHeight="1">
      <c r="A63" s="113" t="s">
        <v>178</v>
      </c>
      <c r="B63" s="7">
        <f>'I. Формування фін. рез.'!B155</f>
        <v>1410</v>
      </c>
      <c r="C63" s="197">
        <f>'I. Формування фін. рез.'!C155</f>
        <v>-1609</v>
      </c>
      <c r="D63" s="197">
        <f>'I. Формування фін. рез.'!D155</f>
        <v>54932</v>
      </c>
      <c r="E63" s="197">
        <f>'I. Формування фін. рез.'!E155</f>
        <v>81233</v>
      </c>
      <c r="F63" s="197">
        <f>'I. Формування фін. рез.'!F155</f>
        <v>214159</v>
      </c>
      <c r="G63" s="145">
        <v>238500</v>
      </c>
      <c r="H63" s="145">
        <v>327300</v>
      </c>
      <c r="I63" s="145">
        <v>631300</v>
      </c>
      <c r="J63" s="145" t="s">
        <v>440</v>
      </c>
    </row>
    <row r="64" spans="1:20" ht="20.100000000000001" customHeight="1">
      <c r="A64" s="98" t="s">
        <v>272</v>
      </c>
      <c r="B64" s="7">
        <f>' V. Коефіцієнти'!B8</f>
        <v>5010</v>
      </c>
      <c r="C64" s="197">
        <f>' V. Коефіцієнти'!D8</f>
        <v>-1</v>
      </c>
      <c r="D64" s="197">
        <f>' V. Коефіцієнти'!E8</f>
        <v>33</v>
      </c>
      <c r="E64" s="197">
        <f>' V. Коефіцієнти'!F8</f>
        <v>33</v>
      </c>
      <c r="F64" s="197">
        <f>' V. Коефіцієнти'!G8</f>
        <v>53</v>
      </c>
      <c r="G64" s="145">
        <v>53</v>
      </c>
      <c r="H64" s="145">
        <v>55</v>
      </c>
      <c r="I64" s="145">
        <v>70</v>
      </c>
      <c r="J64" s="145" t="s">
        <v>440</v>
      </c>
    </row>
    <row r="65" spans="1:10" ht="20.100000000000001" customHeight="1">
      <c r="A65" s="98" t="s">
        <v>179</v>
      </c>
      <c r="B65" s="7">
        <f>'I. Формування фін. рез.'!B142</f>
        <v>1310</v>
      </c>
      <c r="C65" s="197">
        <f>'I. Формування фін. рез.'!C142</f>
        <v>0</v>
      </c>
      <c r="D65" s="197">
        <f>'I. Формування фін. рез.'!D142</f>
        <v>-330</v>
      </c>
      <c r="E65" s="197">
        <f>'I. Формування фін. рез.'!E142</f>
        <v>0</v>
      </c>
      <c r="F65" s="197">
        <f>'I. Формування фін. рез.'!F142</f>
        <v>0</v>
      </c>
      <c r="G65" s="145">
        <f>'I. Формування фін. рез.'!G142</f>
        <v>0</v>
      </c>
      <c r="H65" s="145">
        <f>'I. Формування фін. рез.'!H142</f>
        <v>0</v>
      </c>
      <c r="I65" s="145">
        <f>'I. Формування фін. рез.'!I142</f>
        <v>0</v>
      </c>
      <c r="J65" s="145" t="s">
        <v>440</v>
      </c>
    </row>
    <row r="66" spans="1:10" ht="20.100000000000001" customHeight="1">
      <c r="A66" s="111" t="s">
        <v>277</v>
      </c>
      <c r="B66" s="7">
        <f>'I. Формування фін. рез.'!B143</f>
        <v>1320</v>
      </c>
      <c r="C66" s="197">
        <f>'I. Формування фін. рез.'!C143</f>
        <v>-13775</v>
      </c>
      <c r="D66" s="197">
        <f>'I. Формування фін. рез.'!D143</f>
        <v>70</v>
      </c>
      <c r="E66" s="197">
        <f>'I. Формування фін. рез.'!E143</f>
        <v>812</v>
      </c>
      <c r="F66" s="197">
        <f>'I. Формування фін. рез.'!F143</f>
        <v>209</v>
      </c>
      <c r="G66" s="163" t="s">
        <v>440</v>
      </c>
      <c r="H66" s="163" t="s">
        <v>440</v>
      </c>
      <c r="I66" s="163" t="s">
        <v>440</v>
      </c>
      <c r="J66" s="145" t="s">
        <v>440</v>
      </c>
    </row>
    <row r="67" spans="1:10" ht="20.100000000000001" customHeight="1">
      <c r="A67" s="113" t="s">
        <v>118</v>
      </c>
      <c r="B67" s="7">
        <f>'I. Формування фін. рез.'!B133</f>
        <v>1170</v>
      </c>
      <c r="C67" s="197">
        <f>'I. Формування фін. рез.'!C133</f>
        <v>-28082</v>
      </c>
      <c r="D67" s="197">
        <f>'I. Формування фін. рез.'!D133</f>
        <v>31000</v>
      </c>
      <c r="E67" s="197">
        <f>'I. Формування фін. рез.'!E133</f>
        <v>62322</v>
      </c>
      <c r="F67" s="197">
        <f>'I. Формування фін. рез.'!F133</f>
        <v>190359</v>
      </c>
      <c r="G67" s="139">
        <v>200000</v>
      </c>
      <c r="H67" s="139">
        <v>300000</v>
      </c>
      <c r="I67" s="139">
        <v>600000</v>
      </c>
      <c r="J67" s="145" t="s">
        <v>440</v>
      </c>
    </row>
    <row r="68" spans="1:10" ht="20.100000000000001" customHeight="1">
      <c r="A68" s="13" t="s">
        <v>174</v>
      </c>
      <c r="B68" s="7">
        <f>'I. Формування фін. рез.'!B134</f>
        <v>1180</v>
      </c>
      <c r="C68" s="197">
        <f>'I. Формування фін. рез.'!C134</f>
        <v>-1136</v>
      </c>
      <c r="D68" s="197">
        <f>'I. Формування фін. рез.'!D134</f>
        <v>-8587</v>
      </c>
      <c r="E68" s="197">
        <f>'I. Формування фін. рез.'!E134</f>
        <v>-14131</v>
      </c>
      <c r="F68" s="197">
        <f>'I. Формування фін. рез.'!F134</f>
        <v>-36786</v>
      </c>
      <c r="G68" s="139">
        <v>-30000</v>
      </c>
      <c r="H68" s="139">
        <v>50000</v>
      </c>
      <c r="I68" s="139">
        <v>50000</v>
      </c>
      <c r="J68" s="145" t="s">
        <v>440</v>
      </c>
    </row>
    <row r="69" spans="1:10" ht="20.100000000000001" customHeight="1">
      <c r="A69" s="50" t="s">
        <v>273</v>
      </c>
      <c r="B69" s="7">
        <f>'I. Формування фін. рез.'!B136</f>
        <v>1200</v>
      </c>
      <c r="C69" s="197">
        <f>'I. Формування фін. рез.'!C136</f>
        <v>-29218</v>
      </c>
      <c r="D69" s="197">
        <f>'I. Формування фін. рез.'!D136</f>
        <v>22413</v>
      </c>
      <c r="E69" s="197">
        <f>'I. Формування фін. рез.'!E136</f>
        <v>48191</v>
      </c>
      <c r="F69" s="197">
        <f>'I. Формування фін. рез.'!F136</f>
        <v>153573</v>
      </c>
      <c r="G69" s="139">
        <v>170000</v>
      </c>
      <c r="H69" s="139">
        <v>250000</v>
      </c>
      <c r="I69" s="139">
        <v>550000</v>
      </c>
      <c r="J69" s="145" t="s">
        <v>440</v>
      </c>
    </row>
    <row r="70" spans="1:10" ht="20.100000000000001" customHeight="1">
      <c r="A70" s="98" t="s">
        <v>274</v>
      </c>
      <c r="B70" s="7">
        <f>' V. Коефіцієнти'!B11</f>
        <v>5040</v>
      </c>
      <c r="C70" s="198" t="s">
        <v>440</v>
      </c>
      <c r="D70" s="198">
        <f>' V. Коефіцієнти'!E11</f>
        <v>0.19</v>
      </c>
      <c r="E70" s="198">
        <f>' V. Коефіцієнти'!F11</f>
        <v>0.19</v>
      </c>
      <c r="F70" s="198">
        <f>' V. Коефіцієнти'!G11</f>
        <v>0.38</v>
      </c>
      <c r="G70" s="165">
        <v>0.38</v>
      </c>
      <c r="H70" s="165">
        <v>0.42</v>
      </c>
      <c r="I70" s="165">
        <v>0.61</v>
      </c>
      <c r="J70" s="145" t="s">
        <v>440</v>
      </c>
    </row>
    <row r="71" spans="1:10" ht="24.95" customHeight="1">
      <c r="A71" s="227" t="s">
        <v>191</v>
      </c>
      <c r="B71" s="227"/>
      <c r="C71" s="227"/>
      <c r="D71" s="227"/>
      <c r="E71" s="227"/>
      <c r="F71" s="227"/>
      <c r="G71" s="227"/>
      <c r="H71" s="227"/>
      <c r="I71" s="227"/>
      <c r="J71" s="227"/>
    </row>
    <row r="72" spans="1:10" ht="20.100000000000001" customHeight="1">
      <c r="A72" s="110" t="s">
        <v>307</v>
      </c>
      <c r="B72" s="7">
        <f>'ІІ. Розр. з бюджетом'!B28</f>
        <v>2100</v>
      </c>
      <c r="C72" s="197">
        <f>'ІІ. Розр. з бюджетом'!C28</f>
        <v>3760</v>
      </c>
      <c r="D72" s="197">
        <f>'ІІ. Розр. з бюджетом'!D28</f>
        <v>1740</v>
      </c>
      <c r="E72" s="197">
        <f>'ІІ. Розр. з бюджетом'!E28</f>
        <v>8949</v>
      </c>
      <c r="F72" s="197">
        <f>'ІІ. Розр. з бюджетом'!F28</f>
        <v>35327</v>
      </c>
      <c r="G72" s="139">
        <v>51000</v>
      </c>
      <c r="H72" s="139">
        <v>75000</v>
      </c>
      <c r="I72" s="139">
        <v>165000</v>
      </c>
      <c r="J72" s="139" t="s">
        <v>440</v>
      </c>
    </row>
    <row r="73" spans="1:10" ht="20.100000000000001" customHeight="1">
      <c r="A73" s="58" t="s">
        <v>190</v>
      </c>
      <c r="B73" s="7">
        <f>'ІІ. Розр. з бюджетом'!B31</f>
        <v>2110</v>
      </c>
      <c r="C73" s="197">
        <f>'ІІ. Розр. з бюджетом'!C31</f>
        <v>13059</v>
      </c>
      <c r="D73" s="197">
        <f>'ІІ. Розр. з бюджетом'!D31</f>
        <v>6374</v>
      </c>
      <c r="E73" s="197">
        <f>'ІІ. Розр. з бюджетом'!E31</f>
        <v>7518</v>
      </c>
      <c r="F73" s="197">
        <f>'ІІ. Розр. з бюджетом'!F31</f>
        <v>16048</v>
      </c>
      <c r="G73" s="145">
        <v>30000</v>
      </c>
      <c r="H73" s="145">
        <v>50000</v>
      </c>
      <c r="I73" s="145">
        <v>50000</v>
      </c>
      <c r="J73" s="145" t="s">
        <v>440</v>
      </c>
    </row>
    <row r="74" spans="1:10" ht="42" customHeight="1">
      <c r="A74" s="58" t="s">
        <v>398</v>
      </c>
      <c r="B74" s="7" t="s">
        <v>275</v>
      </c>
      <c r="C74" s="197">
        <f>SUM('ІІ. Розр. з бюджетом'!C32,'ІІ. Розр. з бюджетом'!C33)</f>
        <v>20870</v>
      </c>
      <c r="D74" s="197">
        <f>SUM('ІІ. Розр. з бюджетом'!D32,'ІІ. Розр. з бюджетом'!D33)</f>
        <v>21677</v>
      </c>
      <c r="E74" s="197">
        <f>SUM('ІІ. Розр. з бюджетом'!E32,'ІІ. Розр. з бюджетом'!E33)</f>
        <v>37033</v>
      </c>
      <c r="F74" s="197">
        <f>SUM('ІІ. Розр. з бюджетом'!F32,'ІІ. Розр. з бюджетом'!F33)</f>
        <v>56165</v>
      </c>
      <c r="G74" s="139">
        <v>61780</v>
      </c>
      <c r="H74" s="139">
        <v>82560</v>
      </c>
      <c r="I74" s="139">
        <v>112330</v>
      </c>
      <c r="J74" s="145" t="s">
        <v>440</v>
      </c>
    </row>
    <row r="75" spans="1:10" ht="42.75" customHeight="1">
      <c r="A75" s="110" t="s">
        <v>289</v>
      </c>
      <c r="B75" s="7">
        <f>'ІІ. Розр. з бюджетом'!B34</f>
        <v>2140</v>
      </c>
      <c r="C75" s="197">
        <f>'ІІ. Розр. з бюджетом'!C34</f>
        <v>14540</v>
      </c>
      <c r="D75" s="197">
        <f>'ІІ. Розр. з бюджетом'!D34</f>
        <v>13777</v>
      </c>
      <c r="E75" s="197">
        <f>'ІІ. Розр. з бюджетом'!E34</f>
        <v>15314</v>
      </c>
      <c r="F75" s="197">
        <f>'ІІ. Розр. з бюджетом'!F34</f>
        <v>17673</v>
      </c>
      <c r="G75" s="139">
        <v>20700</v>
      </c>
      <c r="H75" s="139">
        <v>21700</v>
      </c>
      <c r="I75" s="139">
        <v>22000</v>
      </c>
      <c r="J75" s="145" t="s">
        <v>440</v>
      </c>
    </row>
    <row r="76" spans="1:10" ht="39" customHeight="1">
      <c r="A76" s="110" t="s">
        <v>102</v>
      </c>
      <c r="B76" s="7">
        <f>'ІІ. Розр. з бюджетом'!B52</f>
        <v>2150</v>
      </c>
      <c r="C76" s="197">
        <f>'ІІ. Розр. з бюджетом'!C52</f>
        <v>28258</v>
      </c>
      <c r="D76" s="197">
        <f>'ІІ. Розр. з бюджетом'!D52</f>
        <v>27565</v>
      </c>
      <c r="E76" s="197">
        <f>'ІІ. Розр. з бюджетом'!E52</f>
        <v>30271</v>
      </c>
      <c r="F76" s="197">
        <f>'ІІ. Розр. з бюджетом'!F52</f>
        <v>31900</v>
      </c>
      <c r="G76" s="139">
        <v>38200</v>
      </c>
      <c r="H76" s="139">
        <v>40500</v>
      </c>
      <c r="I76" s="139">
        <v>42000</v>
      </c>
      <c r="J76" s="145" t="s">
        <v>440</v>
      </c>
    </row>
    <row r="77" spans="1:10" ht="20.100000000000001" customHeight="1">
      <c r="A77" s="109" t="s">
        <v>308</v>
      </c>
      <c r="B77" s="7">
        <f>'ІІ. Розр. з бюджетом'!B53</f>
        <v>2200</v>
      </c>
      <c r="C77" s="197">
        <f>'ІІ. Розр. з бюджетом'!C53</f>
        <v>80487</v>
      </c>
      <c r="D77" s="197">
        <f>'ІІ. Розр. з бюджетом'!D53</f>
        <v>71133</v>
      </c>
      <c r="E77" s="197">
        <f>'ІІ. Розр. з бюджетом'!E53</f>
        <v>99085</v>
      </c>
      <c r="F77" s="197">
        <f>'ІІ. Розр. з бюджетом'!F53</f>
        <v>157113</v>
      </c>
      <c r="G77" s="139">
        <v>201680</v>
      </c>
      <c r="H77" s="139">
        <v>269760</v>
      </c>
      <c r="I77" s="139">
        <v>391330</v>
      </c>
      <c r="J77" s="145" t="s">
        <v>440</v>
      </c>
    </row>
    <row r="78" spans="1:10" ht="24.95" customHeight="1">
      <c r="A78" s="227" t="s">
        <v>189</v>
      </c>
      <c r="B78" s="227"/>
      <c r="C78" s="227"/>
      <c r="D78" s="227"/>
      <c r="E78" s="227"/>
      <c r="F78" s="227"/>
      <c r="G78" s="227"/>
      <c r="H78" s="227"/>
      <c r="I78" s="227"/>
      <c r="J78" s="227"/>
    </row>
    <row r="79" spans="1:10" ht="20.100000000000001" customHeight="1">
      <c r="A79" s="109" t="s">
        <v>180</v>
      </c>
      <c r="B79" s="7">
        <f>'ІІІ. Рух грош. коштів'!B65</f>
        <v>3600</v>
      </c>
      <c r="C79" s="197">
        <f>'ІІІ. Рух грош. коштів'!C65</f>
        <v>28340</v>
      </c>
      <c r="D79" s="197">
        <f>'ІІІ. Рух грош. коштів'!D65</f>
        <v>6302</v>
      </c>
      <c r="E79" s="197">
        <f>'ІІІ. Рух грош. коштів'!E65</f>
        <v>6302</v>
      </c>
      <c r="F79" s="197">
        <f>'ІІІ. Рух грош. коштів'!F65</f>
        <v>62084</v>
      </c>
      <c r="G79" s="139">
        <v>175175</v>
      </c>
      <c r="H79" s="139">
        <v>303055</v>
      </c>
      <c r="I79" s="139">
        <v>447825</v>
      </c>
      <c r="J79" s="139" t="s">
        <v>440</v>
      </c>
    </row>
    <row r="80" spans="1:10" ht="20.100000000000001" customHeight="1">
      <c r="A80" s="110" t="s">
        <v>181</v>
      </c>
      <c r="B80" s="7">
        <f>'ІІІ. Рух грош. коштів'!B18</f>
        <v>3090</v>
      </c>
      <c r="C80" s="197">
        <f>'ІІІ. Рух грош. коштів'!C18</f>
        <v>-9973</v>
      </c>
      <c r="D80" s="197">
        <f>'ІІІ. Рух грош. коштів'!D18</f>
        <v>51945</v>
      </c>
      <c r="E80" s="197">
        <f>'ІІІ. Рух грош. коштів'!E18</f>
        <v>74293</v>
      </c>
      <c r="F80" s="197">
        <f>'ІІІ. Рух грош. коштів'!F18</f>
        <v>173091</v>
      </c>
      <c r="G80" s="139">
        <v>190000</v>
      </c>
      <c r="H80" s="139">
        <v>210000</v>
      </c>
      <c r="I80" s="139">
        <v>250000</v>
      </c>
      <c r="J80" s="145" t="s">
        <v>440</v>
      </c>
    </row>
    <row r="81" spans="1:14" ht="20.100000000000001" customHeight="1">
      <c r="A81" s="110" t="s">
        <v>278</v>
      </c>
      <c r="B81" s="7">
        <f>'ІІІ. Рух грош. коштів'!B37</f>
        <v>3320</v>
      </c>
      <c r="C81" s="197">
        <f>'ІІІ. Рух грош. коштів'!C37</f>
        <v>-12065</v>
      </c>
      <c r="D81" s="197">
        <f>'ІІІ. Рух грош. коштів'!D37</f>
        <v>-39644</v>
      </c>
      <c r="E81" s="197">
        <f>'ІІІ. Рух грош. коштів'!E37</f>
        <v>-19410</v>
      </c>
      <c r="F81" s="197">
        <f>'ІІІ. Рух грош. коштів'!F37</f>
        <v>-60000</v>
      </c>
      <c r="G81" s="139">
        <v>-62120</v>
      </c>
      <c r="H81" s="139">
        <v>-65230</v>
      </c>
      <c r="I81" s="139">
        <v>-68400</v>
      </c>
      <c r="J81" s="145" t="s">
        <v>440</v>
      </c>
    </row>
    <row r="82" spans="1:14" ht="20.100000000000001" customHeight="1">
      <c r="A82" s="110" t="s">
        <v>182</v>
      </c>
      <c r="B82" s="7">
        <f>'ІІІ. Рух грош. коштів'!B63</f>
        <v>3580</v>
      </c>
      <c r="C82" s="197">
        <f>'ІІІ. Рух грош. коштів'!C63</f>
        <v>0</v>
      </c>
      <c r="D82" s="197">
        <f>'ІІІ. Рух грош. коштів'!D63</f>
        <v>0</v>
      </c>
      <c r="E82" s="197">
        <f>'ІІІ. Рух грош. коштів'!E63</f>
        <v>0</v>
      </c>
      <c r="F82" s="197">
        <f>'ІІІ. Рух грош. коштів'!F63</f>
        <v>0</v>
      </c>
      <c r="G82" s="145">
        <f>'ІІІ. Рух грош. коштів'!G63</f>
        <v>0</v>
      </c>
      <c r="H82" s="145">
        <f>'ІІІ. Рух грош. коштів'!H63</f>
        <v>0</v>
      </c>
      <c r="I82" s="145">
        <f>'ІІІ. Рух грош. коштів'!I63</f>
        <v>0</v>
      </c>
      <c r="J82" s="145" t="s">
        <v>440</v>
      </c>
    </row>
    <row r="83" spans="1:14" ht="20.100000000000001" customHeight="1">
      <c r="A83" s="110" t="s">
        <v>206</v>
      </c>
      <c r="B83" s="7">
        <f>'ІІІ. Рух грош. коштів'!B66</f>
        <v>3610</v>
      </c>
      <c r="C83" s="197">
        <f>'ІІІ. Рух грош. коштів'!C66</f>
        <v>0</v>
      </c>
      <c r="D83" s="197">
        <f>'ІІІ. Рух грош. коштів'!D66</f>
        <v>0</v>
      </c>
      <c r="E83" s="197">
        <f>'ІІІ. Рух грош. коштів'!E66</f>
        <v>899</v>
      </c>
      <c r="F83" s="197">
        <f>'ІІІ. Рух грош. коштів'!F66</f>
        <v>0</v>
      </c>
      <c r="G83" s="139">
        <v>0</v>
      </c>
      <c r="H83" s="139">
        <v>0</v>
      </c>
      <c r="I83" s="139">
        <v>0</v>
      </c>
      <c r="J83" s="145" t="s">
        <v>440</v>
      </c>
    </row>
    <row r="84" spans="1:14" ht="20.100000000000001" customHeight="1">
      <c r="A84" s="109" t="s">
        <v>183</v>
      </c>
      <c r="B84" s="7">
        <f>'ІІІ. Рух грош. коштів'!B67</f>
        <v>3620</v>
      </c>
      <c r="C84" s="197">
        <f>'ІІІ. Рух грош. коштів'!C67</f>
        <v>6302</v>
      </c>
      <c r="D84" s="197">
        <f>'ІІІ. Рух грош. коштів'!D67</f>
        <v>18603</v>
      </c>
      <c r="E84" s="197">
        <f>'ІІІ. Рух грош. коштів'!E67</f>
        <v>62084</v>
      </c>
      <c r="F84" s="197">
        <f>'ІІІ. Рух грош. коштів'!F67</f>
        <v>175175</v>
      </c>
      <c r="G84" s="139">
        <v>303055</v>
      </c>
      <c r="H84" s="139">
        <v>447825</v>
      </c>
      <c r="I84" s="139">
        <v>629425</v>
      </c>
      <c r="J84" s="145" t="s">
        <v>440</v>
      </c>
    </row>
    <row r="85" spans="1:14" ht="24.95" customHeight="1">
      <c r="A85" s="233" t="s">
        <v>256</v>
      </c>
      <c r="B85" s="234"/>
      <c r="C85" s="234"/>
      <c r="D85" s="234"/>
      <c r="E85" s="234"/>
      <c r="F85" s="234"/>
      <c r="G85" s="234"/>
      <c r="H85" s="234"/>
      <c r="I85" s="234"/>
      <c r="J85" s="235"/>
    </row>
    <row r="86" spans="1:14" ht="20.100000000000001" customHeight="1">
      <c r="A86" s="110" t="s">
        <v>255</v>
      </c>
      <c r="B86" s="7">
        <f>'IV. Кап. інвестиції'!B6</f>
        <v>4000</v>
      </c>
      <c r="C86" s="197">
        <f>'IV. Кап. інвестиції'!C6</f>
        <v>13796</v>
      </c>
      <c r="D86" s="197">
        <f>'IV. Кап. інвестиції'!D6</f>
        <v>39644</v>
      </c>
      <c r="E86" s="197">
        <f>'IV. Кап. інвестиції'!E6</f>
        <v>18571</v>
      </c>
      <c r="F86" s="197">
        <f>'IV. Кап. інвестиції'!F6</f>
        <v>50000</v>
      </c>
      <c r="G86" s="139">
        <v>62120</v>
      </c>
      <c r="H86" s="139">
        <v>65230</v>
      </c>
      <c r="I86" s="139">
        <v>68400</v>
      </c>
      <c r="J86" s="139" t="s">
        <v>440</v>
      </c>
    </row>
    <row r="87" spans="1:14" ht="24.95" customHeight="1">
      <c r="A87" s="224" t="s">
        <v>259</v>
      </c>
      <c r="B87" s="224"/>
      <c r="C87" s="224"/>
      <c r="D87" s="224"/>
      <c r="E87" s="224"/>
      <c r="F87" s="224"/>
      <c r="G87" s="224"/>
      <c r="H87" s="224"/>
      <c r="I87" s="224"/>
      <c r="J87" s="224"/>
    </row>
    <row r="88" spans="1:14" ht="20.100000000000001" customHeight="1">
      <c r="A88" s="110" t="s">
        <v>209</v>
      </c>
      <c r="B88" s="7">
        <f>' V. Коефіцієнти'!B9</f>
        <v>5020</v>
      </c>
      <c r="C88" s="198" t="s">
        <v>440</v>
      </c>
      <c r="D88" s="165">
        <v>0.06</v>
      </c>
      <c r="E88" s="198">
        <f>' V. Коефіцієнти'!F9</f>
        <v>0.13</v>
      </c>
      <c r="F88" s="198">
        <f>' V. Коефіцієнти'!G9</f>
        <v>0.28999999999999998</v>
      </c>
      <c r="G88" s="165">
        <v>0.3</v>
      </c>
      <c r="H88" s="165">
        <v>0.4</v>
      </c>
      <c r="I88" s="165">
        <v>0.8</v>
      </c>
      <c r="J88" s="139" t="s">
        <v>440</v>
      </c>
    </row>
    <row r="89" spans="1:14" ht="20.100000000000001" customHeight="1">
      <c r="A89" s="110" t="s">
        <v>205</v>
      </c>
      <c r="B89" s="7">
        <f>' V. Коефіцієнти'!B10</f>
        <v>5030</v>
      </c>
      <c r="C89" s="198" t="s">
        <v>440</v>
      </c>
      <c r="D89" s="165">
        <v>0.17</v>
      </c>
      <c r="E89" s="198">
        <f>' V. Коефіцієнти'!F10</f>
        <v>0.14000000000000001</v>
      </c>
      <c r="F89" s="198">
        <f>' V. Коефіцієнти'!G10</f>
        <v>0.34</v>
      </c>
      <c r="G89" s="165">
        <v>0.35</v>
      </c>
      <c r="H89" s="165">
        <v>0.35</v>
      </c>
      <c r="I89" s="165">
        <v>0.5</v>
      </c>
      <c r="J89" s="145" t="s">
        <v>440</v>
      </c>
    </row>
    <row r="90" spans="1:14" ht="20.100000000000001" customHeight="1">
      <c r="A90" s="110" t="s">
        <v>276</v>
      </c>
      <c r="B90" s="7">
        <f>' V. Коефіцієнти'!B14</f>
        <v>5110</v>
      </c>
      <c r="C90" s="198">
        <f>' V. Коефіцієнти'!D14</f>
        <v>18.579999999999998</v>
      </c>
      <c r="D90" s="165">
        <v>13.07</v>
      </c>
      <c r="E90" s="198">
        <f>' V. Коефіцієнти'!F14</f>
        <v>11</v>
      </c>
      <c r="F90" s="198">
        <f>' V. Коефіцієнти'!G14</f>
        <v>6.17</v>
      </c>
      <c r="G90" s="165">
        <v>6.2</v>
      </c>
      <c r="H90" s="165">
        <v>6.4</v>
      </c>
      <c r="I90" s="165">
        <v>6.6</v>
      </c>
      <c r="J90" s="145" t="s">
        <v>440</v>
      </c>
    </row>
    <row r="91" spans="1:14" ht="24.95" customHeight="1">
      <c r="A91" s="227" t="s">
        <v>258</v>
      </c>
      <c r="B91" s="227"/>
      <c r="C91" s="227"/>
      <c r="D91" s="227"/>
      <c r="E91" s="227"/>
      <c r="F91" s="227"/>
      <c r="G91" s="227"/>
      <c r="H91" s="227"/>
      <c r="I91" s="227"/>
      <c r="J91" s="227"/>
      <c r="M91" s="186"/>
      <c r="N91" s="186"/>
    </row>
    <row r="92" spans="1:14" ht="20.100000000000001" customHeight="1">
      <c r="A92" s="110" t="s">
        <v>184</v>
      </c>
      <c r="B92" s="7">
        <v>6000</v>
      </c>
      <c r="C92" s="165">
        <v>276538</v>
      </c>
      <c r="D92" s="165">
        <v>266128</v>
      </c>
      <c r="E92" s="165">
        <v>275290</v>
      </c>
      <c r="F92" s="165">
        <v>294766</v>
      </c>
      <c r="G92" s="14" t="s">
        <v>269</v>
      </c>
      <c r="H92" s="14" t="s">
        <v>269</v>
      </c>
      <c r="I92" s="14" t="s">
        <v>269</v>
      </c>
      <c r="J92" s="14" t="s">
        <v>269</v>
      </c>
      <c r="M92" s="193"/>
      <c r="N92" s="186"/>
    </row>
    <row r="93" spans="1:14" ht="20.100000000000001" customHeight="1">
      <c r="A93" s="110" t="s">
        <v>185</v>
      </c>
      <c r="B93" s="7">
        <v>6010</v>
      </c>
      <c r="C93" s="165">
        <v>48695</v>
      </c>
      <c r="D93" s="165">
        <v>87561</v>
      </c>
      <c r="E93" s="165">
        <v>100370</v>
      </c>
      <c r="F93" s="165">
        <v>226472</v>
      </c>
      <c r="G93" s="14" t="s">
        <v>269</v>
      </c>
      <c r="H93" s="14" t="s">
        <v>269</v>
      </c>
      <c r="I93" s="14" t="s">
        <v>269</v>
      </c>
      <c r="J93" s="14" t="s">
        <v>269</v>
      </c>
      <c r="M93" s="193"/>
      <c r="N93" s="186"/>
    </row>
    <row r="94" spans="1:14" ht="20.100000000000001" customHeight="1">
      <c r="A94" s="110" t="s">
        <v>309</v>
      </c>
      <c r="B94" s="7">
        <v>6020</v>
      </c>
      <c r="C94" s="165">
        <v>6302</v>
      </c>
      <c r="D94" s="165">
        <v>18603</v>
      </c>
      <c r="E94" s="165">
        <v>62084</v>
      </c>
      <c r="F94" s="165">
        <v>175175</v>
      </c>
      <c r="G94" s="14" t="s">
        <v>269</v>
      </c>
      <c r="H94" s="14" t="s">
        <v>269</v>
      </c>
      <c r="I94" s="14" t="s">
        <v>269</v>
      </c>
      <c r="J94" s="14" t="s">
        <v>269</v>
      </c>
      <c r="M94" s="193"/>
      <c r="N94" s="186"/>
    </row>
    <row r="95" spans="1:14" s="6" customFormat="1" ht="20.100000000000001" customHeight="1">
      <c r="A95" s="109" t="s">
        <v>313</v>
      </c>
      <c r="B95" s="7">
        <v>6030</v>
      </c>
      <c r="C95" s="164">
        <f>C92+C93</f>
        <v>325233</v>
      </c>
      <c r="D95" s="164">
        <f t="shared" ref="D95:E95" si="0">D92+D93</f>
        <v>353689</v>
      </c>
      <c r="E95" s="164">
        <f t="shared" si="0"/>
        <v>375660</v>
      </c>
      <c r="F95" s="164">
        <f>F92+F93</f>
        <v>521238</v>
      </c>
      <c r="G95" s="14" t="s">
        <v>269</v>
      </c>
      <c r="H95" s="14" t="s">
        <v>269</v>
      </c>
      <c r="I95" s="14" t="s">
        <v>269</v>
      </c>
      <c r="J95" s="14" t="s">
        <v>269</v>
      </c>
      <c r="M95" s="194"/>
      <c r="N95" s="189"/>
    </row>
    <row r="96" spans="1:14" ht="20.100000000000001" customHeight="1">
      <c r="A96" s="110" t="s">
        <v>207</v>
      </c>
      <c r="B96" s="7">
        <v>6040</v>
      </c>
      <c r="C96" s="165">
        <v>0</v>
      </c>
      <c r="D96" s="165">
        <v>0</v>
      </c>
      <c r="E96" s="165">
        <v>0</v>
      </c>
      <c r="F96" s="165">
        <v>0</v>
      </c>
      <c r="G96" s="14" t="s">
        <v>269</v>
      </c>
      <c r="H96" s="14" t="s">
        <v>269</v>
      </c>
      <c r="I96" s="14" t="s">
        <v>269</v>
      </c>
      <c r="J96" s="14" t="s">
        <v>269</v>
      </c>
      <c r="M96" s="193"/>
      <c r="N96" s="186"/>
    </row>
    <row r="97" spans="1:14" ht="20.100000000000001" customHeight="1">
      <c r="A97" s="110" t="s">
        <v>208</v>
      </c>
      <c r="B97" s="7">
        <v>6050</v>
      </c>
      <c r="C97" s="165">
        <v>16609</v>
      </c>
      <c r="D97" s="165">
        <v>25143</v>
      </c>
      <c r="E97" s="165">
        <v>32409</v>
      </c>
      <c r="F97" s="165">
        <v>73455</v>
      </c>
      <c r="G97" s="14" t="s">
        <v>269</v>
      </c>
      <c r="H97" s="14" t="s">
        <v>269</v>
      </c>
      <c r="I97" s="14" t="s">
        <v>269</v>
      </c>
      <c r="J97" s="14" t="s">
        <v>269</v>
      </c>
      <c r="M97" s="193"/>
      <c r="N97" s="186"/>
    </row>
    <row r="98" spans="1:14" s="6" customFormat="1" ht="20.100000000000001" customHeight="1">
      <c r="A98" s="109" t="s">
        <v>312</v>
      </c>
      <c r="B98" s="7">
        <v>6060</v>
      </c>
      <c r="C98" s="164">
        <f>SUM(C96:C97)</f>
        <v>16609</v>
      </c>
      <c r="D98" s="164">
        <f t="shared" ref="D98:F98" si="1">SUM(D96:D97)</f>
        <v>25143</v>
      </c>
      <c r="E98" s="164">
        <f t="shared" si="1"/>
        <v>32409</v>
      </c>
      <c r="F98" s="164">
        <f t="shared" si="1"/>
        <v>73455</v>
      </c>
      <c r="G98" s="14" t="s">
        <v>269</v>
      </c>
      <c r="H98" s="14" t="s">
        <v>269</v>
      </c>
      <c r="I98" s="14" t="s">
        <v>269</v>
      </c>
      <c r="J98" s="14" t="s">
        <v>269</v>
      </c>
      <c r="M98" s="194"/>
      <c r="N98" s="189"/>
    </row>
    <row r="99" spans="1:14" ht="20.100000000000001" customHeight="1">
      <c r="A99" s="110" t="s">
        <v>310</v>
      </c>
      <c r="B99" s="7">
        <v>6070</v>
      </c>
      <c r="C99" s="165" t="s">
        <v>440</v>
      </c>
      <c r="D99" s="165" t="s">
        <v>440</v>
      </c>
      <c r="E99" s="165" t="s">
        <v>440</v>
      </c>
      <c r="F99" s="165" t="s">
        <v>440</v>
      </c>
      <c r="G99" s="14" t="s">
        <v>269</v>
      </c>
      <c r="H99" s="14" t="s">
        <v>269</v>
      </c>
      <c r="I99" s="14" t="s">
        <v>269</v>
      </c>
      <c r="J99" s="14" t="s">
        <v>269</v>
      </c>
      <c r="M99" s="193"/>
      <c r="N99" s="186"/>
    </row>
    <row r="100" spans="1:14" ht="20.100000000000001" customHeight="1">
      <c r="A100" s="110" t="s">
        <v>311</v>
      </c>
      <c r="B100" s="7">
        <v>6080</v>
      </c>
      <c r="C100" s="165" t="s">
        <v>440</v>
      </c>
      <c r="D100" s="165" t="s">
        <v>440</v>
      </c>
      <c r="E100" s="165" t="s">
        <v>440</v>
      </c>
      <c r="F100" s="165" t="s">
        <v>440</v>
      </c>
      <c r="G100" s="14" t="s">
        <v>269</v>
      </c>
      <c r="H100" s="14" t="s">
        <v>269</v>
      </c>
      <c r="I100" s="14" t="s">
        <v>269</v>
      </c>
      <c r="J100" s="14" t="s">
        <v>269</v>
      </c>
      <c r="M100" s="193"/>
      <c r="N100" s="186"/>
    </row>
    <row r="101" spans="1:14" s="6" customFormat="1" ht="20.100000000000001" customHeight="1">
      <c r="A101" s="109" t="s">
        <v>186</v>
      </c>
      <c r="B101" s="7">
        <v>6090</v>
      </c>
      <c r="C101" s="171">
        <f>C95-C98</f>
        <v>308624</v>
      </c>
      <c r="D101" s="171">
        <f t="shared" ref="D101:F101" si="2">D95-D98</f>
        <v>328546</v>
      </c>
      <c r="E101" s="171">
        <f t="shared" si="2"/>
        <v>343251</v>
      </c>
      <c r="F101" s="171">
        <f t="shared" si="2"/>
        <v>447783</v>
      </c>
      <c r="G101" s="14" t="s">
        <v>269</v>
      </c>
      <c r="H101" s="14" t="s">
        <v>269</v>
      </c>
      <c r="I101" s="14" t="s">
        <v>269</v>
      </c>
      <c r="J101" s="14" t="s">
        <v>269</v>
      </c>
      <c r="M101" s="195"/>
      <c r="N101" s="189"/>
    </row>
    <row r="102" spans="1:14" s="6" customFormat="1" ht="24.95" customHeight="1">
      <c r="A102" s="81"/>
      <c r="B102" s="29"/>
      <c r="C102" s="68"/>
      <c r="D102" s="82"/>
      <c r="E102" s="82"/>
      <c r="F102" s="82"/>
      <c r="G102" s="38"/>
      <c r="H102" s="38"/>
      <c r="I102" s="38"/>
      <c r="J102" s="38"/>
      <c r="M102" s="189"/>
      <c r="N102" s="189"/>
    </row>
    <row r="103" spans="1:14" ht="24.95" customHeight="1">
      <c r="A103" s="33"/>
      <c r="C103" s="38"/>
      <c r="D103" s="34"/>
      <c r="E103" s="34"/>
      <c r="F103" s="34"/>
      <c r="G103" s="34"/>
      <c r="H103" s="34"/>
      <c r="I103" s="34"/>
      <c r="J103" s="34"/>
    </row>
    <row r="104" spans="1:14" ht="19.5" customHeight="1">
      <c r="A104" s="190" t="s">
        <v>724</v>
      </c>
      <c r="B104" s="1"/>
      <c r="C104" s="229" t="s">
        <v>131</v>
      </c>
      <c r="D104" s="230"/>
      <c r="E104" s="230"/>
      <c r="F104" s="230"/>
      <c r="G104" s="16"/>
      <c r="H104" s="228" t="s">
        <v>727</v>
      </c>
      <c r="I104" s="228"/>
      <c r="J104" s="228"/>
    </row>
    <row r="105" spans="1:14" s="2" customFormat="1" ht="21" customHeight="1">
      <c r="A105" s="29" t="s">
        <v>95</v>
      </c>
      <c r="B105" s="3"/>
      <c r="C105" s="228" t="s">
        <v>96</v>
      </c>
      <c r="D105" s="228"/>
      <c r="E105" s="228"/>
      <c r="F105" s="228"/>
      <c r="G105" s="32"/>
      <c r="H105" s="213" t="s">
        <v>127</v>
      </c>
      <c r="I105" s="213"/>
      <c r="J105" s="213"/>
    </row>
    <row r="107" spans="1:14">
      <c r="A107" s="63"/>
    </row>
    <row r="108" spans="1:14">
      <c r="A108" s="63"/>
    </row>
    <row r="109" spans="1:14">
      <c r="A109" s="63"/>
    </row>
    <row r="110" spans="1:14" s="29" customFormat="1">
      <c r="A110" s="63"/>
      <c r="F110" s="3"/>
      <c r="G110" s="3"/>
      <c r="H110" s="3"/>
      <c r="I110" s="3"/>
      <c r="J110" s="3"/>
    </row>
    <row r="111" spans="1:14" s="29" customFormat="1">
      <c r="A111" s="63"/>
      <c r="F111" s="3"/>
      <c r="G111" s="3"/>
      <c r="H111" s="3"/>
      <c r="I111" s="3"/>
      <c r="J111" s="3"/>
    </row>
    <row r="112" spans="1:14" s="29" customFormat="1">
      <c r="A112" s="63"/>
      <c r="F112" s="3"/>
      <c r="G112" s="3"/>
      <c r="H112" s="3"/>
      <c r="I112" s="3"/>
      <c r="J112" s="3"/>
    </row>
    <row r="113" spans="1:10" s="29" customFormat="1">
      <c r="A113" s="63"/>
      <c r="F113" s="3"/>
      <c r="G113" s="3"/>
      <c r="H113" s="3"/>
      <c r="I113" s="3"/>
      <c r="J113" s="3"/>
    </row>
    <row r="114" spans="1:10" s="29" customFormat="1">
      <c r="A114" s="63"/>
      <c r="F114" s="3"/>
      <c r="G114" s="3"/>
      <c r="H114" s="3"/>
      <c r="I114" s="3"/>
      <c r="J114" s="3"/>
    </row>
    <row r="115" spans="1:10" s="29" customFormat="1">
      <c r="A115" s="63"/>
      <c r="F115" s="3"/>
      <c r="G115" s="3"/>
      <c r="H115" s="3"/>
      <c r="I115" s="3"/>
      <c r="J115" s="3"/>
    </row>
    <row r="116" spans="1:10" s="29" customFormat="1">
      <c r="A116" s="63"/>
      <c r="F116" s="3"/>
      <c r="G116" s="3"/>
      <c r="H116" s="3"/>
      <c r="I116" s="3"/>
      <c r="J116" s="3"/>
    </row>
    <row r="117" spans="1:10" s="29" customFormat="1">
      <c r="A117" s="63"/>
      <c r="F117" s="3"/>
      <c r="G117" s="3"/>
      <c r="H117" s="3"/>
      <c r="I117" s="3"/>
      <c r="J117" s="3"/>
    </row>
    <row r="118" spans="1:10" s="29" customFormat="1">
      <c r="A118" s="63"/>
      <c r="F118" s="3"/>
      <c r="G118" s="3"/>
      <c r="H118" s="3"/>
      <c r="I118" s="3"/>
      <c r="J118" s="3"/>
    </row>
    <row r="119" spans="1:10" s="29" customFormat="1">
      <c r="A119" s="63"/>
      <c r="F119" s="3"/>
      <c r="G119" s="3"/>
      <c r="H119" s="3"/>
      <c r="I119" s="3"/>
      <c r="J119" s="3"/>
    </row>
    <row r="120" spans="1:10" s="29" customFormat="1">
      <c r="A120" s="63"/>
      <c r="F120" s="3"/>
      <c r="G120" s="3"/>
      <c r="H120" s="3"/>
      <c r="I120" s="3"/>
      <c r="J120" s="3"/>
    </row>
    <row r="121" spans="1:10" s="29" customFormat="1">
      <c r="A121" s="63"/>
      <c r="F121" s="3"/>
      <c r="G121" s="3"/>
      <c r="H121" s="3"/>
      <c r="I121" s="3"/>
      <c r="J121" s="3"/>
    </row>
    <row r="122" spans="1:10" s="29" customFormat="1">
      <c r="A122" s="63"/>
      <c r="F122" s="3"/>
      <c r="G122" s="3"/>
      <c r="H122" s="3"/>
      <c r="I122" s="3"/>
      <c r="J122" s="3"/>
    </row>
    <row r="123" spans="1:10" s="29" customFormat="1">
      <c r="A123" s="63"/>
      <c r="F123" s="3"/>
      <c r="G123" s="3"/>
      <c r="H123" s="3"/>
      <c r="I123" s="3"/>
      <c r="J123" s="3"/>
    </row>
    <row r="124" spans="1:10" s="29" customFormat="1">
      <c r="A124" s="63"/>
      <c r="F124" s="3"/>
      <c r="G124" s="3"/>
      <c r="H124" s="3"/>
      <c r="I124" s="3"/>
      <c r="J124" s="3"/>
    </row>
    <row r="125" spans="1:10" s="29" customFormat="1">
      <c r="A125" s="63"/>
      <c r="F125" s="3"/>
      <c r="G125" s="3"/>
      <c r="H125" s="3"/>
      <c r="I125" s="3"/>
      <c r="J125" s="3"/>
    </row>
    <row r="126" spans="1:10" s="29" customFormat="1">
      <c r="A126" s="63"/>
      <c r="F126" s="3"/>
      <c r="G126" s="3"/>
      <c r="H126" s="3"/>
      <c r="I126" s="3"/>
      <c r="J126" s="3"/>
    </row>
    <row r="127" spans="1:10" s="29" customFormat="1">
      <c r="A127" s="63"/>
      <c r="F127" s="3"/>
      <c r="G127" s="3"/>
      <c r="H127" s="3"/>
      <c r="I127" s="3"/>
      <c r="J127" s="3"/>
    </row>
    <row r="128" spans="1:10" s="29" customFormat="1">
      <c r="A128" s="63"/>
      <c r="F128" s="3"/>
      <c r="G128" s="3"/>
      <c r="H128" s="3"/>
      <c r="I128" s="3"/>
      <c r="J128" s="3"/>
    </row>
    <row r="129" spans="1:10" s="29" customFormat="1">
      <c r="A129" s="63"/>
      <c r="F129" s="3"/>
      <c r="G129" s="3"/>
      <c r="H129" s="3"/>
      <c r="I129" s="3"/>
      <c r="J129" s="3"/>
    </row>
    <row r="130" spans="1:10" s="29" customFormat="1">
      <c r="A130" s="63"/>
      <c r="F130" s="3"/>
      <c r="G130" s="3"/>
      <c r="H130" s="3"/>
      <c r="I130" s="3"/>
      <c r="J130" s="3"/>
    </row>
    <row r="131" spans="1:10" s="29" customFormat="1">
      <c r="A131" s="63"/>
      <c r="F131" s="3"/>
      <c r="G131" s="3"/>
      <c r="H131" s="3"/>
      <c r="I131" s="3"/>
      <c r="J131" s="3"/>
    </row>
    <row r="132" spans="1:10" s="29" customFormat="1">
      <c r="A132" s="63"/>
      <c r="F132" s="3"/>
      <c r="G132" s="3"/>
      <c r="H132" s="3"/>
      <c r="I132" s="3"/>
      <c r="J132" s="3"/>
    </row>
    <row r="133" spans="1:10" s="29" customFormat="1">
      <c r="A133" s="63"/>
      <c r="F133" s="3"/>
      <c r="G133" s="3"/>
      <c r="H133" s="3"/>
      <c r="I133" s="3"/>
      <c r="J133" s="3"/>
    </row>
    <row r="134" spans="1:10" s="29" customFormat="1">
      <c r="A134" s="63"/>
      <c r="F134" s="3"/>
      <c r="G134" s="3"/>
      <c r="H134" s="3"/>
      <c r="I134" s="3"/>
      <c r="J134" s="3"/>
    </row>
    <row r="135" spans="1:10" s="29" customFormat="1">
      <c r="A135" s="63"/>
      <c r="F135" s="3"/>
      <c r="G135" s="3"/>
      <c r="H135" s="3"/>
      <c r="I135" s="3"/>
      <c r="J135" s="3"/>
    </row>
    <row r="136" spans="1:10" s="29" customFormat="1">
      <c r="A136" s="63"/>
      <c r="F136" s="3"/>
      <c r="G136" s="3"/>
      <c r="H136" s="3"/>
      <c r="I136" s="3"/>
      <c r="J136" s="3"/>
    </row>
    <row r="137" spans="1:10" s="29" customFormat="1">
      <c r="A137" s="63"/>
      <c r="F137" s="3"/>
      <c r="G137" s="3"/>
      <c r="H137" s="3"/>
      <c r="I137" s="3"/>
      <c r="J137" s="3"/>
    </row>
    <row r="138" spans="1:10" s="29" customFormat="1">
      <c r="A138" s="63"/>
      <c r="F138" s="3"/>
      <c r="G138" s="3"/>
      <c r="H138" s="3"/>
      <c r="I138" s="3"/>
      <c r="J138" s="3"/>
    </row>
    <row r="139" spans="1:10" s="29" customFormat="1">
      <c r="A139" s="63"/>
      <c r="F139" s="3"/>
      <c r="G139" s="3"/>
      <c r="H139" s="3"/>
      <c r="I139" s="3"/>
      <c r="J139" s="3"/>
    </row>
    <row r="140" spans="1:10" s="29" customFormat="1">
      <c r="A140" s="63"/>
      <c r="F140" s="3"/>
      <c r="G140" s="3"/>
      <c r="H140" s="3"/>
      <c r="I140" s="3"/>
      <c r="J140" s="3"/>
    </row>
    <row r="141" spans="1:10" s="29" customFormat="1">
      <c r="A141" s="63"/>
      <c r="F141" s="3"/>
      <c r="G141" s="3"/>
      <c r="H141" s="3"/>
      <c r="I141" s="3"/>
      <c r="J141" s="3"/>
    </row>
    <row r="142" spans="1:10" s="29" customFormat="1">
      <c r="A142" s="63"/>
      <c r="F142" s="3"/>
      <c r="G142" s="3"/>
      <c r="H142" s="3"/>
      <c r="I142" s="3"/>
      <c r="J142" s="3"/>
    </row>
    <row r="143" spans="1:10" s="29" customFormat="1">
      <c r="A143" s="63"/>
      <c r="F143" s="3"/>
      <c r="G143" s="3"/>
      <c r="H143" s="3"/>
      <c r="I143" s="3"/>
      <c r="J143" s="3"/>
    </row>
    <row r="144" spans="1:10" s="29" customFormat="1">
      <c r="A144" s="63"/>
      <c r="F144" s="3"/>
      <c r="G144" s="3"/>
      <c r="H144" s="3"/>
      <c r="I144" s="3"/>
      <c r="J144" s="3"/>
    </row>
    <row r="145" spans="1:10" s="29" customFormat="1">
      <c r="A145" s="63"/>
      <c r="F145" s="3"/>
      <c r="G145" s="3"/>
      <c r="H145" s="3"/>
      <c r="I145" s="3"/>
      <c r="J145" s="3"/>
    </row>
    <row r="146" spans="1:10" s="29" customFormat="1">
      <c r="A146" s="63"/>
      <c r="F146" s="3"/>
      <c r="G146" s="3"/>
      <c r="H146" s="3"/>
      <c r="I146" s="3"/>
      <c r="J146" s="3"/>
    </row>
    <row r="147" spans="1:10" s="29" customFormat="1">
      <c r="A147" s="63"/>
      <c r="F147" s="3"/>
      <c r="G147" s="3"/>
      <c r="H147" s="3"/>
      <c r="I147" s="3"/>
      <c r="J147" s="3"/>
    </row>
    <row r="148" spans="1:10" s="29" customFormat="1">
      <c r="A148" s="63"/>
      <c r="F148" s="3"/>
      <c r="G148" s="3"/>
      <c r="H148" s="3"/>
      <c r="I148" s="3"/>
      <c r="J148" s="3"/>
    </row>
    <row r="149" spans="1:10" s="29" customFormat="1">
      <c r="A149" s="63"/>
      <c r="F149" s="3"/>
      <c r="G149" s="3"/>
      <c r="H149" s="3"/>
      <c r="I149" s="3"/>
      <c r="J149" s="3"/>
    </row>
    <row r="150" spans="1:10" s="29" customFormat="1">
      <c r="A150" s="63"/>
      <c r="F150" s="3"/>
      <c r="G150" s="3"/>
      <c r="H150" s="3"/>
      <c r="I150" s="3"/>
      <c r="J150" s="3"/>
    </row>
    <row r="151" spans="1:10" s="29" customFormat="1">
      <c r="A151" s="63"/>
      <c r="F151" s="3"/>
      <c r="G151" s="3"/>
      <c r="H151" s="3"/>
      <c r="I151" s="3"/>
      <c r="J151" s="3"/>
    </row>
    <row r="152" spans="1:10" s="29" customFormat="1">
      <c r="A152" s="63"/>
      <c r="F152" s="3"/>
      <c r="G152" s="3"/>
      <c r="H152" s="3"/>
      <c r="I152" s="3"/>
      <c r="J152" s="3"/>
    </row>
    <row r="153" spans="1:10" s="29" customFormat="1">
      <c r="A153" s="63"/>
      <c r="F153" s="3"/>
      <c r="G153" s="3"/>
      <c r="H153" s="3"/>
      <c r="I153" s="3"/>
      <c r="J153" s="3"/>
    </row>
    <row r="154" spans="1:10" s="29" customFormat="1">
      <c r="A154" s="63"/>
      <c r="F154" s="3"/>
      <c r="G154" s="3"/>
      <c r="H154" s="3"/>
      <c r="I154" s="3"/>
      <c r="J154" s="3"/>
    </row>
    <row r="155" spans="1:10" s="29" customFormat="1">
      <c r="A155" s="63"/>
      <c r="F155" s="3"/>
      <c r="G155" s="3"/>
      <c r="H155" s="3"/>
      <c r="I155" s="3"/>
      <c r="J155" s="3"/>
    </row>
    <row r="156" spans="1:10" s="29" customFormat="1">
      <c r="A156" s="63"/>
      <c r="F156" s="3"/>
      <c r="G156" s="3"/>
      <c r="H156" s="3"/>
      <c r="I156" s="3"/>
      <c r="J156" s="3"/>
    </row>
    <row r="157" spans="1:10" s="29" customFormat="1">
      <c r="A157" s="63"/>
      <c r="F157" s="3"/>
      <c r="G157" s="3"/>
      <c r="H157" s="3"/>
      <c r="I157" s="3"/>
      <c r="J157" s="3"/>
    </row>
    <row r="158" spans="1:10" s="29" customFormat="1">
      <c r="A158" s="63"/>
      <c r="F158" s="3"/>
      <c r="G158" s="3"/>
      <c r="H158" s="3"/>
      <c r="I158" s="3"/>
      <c r="J158" s="3"/>
    </row>
    <row r="159" spans="1:10" s="29" customFormat="1">
      <c r="A159" s="63"/>
      <c r="F159" s="3"/>
      <c r="G159" s="3"/>
      <c r="H159" s="3"/>
      <c r="I159" s="3"/>
      <c r="J159" s="3"/>
    </row>
    <row r="160" spans="1:10" s="29" customFormat="1">
      <c r="A160" s="63"/>
      <c r="F160" s="3"/>
      <c r="G160" s="3"/>
      <c r="H160" s="3"/>
      <c r="I160" s="3"/>
      <c r="J160" s="3"/>
    </row>
    <row r="161" spans="1:10" s="29" customFormat="1">
      <c r="A161" s="63"/>
      <c r="F161" s="3"/>
      <c r="G161" s="3"/>
      <c r="H161" s="3"/>
      <c r="I161" s="3"/>
      <c r="J161" s="3"/>
    </row>
    <row r="162" spans="1:10" s="29" customFormat="1">
      <c r="A162" s="63"/>
      <c r="F162" s="3"/>
      <c r="G162" s="3"/>
      <c r="H162" s="3"/>
      <c r="I162" s="3"/>
      <c r="J162" s="3"/>
    </row>
    <row r="163" spans="1:10" s="29" customFormat="1">
      <c r="A163" s="63"/>
      <c r="F163" s="3"/>
      <c r="G163" s="3"/>
      <c r="H163" s="3"/>
      <c r="I163" s="3"/>
      <c r="J163" s="3"/>
    </row>
    <row r="164" spans="1:10" s="29" customFormat="1">
      <c r="A164" s="63"/>
      <c r="F164" s="3"/>
      <c r="G164" s="3"/>
      <c r="H164" s="3"/>
      <c r="I164" s="3"/>
      <c r="J164" s="3"/>
    </row>
    <row r="165" spans="1:10" s="29" customFormat="1">
      <c r="A165" s="63"/>
      <c r="F165" s="3"/>
      <c r="G165" s="3"/>
      <c r="H165" s="3"/>
      <c r="I165" s="3"/>
      <c r="J165" s="3"/>
    </row>
    <row r="166" spans="1:10" s="29" customFormat="1">
      <c r="A166" s="63"/>
      <c r="F166" s="3"/>
      <c r="G166" s="3"/>
      <c r="H166" s="3"/>
      <c r="I166" s="3"/>
      <c r="J166" s="3"/>
    </row>
    <row r="167" spans="1:10" s="29" customFormat="1">
      <c r="A167" s="63"/>
      <c r="F167" s="3"/>
      <c r="G167" s="3"/>
      <c r="H167" s="3"/>
      <c r="I167" s="3"/>
      <c r="J167" s="3"/>
    </row>
    <row r="168" spans="1:10" s="29" customFormat="1">
      <c r="A168" s="63"/>
      <c r="F168" s="3"/>
      <c r="G168" s="3"/>
      <c r="H168" s="3"/>
      <c r="I168" s="3"/>
      <c r="J168" s="3"/>
    </row>
    <row r="169" spans="1:10" s="29" customFormat="1">
      <c r="A169" s="63"/>
      <c r="F169" s="3"/>
      <c r="G169" s="3"/>
      <c r="H169" s="3"/>
      <c r="I169" s="3"/>
      <c r="J169" s="3"/>
    </row>
    <row r="170" spans="1:10" s="29" customFormat="1">
      <c r="A170" s="63"/>
      <c r="F170" s="3"/>
      <c r="G170" s="3"/>
      <c r="H170" s="3"/>
      <c r="I170" s="3"/>
      <c r="J170" s="3"/>
    </row>
    <row r="171" spans="1:10" s="29" customFormat="1">
      <c r="A171" s="63"/>
      <c r="F171" s="3"/>
      <c r="G171" s="3"/>
      <c r="H171" s="3"/>
      <c r="I171" s="3"/>
      <c r="J171" s="3"/>
    </row>
    <row r="172" spans="1:10" s="29" customFormat="1">
      <c r="A172" s="63"/>
      <c r="F172" s="3"/>
      <c r="G172" s="3"/>
      <c r="H172" s="3"/>
      <c r="I172" s="3"/>
      <c r="J172" s="3"/>
    </row>
    <row r="173" spans="1:10" s="29" customFormat="1">
      <c r="A173" s="63"/>
      <c r="F173" s="3"/>
      <c r="G173" s="3"/>
      <c r="H173" s="3"/>
      <c r="I173" s="3"/>
      <c r="J173" s="3"/>
    </row>
    <row r="174" spans="1:10" s="29" customFormat="1">
      <c r="A174" s="63"/>
      <c r="F174" s="3"/>
      <c r="G174" s="3"/>
      <c r="H174" s="3"/>
      <c r="I174" s="3"/>
      <c r="J174" s="3"/>
    </row>
    <row r="175" spans="1:10" s="29" customFormat="1">
      <c r="A175" s="63"/>
      <c r="F175" s="3"/>
      <c r="G175" s="3"/>
      <c r="H175" s="3"/>
      <c r="I175" s="3"/>
      <c r="J175" s="3"/>
    </row>
    <row r="176" spans="1:10" s="29" customFormat="1">
      <c r="A176" s="63"/>
      <c r="F176" s="3"/>
      <c r="G176" s="3"/>
      <c r="H176" s="3"/>
      <c r="I176" s="3"/>
      <c r="J176" s="3"/>
    </row>
    <row r="177" spans="1:10" s="29" customFormat="1">
      <c r="A177" s="63"/>
      <c r="F177" s="3"/>
      <c r="G177" s="3"/>
      <c r="H177" s="3"/>
      <c r="I177" s="3"/>
      <c r="J177" s="3"/>
    </row>
    <row r="178" spans="1:10" s="29" customFormat="1">
      <c r="A178" s="63"/>
      <c r="F178" s="3"/>
      <c r="G178" s="3"/>
      <c r="H178" s="3"/>
      <c r="I178" s="3"/>
      <c r="J178" s="3"/>
    </row>
    <row r="179" spans="1:10" s="29" customFormat="1">
      <c r="A179" s="63"/>
      <c r="F179" s="3"/>
      <c r="G179" s="3"/>
      <c r="H179" s="3"/>
      <c r="I179" s="3"/>
      <c r="J179" s="3"/>
    </row>
    <row r="180" spans="1:10" s="29" customFormat="1">
      <c r="A180" s="63"/>
      <c r="F180" s="3"/>
      <c r="G180" s="3"/>
      <c r="H180" s="3"/>
      <c r="I180" s="3"/>
      <c r="J180" s="3"/>
    </row>
    <row r="181" spans="1:10" s="29" customFormat="1">
      <c r="A181" s="63"/>
      <c r="F181" s="3"/>
      <c r="G181" s="3"/>
      <c r="H181" s="3"/>
      <c r="I181" s="3"/>
      <c r="J181" s="3"/>
    </row>
    <row r="182" spans="1:10" s="29" customFormat="1">
      <c r="A182" s="63"/>
      <c r="F182" s="3"/>
      <c r="G182" s="3"/>
      <c r="H182" s="3"/>
      <c r="I182" s="3"/>
      <c r="J182" s="3"/>
    </row>
    <row r="183" spans="1:10" s="29" customFormat="1">
      <c r="A183" s="63"/>
      <c r="F183" s="3"/>
      <c r="G183" s="3"/>
      <c r="H183" s="3"/>
      <c r="I183" s="3"/>
      <c r="J183" s="3"/>
    </row>
    <row r="184" spans="1:10" s="29" customFormat="1">
      <c r="A184" s="63"/>
      <c r="F184" s="3"/>
      <c r="G184" s="3"/>
      <c r="H184" s="3"/>
      <c r="I184" s="3"/>
      <c r="J184" s="3"/>
    </row>
    <row r="185" spans="1:10" s="29" customFormat="1">
      <c r="A185" s="63"/>
      <c r="F185" s="3"/>
      <c r="G185" s="3"/>
      <c r="H185" s="3"/>
      <c r="I185" s="3"/>
      <c r="J185" s="3"/>
    </row>
    <row r="186" spans="1:10" s="29" customFormat="1">
      <c r="A186" s="63"/>
      <c r="F186" s="3"/>
      <c r="G186" s="3"/>
      <c r="H186" s="3"/>
      <c r="I186" s="3"/>
      <c r="J186" s="3"/>
    </row>
    <row r="187" spans="1:10" s="29" customFormat="1">
      <c r="A187" s="63"/>
      <c r="F187" s="3"/>
      <c r="G187" s="3"/>
      <c r="H187" s="3"/>
      <c r="I187" s="3"/>
      <c r="J187" s="3"/>
    </row>
    <row r="188" spans="1:10" s="29" customFormat="1">
      <c r="A188" s="63"/>
      <c r="F188" s="3"/>
      <c r="G188" s="3"/>
      <c r="H188" s="3"/>
      <c r="I188" s="3"/>
      <c r="J188" s="3"/>
    </row>
    <row r="189" spans="1:10" s="29" customFormat="1">
      <c r="A189" s="63"/>
      <c r="F189" s="3"/>
      <c r="G189" s="3"/>
      <c r="H189" s="3"/>
      <c r="I189" s="3"/>
      <c r="J189" s="3"/>
    </row>
    <row r="190" spans="1:10" s="29" customFormat="1">
      <c r="A190" s="63"/>
      <c r="F190" s="3"/>
      <c r="G190" s="3"/>
      <c r="H190" s="3"/>
      <c r="I190" s="3"/>
      <c r="J190" s="3"/>
    </row>
    <row r="191" spans="1:10" s="29" customFormat="1">
      <c r="A191" s="63"/>
      <c r="F191" s="3"/>
      <c r="G191" s="3"/>
      <c r="H191" s="3"/>
      <c r="I191" s="3"/>
      <c r="J191" s="3"/>
    </row>
    <row r="192" spans="1:10" s="29" customFormat="1">
      <c r="A192" s="63"/>
      <c r="F192" s="3"/>
      <c r="G192" s="3"/>
      <c r="H192" s="3"/>
      <c r="I192" s="3"/>
      <c r="J192" s="3"/>
    </row>
    <row r="193" spans="1:10" s="29" customFormat="1">
      <c r="A193" s="63"/>
      <c r="F193" s="3"/>
      <c r="G193" s="3"/>
      <c r="H193" s="3"/>
      <c r="I193" s="3"/>
      <c r="J193" s="3"/>
    </row>
    <row r="194" spans="1:10" s="29" customFormat="1">
      <c r="A194" s="63"/>
      <c r="F194" s="3"/>
      <c r="G194" s="3"/>
      <c r="H194" s="3"/>
      <c r="I194" s="3"/>
      <c r="J194" s="3"/>
    </row>
    <row r="195" spans="1:10" s="29" customFormat="1">
      <c r="A195" s="63"/>
      <c r="F195" s="3"/>
      <c r="G195" s="3"/>
      <c r="H195" s="3"/>
      <c r="I195" s="3"/>
      <c r="J195" s="3"/>
    </row>
    <row r="196" spans="1:10" s="29" customFormat="1">
      <c r="A196" s="63"/>
      <c r="F196" s="3"/>
      <c r="G196" s="3"/>
      <c r="H196" s="3"/>
      <c r="I196" s="3"/>
      <c r="J196" s="3"/>
    </row>
    <row r="197" spans="1:10" s="29" customFormat="1">
      <c r="A197" s="63"/>
      <c r="F197" s="3"/>
      <c r="G197" s="3"/>
      <c r="H197" s="3"/>
      <c r="I197" s="3"/>
      <c r="J197" s="3"/>
    </row>
    <row r="198" spans="1:10" s="29" customFormat="1">
      <c r="A198" s="63"/>
      <c r="F198" s="3"/>
      <c r="G198" s="3"/>
      <c r="H198" s="3"/>
      <c r="I198" s="3"/>
      <c r="J198" s="3"/>
    </row>
    <row r="199" spans="1:10" s="29" customFormat="1">
      <c r="A199" s="63"/>
      <c r="F199" s="3"/>
      <c r="G199" s="3"/>
      <c r="H199" s="3"/>
      <c r="I199" s="3"/>
      <c r="J199" s="3"/>
    </row>
    <row r="200" spans="1:10" s="29" customFormat="1">
      <c r="A200" s="63"/>
      <c r="F200" s="3"/>
      <c r="G200" s="3"/>
      <c r="H200" s="3"/>
      <c r="I200" s="3"/>
      <c r="J200" s="3"/>
    </row>
    <row r="201" spans="1:10" s="29" customFormat="1">
      <c r="A201" s="63"/>
      <c r="F201" s="3"/>
      <c r="G201" s="3"/>
      <c r="H201" s="3"/>
      <c r="I201" s="3"/>
      <c r="J201" s="3"/>
    </row>
    <row r="202" spans="1:10" s="29" customFormat="1">
      <c r="A202" s="63"/>
      <c r="F202" s="3"/>
      <c r="G202" s="3"/>
      <c r="H202" s="3"/>
      <c r="I202" s="3"/>
      <c r="J202" s="3"/>
    </row>
    <row r="203" spans="1:10" s="29" customFormat="1">
      <c r="A203" s="63"/>
      <c r="F203" s="3"/>
      <c r="G203" s="3"/>
      <c r="H203" s="3"/>
      <c r="I203" s="3"/>
      <c r="J203" s="3"/>
    </row>
    <row r="204" spans="1:10" s="29" customFormat="1">
      <c r="A204" s="63"/>
      <c r="F204" s="3"/>
      <c r="G204" s="3"/>
      <c r="H204" s="3"/>
      <c r="I204" s="3"/>
      <c r="J204" s="3"/>
    </row>
    <row r="205" spans="1:10" s="29" customFormat="1">
      <c r="A205" s="63"/>
      <c r="F205" s="3"/>
      <c r="G205" s="3"/>
      <c r="H205" s="3"/>
      <c r="I205" s="3"/>
      <c r="J205" s="3"/>
    </row>
    <row r="206" spans="1:10" s="29" customFormat="1">
      <c r="A206" s="63"/>
      <c r="F206" s="3"/>
      <c r="G206" s="3"/>
      <c r="H206" s="3"/>
      <c r="I206" s="3"/>
      <c r="J206" s="3"/>
    </row>
    <row r="207" spans="1:10" s="29" customFormat="1">
      <c r="A207" s="63"/>
      <c r="F207" s="3"/>
      <c r="G207" s="3"/>
      <c r="H207" s="3"/>
      <c r="I207" s="3"/>
      <c r="J207" s="3"/>
    </row>
    <row r="208" spans="1:10" s="29" customFormat="1">
      <c r="A208" s="63"/>
      <c r="F208" s="3"/>
      <c r="G208" s="3"/>
      <c r="H208" s="3"/>
      <c r="I208" s="3"/>
      <c r="J208" s="3"/>
    </row>
    <row r="209" spans="1:10" s="29" customFormat="1">
      <c r="A209" s="63"/>
      <c r="F209" s="3"/>
      <c r="G209" s="3"/>
      <c r="H209" s="3"/>
      <c r="I209" s="3"/>
      <c r="J209" s="3"/>
    </row>
    <row r="210" spans="1:10" s="29" customFormat="1">
      <c r="A210" s="63"/>
      <c r="F210" s="3"/>
      <c r="G210" s="3"/>
      <c r="H210" s="3"/>
      <c r="I210" s="3"/>
      <c r="J210" s="3"/>
    </row>
    <row r="211" spans="1:10" s="29" customFormat="1">
      <c r="A211" s="63"/>
      <c r="F211" s="3"/>
      <c r="G211" s="3"/>
      <c r="H211" s="3"/>
      <c r="I211" s="3"/>
      <c r="J211" s="3"/>
    </row>
    <row r="212" spans="1:10" s="29" customFormat="1">
      <c r="A212" s="63"/>
      <c r="F212" s="3"/>
      <c r="G212" s="3"/>
      <c r="H212" s="3"/>
      <c r="I212" s="3"/>
      <c r="J212" s="3"/>
    </row>
    <row r="213" spans="1:10" s="29" customFormat="1">
      <c r="A213" s="63"/>
      <c r="F213" s="3"/>
      <c r="G213" s="3"/>
      <c r="H213" s="3"/>
      <c r="I213" s="3"/>
      <c r="J213" s="3"/>
    </row>
    <row r="214" spans="1:10" s="29" customFormat="1">
      <c r="A214" s="63"/>
      <c r="F214" s="3"/>
      <c r="G214" s="3"/>
      <c r="H214" s="3"/>
      <c r="I214" s="3"/>
      <c r="J214" s="3"/>
    </row>
    <row r="215" spans="1:10" s="29" customFormat="1">
      <c r="A215" s="63"/>
      <c r="F215" s="3"/>
      <c r="G215" s="3"/>
      <c r="H215" s="3"/>
      <c r="I215" s="3"/>
      <c r="J215" s="3"/>
    </row>
    <row r="216" spans="1:10" s="29" customFormat="1">
      <c r="A216" s="63"/>
      <c r="F216" s="3"/>
      <c r="G216" s="3"/>
      <c r="H216" s="3"/>
      <c r="I216" s="3"/>
      <c r="J216" s="3"/>
    </row>
    <row r="217" spans="1:10" s="29" customFormat="1">
      <c r="A217" s="63"/>
      <c r="F217" s="3"/>
      <c r="G217" s="3"/>
      <c r="H217" s="3"/>
      <c r="I217" s="3"/>
      <c r="J217" s="3"/>
    </row>
    <row r="218" spans="1:10" s="29" customFormat="1">
      <c r="A218" s="63"/>
      <c r="F218" s="3"/>
      <c r="G218" s="3"/>
      <c r="H218" s="3"/>
      <c r="I218" s="3"/>
      <c r="J218" s="3"/>
    </row>
    <row r="219" spans="1:10" s="29" customFormat="1">
      <c r="A219" s="63"/>
      <c r="F219" s="3"/>
      <c r="G219" s="3"/>
      <c r="H219" s="3"/>
      <c r="I219" s="3"/>
      <c r="J219" s="3"/>
    </row>
    <row r="220" spans="1:10" s="29" customFormat="1">
      <c r="A220" s="63"/>
      <c r="F220" s="3"/>
      <c r="G220" s="3"/>
      <c r="H220" s="3"/>
      <c r="I220" s="3"/>
      <c r="J220" s="3"/>
    </row>
    <row r="221" spans="1:10" s="29" customFormat="1">
      <c r="A221" s="63"/>
      <c r="F221" s="3"/>
      <c r="G221" s="3"/>
      <c r="H221" s="3"/>
      <c r="I221" s="3"/>
      <c r="J221" s="3"/>
    </row>
    <row r="222" spans="1:10" s="29" customFormat="1">
      <c r="A222" s="63"/>
      <c r="F222" s="3"/>
      <c r="G222" s="3"/>
      <c r="H222" s="3"/>
      <c r="I222" s="3"/>
      <c r="J222" s="3"/>
    </row>
    <row r="223" spans="1:10" s="29" customFormat="1">
      <c r="A223" s="63"/>
      <c r="F223" s="3"/>
      <c r="G223" s="3"/>
      <c r="H223" s="3"/>
      <c r="I223" s="3"/>
      <c r="J223" s="3"/>
    </row>
    <row r="224" spans="1:10" s="29" customFormat="1">
      <c r="A224" s="63"/>
      <c r="F224" s="3"/>
      <c r="G224" s="3"/>
      <c r="H224" s="3"/>
      <c r="I224" s="3"/>
      <c r="J224" s="3"/>
    </row>
    <row r="225" spans="1:10" s="29" customFormat="1">
      <c r="A225" s="63"/>
      <c r="F225" s="3"/>
      <c r="G225" s="3"/>
      <c r="H225" s="3"/>
      <c r="I225" s="3"/>
      <c r="J225" s="3"/>
    </row>
    <row r="226" spans="1:10" s="29" customFormat="1">
      <c r="A226" s="63"/>
      <c r="F226" s="3"/>
      <c r="G226" s="3"/>
      <c r="H226" s="3"/>
      <c r="I226" s="3"/>
      <c r="J226" s="3"/>
    </row>
    <row r="227" spans="1:10" s="29" customFormat="1">
      <c r="A227" s="63"/>
      <c r="F227" s="3"/>
      <c r="G227" s="3"/>
      <c r="H227" s="3"/>
      <c r="I227" s="3"/>
      <c r="J227" s="3"/>
    </row>
    <row r="228" spans="1:10" s="29" customFormat="1">
      <c r="A228" s="63"/>
      <c r="F228" s="3"/>
      <c r="G228" s="3"/>
      <c r="H228" s="3"/>
      <c r="I228" s="3"/>
      <c r="J228" s="3"/>
    </row>
    <row r="229" spans="1:10" s="29" customFormat="1">
      <c r="A229" s="63"/>
      <c r="F229" s="3"/>
      <c r="G229" s="3"/>
      <c r="H229" s="3"/>
      <c r="I229" s="3"/>
      <c r="J229" s="3"/>
    </row>
    <row r="230" spans="1:10" s="29" customFormat="1">
      <c r="A230" s="63"/>
      <c r="F230" s="3"/>
      <c r="G230" s="3"/>
      <c r="H230" s="3"/>
      <c r="I230" s="3"/>
      <c r="J230" s="3"/>
    </row>
    <row r="231" spans="1:10" s="29" customFormat="1">
      <c r="A231" s="63"/>
      <c r="F231" s="3"/>
      <c r="G231" s="3"/>
      <c r="H231" s="3"/>
      <c r="I231" s="3"/>
      <c r="J231" s="3"/>
    </row>
    <row r="232" spans="1:10" s="29" customFormat="1">
      <c r="A232" s="63"/>
      <c r="F232" s="3"/>
      <c r="G232" s="3"/>
      <c r="H232" s="3"/>
      <c r="I232" s="3"/>
      <c r="J232" s="3"/>
    </row>
    <row r="233" spans="1:10" s="29" customFormat="1">
      <c r="A233" s="63"/>
      <c r="F233" s="3"/>
      <c r="G233" s="3"/>
      <c r="H233" s="3"/>
      <c r="I233" s="3"/>
      <c r="J233" s="3"/>
    </row>
    <row r="234" spans="1:10" s="29" customFormat="1">
      <c r="A234" s="63"/>
      <c r="F234" s="3"/>
      <c r="G234" s="3"/>
      <c r="H234" s="3"/>
      <c r="I234" s="3"/>
      <c r="J234" s="3"/>
    </row>
    <row r="235" spans="1:10" s="29" customFormat="1">
      <c r="A235" s="63"/>
      <c r="F235" s="3"/>
      <c r="G235" s="3"/>
      <c r="H235" s="3"/>
      <c r="I235" s="3"/>
      <c r="J235" s="3"/>
    </row>
    <row r="236" spans="1:10" s="29" customFormat="1">
      <c r="A236" s="63"/>
      <c r="F236" s="3"/>
      <c r="G236" s="3"/>
      <c r="H236" s="3"/>
      <c r="I236" s="3"/>
      <c r="J236" s="3"/>
    </row>
    <row r="237" spans="1:10" s="29" customFormat="1">
      <c r="A237" s="63"/>
      <c r="F237" s="3"/>
      <c r="G237" s="3"/>
      <c r="H237" s="3"/>
      <c r="I237" s="3"/>
      <c r="J237" s="3"/>
    </row>
    <row r="238" spans="1:10" s="29" customFormat="1">
      <c r="A238" s="63"/>
      <c r="F238" s="3"/>
      <c r="G238" s="3"/>
      <c r="H238" s="3"/>
      <c r="I238" s="3"/>
      <c r="J238" s="3"/>
    </row>
    <row r="239" spans="1:10" s="29" customFormat="1">
      <c r="A239" s="63"/>
      <c r="F239" s="3"/>
      <c r="G239" s="3"/>
      <c r="H239" s="3"/>
      <c r="I239" s="3"/>
      <c r="J239" s="3"/>
    </row>
    <row r="240" spans="1:10" s="29" customFormat="1">
      <c r="A240" s="63"/>
      <c r="F240" s="3"/>
      <c r="G240" s="3"/>
      <c r="H240" s="3"/>
      <c r="I240" s="3"/>
      <c r="J240" s="3"/>
    </row>
    <row r="241" spans="1:10" s="29" customFormat="1">
      <c r="A241" s="63"/>
      <c r="F241" s="3"/>
      <c r="G241" s="3"/>
      <c r="H241" s="3"/>
      <c r="I241" s="3"/>
      <c r="J241" s="3"/>
    </row>
    <row r="242" spans="1:10" s="29" customFormat="1">
      <c r="A242" s="63"/>
      <c r="F242" s="3"/>
      <c r="G242" s="3"/>
      <c r="H242" s="3"/>
      <c r="I242" s="3"/>
      <c r="J242" s="3"/>
    </row>
    <row r="243" spans="1:10" s="29" customFormat="1">
      <c r="A243" s="63"/>
      <c r="F243" s="3"/>
      <c r="G243" s="3"/>
      <c r="H243" s="3"/>
      <c r="I243" s="3"/>
      <c r="J243" s="3"/>
    </row>
    <row r="244" spans="1:10" s="29" customFormat="1">
      <c r="A244" s="63"/>
      <c r="F244" s="3"/>
      <c r="G244" s="3"/>
      <c r="H244" s="3"/>
      <c r="I244" s="3"/>
      <c r="J244" s="3"/>
    </row>
    <row r="245" spans="1:10" s="29" customFormat="1">
      <c r="A245" s="63"/>
      <c r="F245" s="3"/>
      <c r="G245" s="3"/>
      <c r="H245" s="3"/>
      <c r="I245" s="3"/>
      <c r="J245" s="3"/>
    </row>
    <row r="246" spans="1:10" s="29" customFormat="1">
      <c r="A246" s="63"/>
      <c r="F246" s="3"/>
      <c r="G246" s="3"/>
      <c r="H246" s="3"/>
      <c r="I246" s="3"/>
      <c r="J246" s="3"/>
    </row>
    <row r="247" spans="1:10" s="29" customFormat="1">
      <c r="A247" s="63"/>
      <c r="F247" s="3"/>
      <c r="G247" s="3"/>
      <c r="H247" s="3"/>
      <c r="I247" s="3"/>
      <c r="J247" s="3"/>
    </row>
    <row r="248" spans="1:10" s="29" customFormat="1">
      <c r="A248" s="63"/>
      <c r="F248" s="3"/>
      <c r="G248" s="3"/>
      <c r="H248" s="3"/>
      <c r="I248" s="3"/>
      <c r="J248" s="3"/>
    </row>
    <row r="249" spans="1:10" s="29" customFormat="1">
      <c r="A249" s="63"/>
      <c r="F249" s="3"/>
      <c r="G249" s="3"/>
      <c r="H249" s="3"/>
      <c r="I249" s="3"/>
      <c r="J249" s="3"/>
    </row>
    <row r="250" spans="1:10" s="29" customFormat="1">
      <c r="A250" s="63"/>
      <c r="F250" s="3"/>
      <c r="G250" s="3"/>
      <c r="H250" s="3"/>
      <c r="I250" s="3"/>
      <c r="J250" s="3"/>
    </row>
    <row r="251" spans="1:10" s="29" customFormat="1">
      <c r="A251" s="63"/>
      <c r="F251" s="3"/>
      <c r="G251" s="3"/>
      <c r="H251" s="3"/>
      <c r="I251" s="3"/>
      <c r="J251" s="3"/>
    </row>
    <row r="252" spans="1:10" s="29" customFormat="1">
      <c r="A252" s="63"/>
      <c r="F252" s="3"/>
      <c r="G252" s="3"/>
      <c r="H252" s="3"/>
      <c r="I252" s="3"/>
      <c r="J252" s="3"/>
    </row>
    <row r="253" spans="1:10" s="29" customFormat="1">
      <c r="A253" s="63"/>
      <c r="F253" s="3"/>
      <c r="G253" s="3"/>
      <c r="H253" s="3"/>
      <c r="I253" s="3"/>
      <c r="J253" s="3"/>
    </row>
    <row r="254" spans="1:10" s="29" customFormat="1">
      <c r="A254" s="63"/>
      <c r="F254" s="3"/>
      <c r="G254" s="3"/>
      <c r="H254" s="3"/>
      <c r="I254" s="3"/>
      <c r="J254" s="3"/>
    </row>
    <row r="255" spans="1:10" s="29" customFormat="1">
      <c r="A255" s="63"/>
      <c r="F255" s="3"/>
      <c r="G255" s="3"/>
      <c r="H255" s="3"/>
      <c r="I255" s="3"/>
      <c r="J255" s="3"/>
    </row>
    <row r="256" spans="1:10" s="29" customFormat="1">
      <c r="A256" s="63"/>
      <c r="F256" s="3"/>
      <c r="G256" s="3"/>
      <c r="H256" s="3"/>
      <c r="I256" s="3"/>
      <c r="J256" s="3"/>
    </row>
    <row r="257" spans="1:10" s="29" customFormat="1">
      <c r="A257" s="63"/>
      <c r="F257" s="3"/>
      <c r="G257" s="3"/>
      <c r="H257" s="3"/>
      <c r="I257" s="3"/>
      <c r="J257" s="3"/>
    </row>
    <row r="258" spans="1:10" s="29" customFormat="1">
      <c r="A258" s="63"/>
      <c r="F258" s="3"/>
      <c r="G258" s="3"/>
      <c r="H258" s="3"/>
      <c r="I258" s="3"/>
      <c r="J258" s="3"/>
    </row>
    <row r="259" spans="1:10" s="29" customFormat="1">
      <c r="A259" s="63"/>
      <c r="F259" s="3"/>
      <c r="G259" s="3"/>
      <c r="H259" s="3"/>
      <c r="I259" s="3"/>
      <c r="J259" s="3"/>
    </row>
    <row r="260" spans="1:10" s="29" customFormat="1">
      <c r="A260" s="63"/>
      <c r="F260" s="3"/>
      <c r="G260" s="3"/>
      <c r="H260" s="3"/>
      <c r="I260" s="3"/>
      <c r="J260" s="3"/>
    </row>
    <row r="261" spans="1:10" s="29" customFormat="1">
      <c r="A261" s="63"/>
      <c r="F261" s="3"/>
      <c r="G261" s="3"/>
      <c r="H261" s="3"/>
      <c r="I261" s="3"/>
      <c r="J261" s="3"/>
    </row>
    <row r="262" spans="1:10" s="29" customFormat="1">
      <c r="A262" s="63"/>
      <c r="F262" s="3"/>
      <c r="G262" s="3"/>
      <c r="H262" s="3"/>
      <c r="I262" s="3"/>
      <c r="J262" s="3"/>
    </row>
    <row r="263" spans="1:10" s="29" customFormat="1">
      <c r="A263" s="63"/>
      <c r="F263" s="3"/>
      <c r="G263" s="3"/>
      <c r="H263" s="3"/>
      <c r="I263" s="3"/>
      <c r="J263" s="3"/>
    </row>
    <row r="264" spans="1:10" s="29" customFormat="1">
      <c r="A264" s="63"/>
      <c r="F264" s="3"/>
      <c r="G264" s="3"/>
      <c r="H264" s="3"/>
      <c r="I264" s="3"/>
      <c r="J264" s="3"/>
    </row>
    <row r="265" spans="1:10" s="29" customFormat="1">
      <c r="A265" s="63"/>
      <c r="F265" s="3"/>
      <c r="G265" s="3"/>
      <c r="H265" s="3"/>
      <c r="I265" s="3"/>
      <c r="J265" s="3"/>
    </row>
    <row r="266" spans="1:10" s="29" customFormat="1">
      <c r="A266" s="63"/>
      <c r="F266" s="3"/>
      <c r="G266" s="3"/>
      <c r="H266" s="3"/>
      <c r="I266" s="3"/>
      <c r="J266" s="3"/>
    </row>
    <row r="267" spans="1:10" s="29" customFormat="1">
      <c r="A267" s="63"/>
      <c r="F267" s="3"/>
      <c r="G267" s="3"/>
      <c r="H267" s="3"/>
      <c r="I267" s="3"/>
      <c r="J267" s="3"/>
    </row>
    <row r="268" spans="1:10" s="29" customFormat="1">
      <c r="A268" s="63"/>
      <c r="F268" s="3"/>
      <c r="G268" s="3"/>
      <c r="H268" s="3"/>
      <c r="I268" s="3"/>
      <c r="J268" s="3"/>
    </row>
    <row r="269" spans="1:10" s="29" customFormat="1">
      <c r="A269" s="63"/>
      <c r="F269" s="3"/>
      <c r="G269" s="3"/>
      <c r="H269" s="3"/>
      <c r="I269" s="3"/>
      <c r="J269" s="3"/>
    </row>
    <row r="270" spans="1:10" s="29" customFormat="1">
      <c r="A270" s="63"/>
      <c r="F270" s="3"/>
      <c r="G270" s="3"/>
      <c r="H270" s="3"/>
      <c r="I270" s="3"/>
      <c r="J270" s="3"/>
    </row>
    <row r="271" spans="1:10" s="29" customFormat="1">
      <c r="A271" s="63"/>
      <c r="F271" s="3"/>
      <c r="G271" s="3"/>
      <c r="H271" s="3"/>
      <c r="I271" s="3"/>
      <c r="J271" s="3"/>
    </row>
    <row r="272" spans="1:10" s="29" customFormat="1">
      <c r="A272" s="63"/>
      <c r="F272" s="3"/>
      <c r="G272" s="3"/>
      <c r="H272" s="3"/>
      <c r="I272" s="3"/>
      <c r="J272" s="3"/>
    </row>
    <row r="273" spans="1:10" s="29" customFormat="1">
      <c r="A273" s="63"/>
      <c r="F273" s="3"/>
      <c r="G273" s="3"/>
      <c r="H273" s="3"/>
      <c r="I273" s="3"/>
      <c r="J273" s="3"/>
    </row>
    <row r="274" spans="1:10" s="29" customFormat="1">
      <c r="A274" s="63"/>
      <c r="F274" s="3"/>
      <c r="G274" s="3"/>
      <c r="H274" s="3"/>
      <c r="I274" s="3"/>
      <c r="J274" s="3"/>
    </row>
  </sheetData>
  <mergeCells count="61">
    <mergeCell ref="B41:F41"/>
    <mergeCell ref="B38:F38"/>
    <mergeCell ref="B35:F35"/>
    <mergeCell ref="B36:F36"/>
    <mergeCell ref="B37:F37"/>
    <mergeCell ref="B39:F39"/>
    <mergeCell ref="B40:F40"/>
    <mergeCell ref="G37:I37"/>
    <mergeCell ref="G38:I38"/>
    <mergeCell ref="G21:J21"/>
    <mergeCell ref="A11:B11"/>
    <mergeCell ref="A14:B14"/>
    <mergeCell ref="B33:F33"/>
    <mergeCell ref="B34:F34"/>
    <mergeCell ref="B30:F30"/>
    <mergeCell ref="G23:J23"/>
    <mergeCell ref="G24:J24"/>
    <mergeCell ref="B32:F32"/>
    <mergeCell ref="A23:B23"/>
    <mergeCell ref="A85:J85"/>
    <mergeCell ref="G14:J14"/>
    <mergeCell ref="A3:B3"/>
    <mergeCell ref="A10:B10"/>
    <mergeCell ref="G3:J3"/>
    <mergeCell ref="G5:H5"/>
    <mergeCell ref="A7:B7"/>
    <mergeCell ref="A8:B8"/>
    <mergeCell ref="G7:J7"/>
    <mergeCell ref="A15:B15"/>
    <mergeCell ref="A17:B17"/>
    <mergeCell ref="A19:B19"/>
    <mergeCell ref="B42:F42"/>
    <mergeCell ref="B31:F31"/>
    <mergeCell ref="A50:J50"/>
    <mergeCell ref="A48:J48"/>
    <mergeCell ref="H105:J105"/>
    <mergeCell ref="A52:A53"/>
    <mergeCell ref="B52:B53"/>
    <mergeCell ref="F52:F53"/>
    <mergeCell ref="G52:J52"/>
    <mergeCell ref="A55:J55"/>
    <mergeCell ref="A87:J87"/>
    <mergeCell ref="C52:C53"/>
    <mergeCell ref="A78:J78"/>
    <mergeCell ref="A91:J91"/>
    <mergeCell ref="C105:F105"/>
    <mergeCell ref="A71:J71"/>
    <mergeCell ref="C104:F104"/>
    <mergeCell ref="E52:E53"/>
    <mergeCell ref="H104:J104"/>
    <mergeCell ref="D52:D53"/>
    <mergeCell ref="G1:J1"/>
    <mergeCell ref="G8:J8"/>
    <mergeCell ref="A22:B22"/>
    <mergeCell ref="A20:B20"/>
    <mergeCell ref="A12:B12"/>
    <mergeCell ref="G2:J2"/>
    <mergeCell ref="G4:J4"/>
    <mergeCell ref="G9:J9"/>
    <mergeCell ref="G11:J11"/>
    <mergeCell ref="G13:J13"/>
  </mergeCells>
  <phoneticPr fontId="3" type="noConversion"/>
  <pageMargins left="0.39370078740157483" right="0.19685039370078741" top="0.39370078740157483" bottom="0.39370078740157483" header="0" footer="0"/>
  <pageSetup paperSize="9" scale="63" fitToHeight="3" orientation="landscape" verticalDpi="300" r:id="rId1"/>
  <headerFooter alignWithMargins="0">
    <oddHeader xml:space="preserve">&amp;C&amp;"Times New Roman,обычный"&amp;14
&amp;R&amp;"Times New Roman,обычный"&amp;14 
</oddHeader>
  </headerFooter>
  <rowBreaks count="2" manualBreakCount="2">
    <brk id="46" max="9" man="1"/>
    <brk id="8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394"/>
  <sheetViews>
    <sheetView view="pageBreakPreview" zoomScale="75" zoomScaleNormal="65" zoomScaleSheetLayoutView="75" workbookViewId="0">
      <selection activeCell="D134" sqref="D134"/>
    </sheetView>
  </sheetViews>
  <sheetFormatPr defaultRowHeight="18.75"/>
  <cols>
    <col min="1" max="1" width="86.7109375" style="3" customWidth="1"/>
    <col min="2" max="2" width="14.85546875" style="29" customWidth="1"/>
    <col min="3" max="5" width="16.28515625" style="29" customWidth="1"/>
    <col min="6" max="10" width="16.28515625" style="3" customWidth="1"/>
    <col min="11" max="11" width="75.28515625" style="3" customWidth="1"/>
    <col min="12" max="12" width="10.7109375" style="3" bestFit="1" customWidth="1"/>
    <col min="13" max="16384" width="9.140625" style="3"/>
  </cols>
  <sheetData>
    <row r="1" spans="1:11">
      <c r="A1" s="245" t="s">
        <v>323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>
      <c r="A2" s="52"/>
      <c r="B2" s="66"/>
      <c r="C2" s="52"/>
      <c r="D2" s="52"/>
      <c r="E2" s="66"/>
      <c r="F2" s="52"/>
      <c r="G2" s="52"/>
      <c r="H2" s="52"/>
      <c r="I2" s="52"/>
      <c r="J2" s="52"/>
    </row>
    <row r="3" spans="1:11" ht="36" customHeight="1">
      <c r="A3" s="218" t="s">
        <v>305</v>
      </c>
      <c r="B3" s="219" t="s">
        <v>18</v>
      </c>
      <c r="C3" s="219" t="s">
        <v>35</v>
      </c>
      <c r="D3" s="219" t="s">
        <v>43</v>
      </c>
      <c r="E3" s="244" t="s">
        <v>203</v>
      </c>
      <c r="F3" s="219" t="s">
        <v>24</v>
      </c>
      <c r="G3" s="219" t="s">
        <v>229</v>
      </c>
      <c r="H3" s="219"/>
      <c r="I3" s="219"/>
      <c r="J3" s="219"/>
      <c r="K3" s="219" t="s">
        <v>279</v>
      </c>
    </row>
    <row r="4" spans="1:11" ht="61.5" customHeight="1">
      <c r="A4" s="218"/>
      <c r="B4" s="219"/>
      <c r="C4" s="219"/>
      <c r="D4" s="219"/>
      <c r="E4" s="244"/>
      <c r="F4" s="219"/>
      <c r="G4" s="17" t="s">
        <v>230</v>
      </c>
      <c r="H4" s="17" t="s">
        <v>231</v>
      </c>
      <c r="I4" s="17" t="s">
        <v>232</v>
      </c>
      <c r="J4" s="17" t="s">
        <v>84</v>
      </c>
      <c r="K4" s="219"/>
    </row>
    <row r="5" spans="1:11" ht="18" customHeight="1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</row>
    <row r="6" spans="1:11" s="6" customFormat="1" ht="20.100000000000001" customHeight="1">
      <c r="A6" s="246" t="s">
        <v>314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</row>
    <row r="7" spans="1:11" s="6" customFormat="1" ht="42" customHeight="1">
      <c r="A7" s="9" t="s">
        <v>135</v>
      </c>
      <c r="B7" s="10">
        <v>1000</v>
      </c>
      <c r="C7" s="139">
        <v>153863</v>
      </c>
      <c r="D7" s="139">
        <v>208995</v>
      </c>
      <c r="E7" s="139">
        <v>249779</v>
      </c>
      <c r="F7" s="197">
        <v>407840</v>
      </c>
      <c r="G7" s="139">
        <v>93352</v>
      </c>
      <c r="H7" s="139">
        <v>105135</v>
      </c>
      <c r="I7" s="139">
        <v>101344</v>
      </c>
      <c r="J7" s="139">
        <v>108009</v>
      </c>
      <c r="K7" s="132"/>
    </row>
    <row r="8" spans="1:11" ht="35.25" customHeight="1">
      <c r="A8" s="9" t="s">
        <v>154</v>
      </c>
      <c r="B8" s="10">
        <v>1010</v>
      </c>
      <c r="C8" s="197">
        <f>SUM(C9:C16)</f>
        <v>-151535</v>
      </c>
      <c r="D8" s="197">
        <f>SUM(D9:D16)</f>
        <v>-163332</v>
      </c>
      <c r="E8" s="197">
        <f t="shared" ref="E8:J8" si="0">SUM(E9:E16)</f>
        <v>-179121</v>
      </c>
      <c r="F8" s="197">
        <f t="shared" si="0"/>
        <v>-199852</v>
      </c>
      <c r="G8" s="197">
        <f>SUM(G9:G16)</f>
        <v>-48736</v>
      </c>
      <c r="H8" s="197">
        <f t="shared" si="0"/>
        <v>-46627</v>
      </c>
      <c r="I8" s="197">
        <f t="shared" si="0"/>
        <v>-51939</v>
      </c>
      <c r="J8" s="197">
        <f t="shared" si="0"/>
        <v>-52550</v>
      </c>
      <c r="K8" s="129"/>
    </row>
    <row r="9" spans="1:11" s="2" customFormat="1" ht="20.100000000000001" customHeight="1">
      <c r="A9" s="9" t="s">
        <v>342</v>
      </c>
      <c r="B9" s="8">
        <v>1011</v>
      </c>
      <c r="C9" s="145">
        <v>-7707</v>
      </c>
      <c r="D9" s="139">
        <v>-8712</v>
      </c>
      <c r="E9" s="139">
        <v>-6890</v>
      </c>
      <c r="F9" s="197">
        <f>SUM(G9:J9)</f>
        <v>-7562</v>
      </c>
      <c r="G9" s="139">
        <v>-1978</v>
      </c>
      <c r="H9" s="139">
        <v>-1803</v>
      </c>
      <c r="I9" s="139">
        <v>-1803</v>
      </c>
      <c r="J9" s="139">
        <v>-1978</v>
      </c>
      <c r="K9" s="129"/>
    </row>
    <row r="10" spans="1:11" s="2" customFormat="1" ht="56.25">
      <c r="A10" s="9" t="s">
        <v>72</v>
      </c>
      <c r="B10" s="8">
        <v>1012</v>
      </c>
      <c r="C10" s="139">
        <v>-9109</v>
      </c>
      <c r="D10" s="139">
        <v>-7232</v>
      </c>
      <c r="E10" s="139">
        <v>-6446</v>
      </c>
      <c r="F10" s="197">
        <f t="shared" ref="F10:F37" si="1">SUM(G10:J10)</f>
        <v>-13488</v>
      </c>
      <c r="G10" s="139">
        <v>-3610</v>
      </c>
      <c r="H10" s="139">
        <v>-3310</v>
      </c>
      <c r="I10" s="139">
        <v>-2710</v>
      </c>
      <c r="J10" s="139">
        <v>-3858</v>
      </c>
      <c r="K10" s="129" t="s">
        <v>663</v>
      </c>
    </row>
    <row r="11" spans="1:11" s="2" customFormat="1" ht="56.25">
      <c r="A11" s="9" t="s">
        <v>71</v>
      </c>
      <c r="B11" s="8">
        <v>1013</v>
      </c>
      <c r="C11" s="139">
        <v>-3697</v>
      </c>
      <c r="D11" s="139">
        <v>-4436</v>
      </c>
      <c r="E11" s="139">
        <v>-4820</v>
      </c>
      <c r="F11" s="197">
        <f t="shared" si="1"/>
        <v>-8372</v>
      </c>
      <c r="G11" s="139">
        <v>-2260</v>
      </c>
      <c r="H11" s="139">
        <v>-1778</v>
      </c>
      <c r="I11" s="139">
        <v>-1650</v>
      </c>
      <c r="J11" s="139">
        <v>-2684</v>
      </c>
      <c r="K11" s="129" t="s">
        <v>664</v>
      </c>
    </row>
    <row r="12" spans="1:11" s="2" customFormat="1" ht="19.5" customHeight="1">
      <c r="A12" s="9" t="s">
        <v>46</v>
      </c>
      <c r="B12" s="8">
        <v>1014</v>
      </c>
      <c r="C12" s="139">
        <v>-62653</v>
      </c>
      <c r="D12" s="139">
        <v>-66221</v>
      </c>
      <c r="E12" s="139">
        <v>-76441</v>
      </c>
      <c r="F12" s="197">
        <f t="shared" si="1"/>
        <v>-78008</v>
      </c>
      <c r="G12" s="139">
        <v>-19496</v>
      </c>
      <c r="H12" s="139">
        <v>-18633</v>
      </c>
      <c r="I12" s="139">
        <v>-18509</v>
      </c>
      <c r="J12" s="139">
        <v>-21370</v>
      </c>
      <c r="K12" s="129" t="s">
        <v>665</v>
      </c>
    </row>
    <row r="13" spans="1:11" s="2" customFormat="1" ht="20.100000000000001" customHeight="1">
      <c r="A13" s="9" t="s">
        <v>47</v>
      </c>
      <c r="B13" s="8">
        <v>1015</v>
      </c>
      <c r="C13" s="139">
        <v>-23768</v>
      </c>
      <c r="D13" s="139">
        <v>-24110</v>
      </c>
      <c r="E13" s="139">
        <v>-27161</v>
      </c>
      <c r="F13" s="197">
        <f t="shared" si="1"/>
        <v>-28785</v>
      </c>
      <c r="G13" s="139">
        <v>-7194</v>
      </c>
      <c r="H13" s="139">
        <v>-6873</v>
      </c>
      <c r="I13" s="139">
        <v>-6830</v>
      </c>
      <c r="J13" s="139">
        <v>-7888</v>
      </c>
      <c r="K13" s="129"/>
    </row>
    <row r="14" spans="1:11" s="2" customFormat="1" ht="39" customHeight="1">
      <c r="A14" s="9" t="s">
        <v>295</v>
      </c>
      <c r="B14" s="8">
        <v>1016</v>
      </c>
      <c r="C14" s="139">
        <v>-2078</v>
      </c>
      <c r="D14" s="139">
        <v>-1150</v>
      </c>
      <c r="E14" s="139">
        <v>-5033</v>
      </c>
      <c r="F14" s="197">
        <f t="shared" si="1"/>
        <v>-8000</v>
      </c>
      <c r="G14" s="139">
        <v>-300</v>
      </c>
      <c r="H14" s="139">
        <v>-1000</v>
      </c>
      <c r="I14" s="139">
        <v>-5700</v>
      </c>
      <c r="J14" s="139">
        <v>-1000</v>
      </c>
      <c r="K14" s="129" t="s">
        <v>666</v>
      </c>
    </row>
    <row r="15" spans="1:11" s="2" customFormat="1" ht="20.100000000000001" customHeight="1">
      <c r="A15" s="9" t="s">
        <v>70</v>
      </c>
      <c r="B15" s="8">
        <v>1017</v>
      </c>
      <c r="C15" s="139">
        <v>-25211</v>
      </c>
      <c r="D15" s="139">
        <v>-23430</v>
      </c>
      <c r="E15" s="139">
        <v>-20070</v>
      </c>
      <c r="F15" s="197">
        <f t="shared" si="1"/>
        <v>-23096</v>
      </c>
      <c r="G15" s="139">
        <v>-5339</v>
      </c>
      <c r="H15" s="139">
        <v>-5599</v>
      </c>
      <c r="I15" s="139">
        <v>-5979</v>
      </c>
      <c r="J15" s="139">
        <v>-6179</v>
      </c>
      <c r="K15" s="129"/>
    </row>
    <row r="16" spans="1:11" s="2" customFormat="1" ht="20.100000000000001" customHeight="1">
      <c r="A16" s="9" t="s">
        <v>153</v>
      </c>
      <c r="B16" s="8">
        <v>1018</v>
      </c>
      <c r="C16" s="139">
        <f>SUM(C17:C35)</f>
        <v>-17312</v>
      </c>
      <c r="D16" s="145">
        <f t="shared" ref="D16:E16" si="2">SUM(D17:D35)</f>
        <v>-28041</v>
      </c>
      <c r="E16" s="145">
        <f t="shared" si="2"/>
        <v>-32260</v>
      </c>
      <c r="F16" s="197">
        <f>SUM(G16:J16)</f>
        <v>-32541</v>
      </c>
      <c r="G16" s="145">
        <f>SUM(G17:G35)</f>
        <v>-8559</v>
      </c>
      <c r="H16" s="145">
        <f t="shared" ref="H16:J16" si="3">SUM(H17:H35)</f>
        <v>-7631</v>
      </c>
      <c r="I16" s="145">
        <f t="shared" si="3"/>
        <v>-8758</v>
      </c>
      <c r="J16" s="145">
        <f t="shared" si="3"/>
        <v>-7593</v>
      </c>
      <c r="K16" s="129"/>
    </row>
    <row r="17" spans="1:11" s="2" customFormat="1" ht="20.100000000000001" customHeight="1">
      <c r="A17" s="9" t="s">
        <v>403</v>
      </c>
      <c r="B17" s="8" t="s">
        <v>404</v>
      </c>
      <c r="C17" s="145">
        <v>-3109</v>
      </c>
      <c r="D17" s="145">
        <v>-3055</v>
      </c>
      <c r="E17" s="145">
        <v>-2296</v>
      </c>
      <c r="F17" s="197">
        <f t="shared" ref="F17:F26" si="4">SUM(G17:J17)</f>
        <v>-3200</v>
      </c>
      <c r="G17" s="145">
        <v>-800</v>
      </c>
      <c r="H17" s="145">
        <v>-800</v>
      </c>
      <c r="I17" s="145">
        <v>-800</v>
      </c>
      <c r="J17" s="145">
        <v>-800</v>
      </c>
      <c r="K17" s="129"/>
    </row>
    <row r="18" spans="1:11" s="2" customFormat="1" ht="37.5">
      <c r="A18" s="9" t="s">
        <v>405</v>
      </c>
      <c r="B18" s="8" t="s">
        <v>406</v>
      </c>
      <c r="C18" s="145">
        <v>-2763</v>
      </c>
      <c r="D18" s="145">
        <v>-3800</v>
      </c>
      <c r="E18" s="145">
        <v>-4718</v>
      </c>
      <c r="F18" s="197">
        <f t="shared" si="4"/>
        <v>-6710</v>
      </c>
      <c r="G18" s="145">
        <v>-1500</v>
      </c>
      <c r="H18" s="145">
        <v>-1750</v>
      </c>
      <c r="I18" s="145">
        <v>-1710</v>
      </c>
      <c r="J18" s="145">
        <v>-1750</v>
      </c>
      <c r="K18" s="129" t="s">
        <v>667</v>
      </c>
    </row>
    <row r="19" spans="1:11" s="2" customFormat="1" ht="37.5">
      <c r="A19" s="9" t="s">
        <v>44</v>
      </c>
      <c r="B19" s="8" t="s">
        <v>407</v>
      </c>
      <c r="C19" s="145">
        <v>-98</v>
      </c>
      <c r="D19" s="145">
        <v>-110</v>
      </c>
      <c r="E19" s="145">
        <v>-95</v>
      </c>
      <c r="F19" s="197">
        <f t="shared" si="4"/>
        <v>-120</v>
      </c>
      <c r="G19" s="145">
        <v>-30</v>
      </c>
      <c r="H19" s="145">
        <v>-30</v>
      </c>
      <c r="I19" s="145">
        <v>-30</v>
      </c>
      <c r="J19" s="145">
        <v>-30</v>
      </c>
      <c r="K19" s="129" t="s">
        <v>668</v>
      </c>
    </row>
    <row r="20" spans="1:11" s="2" customFormat="1" ht="37.5">
      <c r="A20" s="9" t="s">
        <v>408</v>
      </c>
      <c r="B20" s="8" t="s">
        <v>409</v>
      </c>
      <c r="C20" s="145">
        <v>-4744</v>
      </c>
      <c r="D20" s="145">
        <v>-7136</v>
      </c>
      <c r="E20" s="145">
        <v>-7288</v>
      </c>
      <c r="F20" s="197">
        <f t="shared" si="4"/>
        <v>-11466</v>
      </c>
      <c r="G20" s="145">
        <v>-2866</v>
      </c>
      <c r="H20" s="145">
        <v>-2867</v>
      </c>
      <c r="I20" s="145">
        <v>-2867</v>
      </c>
      <c r="J20" s="145">
        <v>-2866</v>
      </c>
      <c r="K20" s="129" t="s">
        <v>669</v>
      </c>
    </row>
    <row r="21" spans="1:11" s="2" customFormat="1" ht="37.5">
      <c r="A21" s="9" t="s">
        <v>410</v>
      </c>
      <c r="B21" s="8" t="s">
        <v>411</v>
      </c>
      <c r="C21" s="145">
        <v>-1024</v>
      </c>
      <c r="D21" s="145">
        <v>-152</v>
      </c>
      <c r="E21" s="145" t="s">
        <v>440</v>
      </c>
      <c r="F21" s="197">
        <f t="shared" si="4"/>
        <v>0</v>
      </c>
      <c r="G21" s="145" t="s">
        <v>440</v>
      </c>
      <c r="H21" s="145" t="s">
        <v>440</v>
      </c>
      <c r="I21" s="145" t="s">
        <v>440</v>
      </c>
      <c r="J21" s="145" t="s">
        <v>440</v>
      </c>
      <c r="K21" s="129" t="s">
        <v>670</v>
      </c>
    </row>
    <row r="22" spans="1:11" s="2" customFormat="1" ht="20.100000000000001" customHeight="1">
      <c r="A22" s="9" t="s">
        <v>412</v>
      </c>
      <c r="B22" s="8" t="s">
        <v>413</v>
      </c>
      <c r="C22" s="145">
        <v>-947</v>
      </c>
      <c r="D22" s="145">
        <v>-670</v>
      </c>
      <c r="E22" s="145">
        <v>-210</v>
      </c>
      <c r="F22" s="197">
        <f t="shared" si="4"/>
        <v>-620</v>
      </c>
      <c r="G22" s="145">
        <v>-160</v>
      </c>
      <c r="H22" s="145">
        <v>-153</v>
      </c>
      <c r="I22" s="145">
        <v>-153</v>
      </c>
      <c r="J22" s="145">
        <v>-154</v>
      </c>
      <c r="K22" s="129"/>
    </row>
    <row r="23" spans="1:11" s="2" customFormat="1" ht="20.100000000000001" customHeight="1">
      <c r="A23" s="9" t="s">
        <v>414</v>
      </c>
      <c r="B23" s="8" t="s">
        <v>415</v>
      </c>
      <c r="C23" s="145">
        <v>-109</v>
      </c>
      <c r="D23" s="145">
        <v>-100</v>
      </c>
      <c r="E23" s="145">
        <v>-140</v>
      </c>
      <c r="F23" s="197">
        <f t="shared" si="4"/>
        <v>-110</v>
      </c>
      <c r="G23" s="145">
        <v>-25</v>
      </c>
      <c r="H23" s="145">
        <v>-35</v>
      </c>
      <c r="I23" s="145">
        <v>-35</v>
      </c>
      <c r="J23" s="145">
        <v>-15</v>
      </c>
      <c r="K23" s="129"/>
    </row>
    <row r="24" spans="1:11" s="2" customFormat="1" ht="20.100000000000001" customHeight="1">
      <c r="A24" s="9" t="s">
        <v>416</v>
      </c>
      <c r="B24" s="8" t="s">
        <v>417</v>
      </c>
      <c r="C24" s="145">
        <v>-34</v>
      </c>
      <c r="D24" s="145">
        <v>-40</v>
      </c>
      <c r="E24" s="145">
        <v>-13</v>
      </c>
      <c r="F24" s="197">
        <f t="shared" si="4"/>
        <v>-44</v>
      </c>
      <c r="G24" s="145">
        <v>-11</v>
      </c>
      <c r="H24" s="145">
        <v>-11</v>
      </c>
      <c r="I24" s="145">
        <v>-11</v>
      </c>
      <c r="J24" s="145">
        <v>-11</v>
      </c>
      <c r="K24" s="129"/>
    </row>
    <row r="25" spans="1:11" s="2" customFormat="1" ht="20.100000000000001" customHeight="1">
      <c r="A25" s="9" t="s">
        <v>418</v>
      </c>
      <c r="B25" s="8" t="s">
        <v>419</v>
      </c>
      <c r="C25" s="145">
        <v>-19</v>
      </c>
      <c r="D25" s="145">
        <v>-16</v>
      </c>
      <c r="E25" s="145">
        <v>-18</v>
      </c>
      <c r="F25" s="197">
        <f t="shared" si="4"/>
        <v>-20</v>
      </c>
      <c r="G25" s="145">
        <v>-6</v>
      </c>
      <c r="H25" s="145">
        <v>-4</v>
      </c>
      <c r="I25" s="145">
        <v>-6</v>
      </c>
      <c r="J25" s="145">
        <v>-4</v>
      </c>
      <c r="K25" s="129" t="s">
        <v>671</v>
      </c>
    </row>
    <row r="26" spans="1:11" s="2" customFormat="1" ht="56.25">
      <c r="A26" s="9" t="s">
        <v>420</v>
      </c>
      <c r="B26" s="8" t="s">
        <v>421</v>
      </c>
      <c r="C26" s="145">
        <v>-776</v>
      </c>
      <c r="D26" s="145">
        <v>-640</v>
      </c>
      <c r="E26" s="145">
        <v>-3433</v>
      </c>
      <c r="F26" s="197">
        <f t="shared" si="4"/>
        <v>-2500</v>
      </c>
      <c r="G26" s="145">
        <v>-1300</v>
      </c>
      <c r="H26" s="145" t="s">
        <v>440</v>
      </c>
      <c r="I26" s="145">
        <v>-1200</v>
      </c>
      <c r="J26" s="145" t="s">
        <v>440</v>
      </c>
      <c r="K26" s="129" t="s">
        <v>672</v>
      </c>
    </row>
    <row r="27" spans="1:11" s="2" customFormat="1" ht="20.100000000000001" customHeight="1">
      <c r="A27" s="9" t="s">
        <v>422</v>
      </c>
      <c r="B27" s="8" t="s">
        <v>423</v>
      </c>
      <c r="C27" s="145">
        <v>-42</v>
      </c>
      <c r="D27" s="145" t="s">
        <v>440</v>
      </c>
      <c r="E27" s="145" t="s">
        <v>440</v>
      </c>
      <c r="F27" s="197">
        <f t="shared" ref="F27:F35" si="5">SUM(G27:J27)</f>
        <v>0</v>
      </c>
      <c r="G27" s="145" t="s">
        <v>440</v>
      </c>
      <c r="H27" s="145" t="s">
        <v>440</v>
      </c>
      <c r="I27" s="145" t="s">
        <v>440</v>
      </c>
      <c r="J27" s="145" t="s">
        <v>440</v>
      </c>
      <c r="K27" s="129"/>
    </row>
    <row r="28" spans="1:11" s="2" customFormat="1" ht="37.5">
      <c r="A28" s="9" t="s">
        <v>424</v>
      </c>
      <c r="B28" s="8" t="s">
        <v>425</v>
      </c>
      <c r="C28" s="145">
        <v>-42</v>
      </c>
      <c r="D28" s="145">
        <v>-36</v>
      </c>
      <c r="E28" s="145">
        <v>-166</v>
      </c>
      <c r="F28" s="197">
        <f t="shared" si="5"/>
        <v>-130</v>
      </c>
      <c r="G28" s="145">
        <v>-100</v>
      </c>
      <c r="H28" s="145">
        <v>-30</v>
      </c>
      <c r="I28" s="145" t="s">
        <v>440</v>
      </c>
      <c r="J28" s="145" t="s">
        <v>440</v>
      </c>
      <c r="K28" s="129" t="s">
        <v>673</v>
      </c>
    </row>
    <row r="29" spans="1:11" s="2" customFormat="1" ht="63.75" customHeight="1">
      <c r="A29" s="9" t="s">
        <v>426</v>
      </c>
      <c r="B29" s="8" t="s">
        <v>427</v>
      </c>
      <c r="C29" s="145">
        <v>-2031</v>
      </c>
      <c r="D29" s="145">
        <v>-8195</v>
      </c>
      <c r="E29" s="145">
        <v>-6630</v>
      </c>
      <c r="F29" s="197">
        <f t="shared" si="5"/>
        <v>-2526</v>
      </c>
      <c r="G29" s="145">
        <v>-621</v>
      </c>
      <c r="H29" s="145">
        <v>-621</v>
      </c>
      <c r="I29" s="145">
        <v>-653</v>
      </c>
      <c r="J29" s="145">
        <v>-631</v>
      </c>
      <c r="K29" s="129" t="s">
        <v>674</v>
      </c>
    </row>
    <row r="30" spans="1:11" s="2" customFormat="1" ht="20.100000000000001" customHeight="1">
      <c r="A30" s="9" t="s">
        <v>428</v>
      </c>
      <c r="B30" s="8" t="s">
        <v>429</v>
      </c>
      <c r="C30" s="145">
        <v>-4</v>
      </c>
      <c r="D30" s="145" t="s">
        <v>440</v>
      </c>
      <c r="E30" s="145">
        <v>-1</v>
      </c>
      <c r="F30" s="197">
        <f t="shared" si="5"/>
        <v>0</v>
      </c>
      <c r="G30" s="145" t="s">
        <v>440</v>
      </c>
      <c r="H30" s="145" t="s">
        <v>440</v>
      </c>
      <c r="I30" s="145" t="s">
        <v>440</v>
      </c>
      <c r="J30" s="145" t="s">
        <v>440</v>
      </c>
      <c r="K30" s="129"/>
    </row>
    <row r="31" spans="1:11" s="2" customFormat="1" ht="39.75" customHeight="1">
      <c r="A31" s="9" t="s">
        <v>430</v>
      </c>
      <c r="B31" s="8" t="s">
        <v>431</v>
      </c>
      <c r="C31" s="145">
        <v>-113</v>
      </c>
      <c r="D31" s="145">
        <v>-193</v>
      </c>
      <c r="E31" s="145">
        <v>-102</v>
      </c>
      <c r="F31" s="197">
        <f t="shared" si="5"/>
        <v>-100</v>
      </c>
      <c r="G31" s="145">
        <v>-25</v>
      </c>
      <c r="H31" s="145">
        <v>-25</v>
      </c>
      <c r="I31" s="145">
        <v>-25</v>
      </c>
      <c r="J31" s="145">
        <v>-25</v>
      </c>
      <c r="K31" s="129" t="s">
        <v>675</v>
      </c>
    </row>
    <row r="32" spans="1:11" s="2" customFormat="1" ht="37.5">
      <c r="A32" s="9" t="s">
        <v>432</v>
      </c>
      <c r="B32" s="8" t="s">
        <v>433</v>
      </c>
      <c r="C32" s="145">
        <v>-1393</v>
      </c>
      <c r="D32" s="145">
        <v>-3433</v>
      </c>
      <c r="E32" s="145">
        <v>-3664</v>
      </c>
      <c r="F32" s="197">
        <f t="shared" si="5"/>
        <v>-4453</v>
      </c>
      <c r="G32" s="145">
        <v>-1040</v>
      </c>
      <c r="H32" s="145">
        <v>-1150</v>
      </c>
      <c r="I32" s="145">
        <v>-1113</v>
      </c>
      <c r="J32" s="145">
        <v>-1150</v>
      </c>
      <c r="K32" s="129" t="s">
        <v>676</v>
      </c>
    </row>
    <row r="33" spans="1:11" s="2" customFormat="1" ht="37.5">
      <c r="A33" s="9" t="s">
        <v>434</v>
      </c>
      <c r="B33" s="8" t="s">
        <v>435</v>
      </c>
      <c r="C33" s="145">
        <v>-64</v>
      </c>
      <c r="D33" s="145">
        <v>-125</v>
      </c>
      <c r="E33" s="145">
        <v>-88</v>
      </c>
      <c r="F33" s="197">
        <f t="shared" si="5"/>
        <v>-190</v>
      </c>
      <c r="G33" s="145">
        <v>-25</v>
      </c>
      <c r="H33" s="145">
        <v>-55</v>
      </c>
      <c r="I33" s="145">
        <v>-55</v>
      </c>
      <c r="J33" s="145">
        <v>-55</v>
      </c>
      <c r="K33" s="129" t="s">
        <v>677</v>
      </c>
    </row>
    <row r="34" spans="1:11" s="2" customFormat="1" ht="20.100000000000001" customHeight="1">
      <c r="A34" s="9" t="s">
        <v>436</v>
      </c>
      <c r="B34" s="8" t="s">
        <v>437</v>
      </c>
      <c r="C34" s="145" t="s">
        <v>440</v>
      </c>
      <c r="D34" s="145">
        <v>-340</v>
      </c>
      <c r="E34" s="145">
        <v>0</v>
      </c>
      <c r="F34" s="197">
        <f t="shared" si="5"/>
        <v>-352</v>
      </c>
      <c r="G34" s="145">
        <v>-50</v>
      </c>
      <c r="H34" s="145">
        <v>-100</v>
      </c>
      <c r="I34" s="145">
        <v>-100</v>
      </c>
      <c r="J34" s="145">
        <v>-102</v>
      </c>
      <c r="K34" s="129" t="s">
        <v>678</v>
      </c>
    </row>
    <row r="35" spans="1:11" s="2" customFormat="1" ht="20.100000000000001" customHeight="1">
      <c r="A35" s="9" t="s">
        <v>438</v>
      </c>
      <c r="B35" s="8" t="s">
        <v>439</v>
      </c>
      <c r="C35" s="145" t="s">
        <v>440</v>
      </c>
      <c r="D35" s="145" t="s">
        <v>440</v>
      </c>
      <c r="E35" s="145">
        <v>-3398</v>
      </c>
      <c r="F35" s="197">
        <f t="shared" si="5"/>
        <v>0</v>
      </c>
      <c r="G35" s="145" t="s">
        <v>440</v>
      </c>
      <c r="H35" s="145" t="s">
        <v>440</v>
      </c>
      <c r="I35" s="145" t="s">
        <v>440</v>
      </c>
      <c r="J35" s="145" t="s">
        <v>440</v>
      </c>
      <c r="K35" s="129"/>
    </row>
    <row r="36" spans="1:11" s="6" customFormat="1" ht="20.100000000000001" customHeight="1">
      <c r="A36" s="11" t="s">
        <v>27</v>
      </c>
      <c r="B36" s="12">
        <v>1020</v>
      </c>
      <c r="C36" s="200">
        <f>C7+C8</f>
        <v>2328</v>
      </c>
      <c r="D36" s="200">
        <f>D7+D8</f>
        <v>45663</v>
      </c>
      <c r="E36" s="200">
        <f t="shared" ref="E36:J36" si="6">E7+E8</f>
        <v>70658</v>
      </c>
      <c r="F36" s="200">
        <f t="shared" si="6"/>
        <v>207988</v>
      </c>
      <c r="G36" s="200">
        <f t="shared" si="6"/>
        <v>44616</v>
      </c>
      <c r="H36" s="200">
        <f t="shared" si="6"/>
        <v>58508</v>
      </c>
      <c r="I36" s="200">
        <f t="shared" si="6"/>
        <v>49405</v>
      </c>
      <c r="J36" s="200">
        <f t="shared" si="6"/>
        <v>55459</v>
      </c>
      <c r="K36" s="132"/>
    </row>
    <row r="37" spans="1:11" ht="20.100000000000001" customHeight="1">
      <c r="A37" s="9" t="s">
        <v>261</v>
      </c>
      <c r="B37" s="10">
        <v>1030</v>
      </c>
      <c r="C37" s="139">
        <f>SUM(C38:C51)</f>
        <v>4295</v>
      </c>
      <c r="D37" s="145">
        <f t="shared" ref="D37:G37" si="7">SUM(D38:D51)</f>
        <v>3411</v>
      </c>
      <c r="E37" s="145">
        <f t="shared" si="7"/>
        <v>11546</v>
      </c>
      <c r="F37" s="197">
        <f t="shared" si="1"/>
        <v>4940</v>
      </c>
      <c r="G37" s="145">
        <f t="shared" si="7"/>
        <v>1227</v>
      </c>
      <c r="H37" s="145">
        <f t="shared" ref="H37" si="8">SUM(H38:H51)</f>
        <v>1279</v>
      </c>
      <c r="I37" s="145">
        <f t="shared" ref="I37" si="9">SUM(I38:I51)</f>
        <v>1220</v>
      </c>
      <c r="J37" s="145">
        <f t="shared" ref="J37" si="10">SUM(J38:J51)</f>
        <v>1214</v>
      </c>
      <c r="K37" s="129"/>
    </row>
    <row r="38" spans="1:11" ht="20.100000000000001" customHeight="1">
      <c r="A38" s="9" t="s">
        <v>262</v>
      </c>
      <c r="B38" s="10">
        <v>1031</v>
      </c>
      <c r="C38" s="139">
        <v>0</v>
      </c>
      <c r="D38" s="139">
        <v>0</v>
      </c>
      <c r="E38" s="139">
        <v>3029</v>
      </c>
      <c r="F38" s="197">
        <f>SUM(G38:J38)</f>
        <v>0</v>
      </c>
      <c r="G38" s="139">
        <v>0</v>
      </c>
      <c r="H38" s="139">
        <v>0</v>
      </c>
      <c r="I38" s="139">
        <v>0</v>
      </c>
      <c r="J38" s="139">
        <v>0</v>
      </c>
      <c r="K38" s="129"/>
    </row>
    <row r="39" spans="1:11" s="146" customFormat="1" ht="37.5">
      <c r="A39" s="147" t="s">
        <v>441</v>
      </c>
      <c r="B39" s="10" t="s">
        <v>453</v>
      </c>
      <c r="C39" s="145">
        <v>1667</v>
      </c>
      <c r="D39" s="145">
        <v>920</v>
      </c>
      <c r="E39" s="145">
        <v>300</v>
      </c>
      <c r="F39" s="197">
        <f t="shared" ref="F39:F51" si="11">SUM(G39:J39)</f>
        <v>340</v>
      </c>
      <c r="G39" s="145">
        <v>85</v>
      </c>
      <c r="H39" s="145">
        <v>85</v>
      </c>
      <c r="I39" s="145">
        <v>85</v>
      </c>
      <c r="J39" s="145">
        <v>85</v>
      </c>
      <c r="K39" s="148" t="s">
        <v>658</v>
      </c>
    </row>
    <row r="40" spans="1:11" s="146" customFormat="1" ht="20.100000000000001" customHeight="1">
      <c r="A40" s="147" t="s">
        <v>442</v>
      </c>
      <c r="B40" s="10" t="s">
        <v>454</v>
      </c>
      <c r="C40" s="145">
        <v>366</v>
      </c>
      <c r="D40" s="145">
        <v>170</v>
      </c>
      <c r="E40" s="145">
        <v>139</v>
      </c>
      <c r="F40" s="197">
        <f t="shared" si="11"/>
        <v>185</v>
      </c>
      <c r="G40" s="145">
        <v>36</v>
      </c>
      <c r="H40" s="145">
        <v>95</v>
      </c>
      <c r="I40" s="145">
        <v>26</v>
      </c>
      <c r="J40" s="145">
        <v>28</v>
      </c>
      <c r="K40" s="148"/>
    </row>
    <row r="41" spans="1:11" s="146" customFormat="1" ht="20.100000000000001" customHeight="1">
      <c r="A41" s="147" t="s">
        <v>443</v>
      </c>
      <c r="B41" s="10" t="s">
        <v>455</v>
      </c>
      <c r="C41" s="145">
        <v>34</v>
      </c>
      <c r="D41" s="145">
        <v>44</v>
      </c>
      <c r="E41" s="145">
        <v>44</v>
      </c>
      <c r="F41" s="197">
        <f t="shared" si="11"/>
        <v>56</v>
      </c>
      <c r="G41" s="145">
        <v>14</v>
      </c>
      <c r="H41" s="145">
        <v>14</v>
      </c>
      <c r="I41" s="145">
        <v>14</v>
      </c>
      <c r="J41" s="145">
        <v>14</v>
      </c>
      <c r="K41" s="148"/>
    </row>
    <row r="42" spans="1:11" s="146" customFormat="1" ht="20.100000000000001" customHeight="1">
      <c r="A42" s="147" t="s">
        <v>444</v>
      </c>
      <c r="B42" s="10" t="s">
        <v>456</v>
      </c>
      <c r="C42" s="145">
        <v>96</v>
      </c>
      <c r="D42" s="145">
        <v>0</v>
      </c>
      <c r="E42" s="145">
        <v>449</v>
      </c>
      <c r="F42" s="197">
        <f t="shared" si="11"/>
        <v>0</v>
      </c>
      <c r="G42" s="145">
        <v>0</v>
      </c>
      <c r="H42" s="145">
        <v>0</v>
      </c>
      <c r="I42" s="145">
        <v>0</v>
      </c>
      <c r="J42" s="145">
        <v>0</v>
      </c>
      <c r="K42" s="148"/>
    </row>
    <row r="43" spans="1:11" s="146" customFormat="1" ht="56.25">
      <c r="A43" s="147" t="s">
        <v>445</v>
      </c>
      <c r="B43" s="10" t="s">
        <v>457</v>
      </c>
      <c r="C43" s="145">
        <v>334</v>
      </c>
      <c r="D43" s="145">
        <v>538</v>
      </c>
      <c r="E43" s="145">
        <v>530</v>
      </c>
      <c r="F43" s="197">
        <f t="shared" si="11"/>
        <v>660</v>
      </c>
      <c r="G43" s="145">
        <v>165</v>
      </c>
      <c r="H43" s="145">
        <v>165</v>
      </c>
      <c r="I43" s="145">
        <v>165</v>
      </c>
      <c r="J43" s="145">
        <v>165</v>
      </c>
      <c r="K43" s="148" t="s">
        <v>659</v>
      </c>
    </row>
    <row r="44" spans="1:11" s="146" customFormat="1" ht="20.100000000000001" customHeight="1">
      <c r="A44" s="147" t="s">
        <v>446</v>
      </c>
      <c r="B44" s="10" t="s">
        <v>458</v>
      </c>
      <c r="C44" s="145">
        <v>15</v>
      </c>
      <c r="D44" s="145">
        <v>0</v>
      </c>
      <c r="E44" s="145">
        <v>0</v>
      </c>
      <c r="F44" s="197">
        <f t="shared" si="11"/>
        <v>0</v>
      </c>
      <c r="G44" s="145">
        <v>0</v>
      </c>
      <c r="H44" s="145">
        <v>0</v>
      </c>
      <c r="I44" s="145">
        <v>0</v>
      </c>
      <c r="J44" s="145">
        <v>0</v>
      </c>
      <c r="K44" s="148"/>
    </row>
    <row r="45" spans="1:11" s="146" customFormat="1" ht="20.100000000000001" customHeight="1">
      <c r="A45" s="147" t="s">
        <v>447</v>
      </c>
      <c r="B45" s="10" t="s">
        <v>459</v>
      </c>
      <c r="C45" s="145">
        <v>2</v>
      </c>
      <c r="D45" s="145">
        <v>4</v>
      </c>
      <c r="E45" s="145">
        <v>7</v>
      </c>
      <c r="F45" s="197">
        <f t="shared" si="11"/>
        <v>8</v>
      </c>
      <c r="G45" s="145">
        <v>2</v>
      </c>
      <c r="H45" s="145">
        <v>2</v>
      </c>
      <c r="I45" s="145">
        <v>2</v>
      </c>
      <c r="J45" s="145">
        <v>2</v>
      </c>
      <c r="K45" s="148"/>
    </row>
    <row r="46" spans="1:11" s="146" customFormat="1" ht="20.100000000000001" customHeight="1">
      <c r="A46" s="147" t="s">
        <v>448</v>
      </c>
      <c r="B46" s="10" t="s">
        <v>460</v>
      </c>
      <c r="C46" s="145">
        <v>385</v>
      </c>
      <c r="D46" s="145">
        <v>1658</v>
      </c>
      <c r="E46" s="145">
        <v>3965</v>
      </c>
      <c r="F46" s="197">
        <f t="shared" si="11"/>
        <v>3600</v>
      </c>
      <c r="G46" s="145">
        <v>900</v>
      </c>
      <c r="H46" s="145">
        <v>900</v>
      </c>
      <c r="I46" s="145">
        <v>900</v>
      </c>
      <c r="J46" s="145">
        <v>900</v>
      </c>
      <c r="K46" s="148"/>
    </row>
    <row r="47" spans="1:11" s="146" customFormat="1" ht="20.100000000000001" customHeight="1">
      <c r="A47" s="147" t="s">
        <v>449</v>
      </c>
      <c r="B47" s="10" t="s">
        <v>461</v>
      </c>
      <c r="C47" s="145">
        <v>304</v>
      </c>
      <c r="D47" s="145">
        <v>0</v>
      </c>
      <c r="E47" s="145">
        <v>0</v>
      </c>
      <c r="F47" s="197">
        <f t="shared" si="11"/>
        <v>0</v>
      </c>
      <c r="G47" s="145">
        <v>0</v>
      </c>
      <c r="H47" s="145">
        <v>0</v>
      </c>
      <c r="I47" s="145">
        <v>0</v>
      </c>
      <c r="J47" s="145">
        <v>0</v>
      </c>
      <c r="K47" s="148"/>
    </row>
    <row r="48" spans="1:11" s="146" customFormat="1" ht="20.100000000000001" customHeight="1">
      <c r="A48" s="147" t="s">
        <v>450</v>
      </c>
      <c r="B48" s="10" t="s">
        <v>462</v>
      </c>
      <c r="C48" s="145">
        <v>78</v>
      </c>
      <c r="D48" s="145">
        <v>77</v>
      </c>
      <c r="E48" s="145">
        <v>81</v>
      </c>
      <c r="F48" s="197">
        <f t="shared" si="11"/>
        <v>91</v>
      </c>
      <c r="G48" s="145">
        <v>25</v>
      </c>
      <c r="H48" s="145">
        <v>18</v>
      </c>
      <c r="I48" s="145">
        <v>28</v>
      </c>
      <c r="J48" s="145">
        <v>20</v>
      </c>
      <c r="K48" s="148"/>
    </row>
    <row r="49" spans="1:11" s="146" customFormat="1" ht="39.75" customHeight="1">
      <c r="A49" s="147" t="s">
        <v>467</v>
      </c>
      <c r="B49" s="10" t="s">
        <v>463</v>
      </c>
      <c r="C49" s="145">
        <v>101</v>
      </c>
      <c r="D49" s="145">
        <v>0</v>
      </c>
      <c r="E49" s="145">
        <v>697</v>
      </c>
      <c r="F49" s="197">
        <f t="shared" si="11"/>
        <v>0</v>
      </c>
      <c r="G49" s="145">
        <v>0</v>
      </c>
      <c r="H49" s="145">
        <v>0</v>
      </c>
      <c r="I49" s="145">
        <v>0</v>
      </c>
      <c r="J49" s="145">
        <v>0</v>
      </c>
      <c r="K49" s="148" t="s">
        <v>468</v>
      </c>
    </row>
    <row r="50" spans="1:11" s="146" customFormat="1" ht="20.100000000000001" customHeight="1">
      <c r="A50" s="147" t="s">
        <v>451</v>
      </c>
      <c r="B50" s="10" t="s">
        <v>464</v>
      </c>
      <c r="C50" s="145">
        <v>842</v>
      </c>
      <c r="D50" s="145">
        <v>0</v>
      </c>
      <c r="E50" s="145">
        <v>929</v>
      </c>
      <c r="F50" s="197">
        <f t="shared" si="11"/>
        <v>0</v>
      </c>
      <c r="G50" s="145">
        <v>0</v>
      </c>
      <c r="H50" s="145">
        <v>0</v>
      </c>
      <c r="I50" s="145">
        <v>0</v>
      </c>
      <c r="J50" s="145">
        <v>0</v>
      </c>
      <c r="K50" s="148"/>
    </row>
    <row r="51" spans="1:11" s="146" customFormat="1" ht="20.100000000000001" customHeight="1">
      <c r="A51" s="147" t="s">
        <v>452</v>
      </c>
      <c r="B51" s="10" t="s">
        <v>465</v>
      </c>
      <c r="C51" s="145">
        <v>71</v>
      </c>
      <c r="D51" s="145">
        <v>0</v>
      </c>
      <c r="E51" s="145">
        <v>1376</v>
      </c>
      <c r="F51" s="197">
        <f t="shared" si="11"/>
        <v>0</v>
      </c>
      <c r="G51" s="145">
        <v>0</v>
      </c>
      <c r="H51" s="145">
        <v>0</v>
      </c>
      <c r="I51" s="145">
        <v>0</v>
      </c>
      <c r="J51" s="145">
        <v>0</v>
      </c>
      <c r="K51" s="148" t="s">
        <v>466</v>
      </c>
    </row>
    <row r="52" spans="1:11" ht="20.100000000000001" customHeight="1">
      <c r="A52" s="9" t="s">
        <v>270</v>
      </c>
      <c r="B52" s="10">
        <v>1040</v>
      </c>
      <c r="C52" s="197">
        <f>SUM(C53:C72)+C74</f>
        <v>-9804</v>
      </c>
      <c r="D52" s="197">
        <f>SUM(D53:D72)+D74</f>
        <v>-9514</v>
      </c>
      <c r="E52" s="197">
        <f t="shared" ref="E52" si="12">SUM(E53:E72)+E74</f>
        <v>-10341</v>
      </c>
      <c r="F52" s="197">
        <f>SUM(G52:J52)</f>
        <v>-12646</v>
      </c>
      <c r="G52" s="197">
        <f>SUM(G53:G72)+G74</f>
        <v>-2851</v>
      </c>
      <c r="H52" s="197">
        <f t="shared" ref="H52" si="13">SUM(H53:H72)+H74</f>
        <v>-2833</v>
      </c>
      <c r="I52" s="197">
        <f t="shared" ref="I52:J52" si="14">SUM(I53:I72)+I74</f>
        <v>-3963</v>
      </c>
      <c r="J52" s="197">
        <f t="shared" si="14"/>
        <v>-2999</v>
      </c>
      <c r="K52" s="129"/>
    </row>
    <row r="53" spans="1:11" ht="20.100000000000001" customHeight="1">
      <c r="A53" s="9" t="s">
        <v>134</v>
      </c>
      <c r="B53" s="10">
        <v>1041</v>
      </c>
      <c r="C53" s="139">
        <v>-626</v>
      </c>
      <c r="D53" s="139">
        <v>-543</v>
      </c>
      <c r="E53" s="139">
        <v>-524</v>
      </c>
      <c r="F53" s="197">
        <f>SUM(G53:J53)</f>
        <v>-572</v>
      </c>
      <c r="G53" s="139">
        <v>-131</v>
      </c>
      <c r="H53" s="139">
        <v>-151</v>
      </c>
      <c r="I53" s="139">
        <v>-133</v>
      </c>
      <c r="J53" s="139">
        <v>-157</v>
      </c>
      <c r="K53" s="129"/>
    </row>
    <row r="54" spans="1:11" ht="20.100000000000001" customHeight="1">
      <c r="A54" s="9" t="s">
        <v>251</v>
      </c>
      <c r="B54" s="10">
        <v>1042</v>
      </c>
      <c r="C54" s="139">
        <v>0</v>
      </c>
      <c r="D54" s="139">
        <v>0</v>
      </c>
      <c r="E54" s="139">
        <v>0</v>
      </c>
      <c r="F54" s="197">
        <f t="shared" ref="F54:F131" si="15">SUM(G54:J54)</f>
        <v>0</v>
      </c>
      <c r="G54" s="139">
        <v>0</v>
      </c>
      <c r="H54" s="139">
        <v>0</v>
      </c>
      <c r="I54" s="139">
        <v>0</v>
      </c>
      <c r="J54" s="139">
        <v>0</v>
      </c>
      <c r="K54" s="129"/>
    </row>
    <row r="55" spans="1:11" ht="20.100000000000001" customHeight="1">
      <c r="A55" s="9" t="s">
        <v>69</v>
      </c>
      <c r="B55" s="10">
        <v>1043</v>
      </c>
      <c r="C55" s="139">
        <v>-147</v>
      </c>
      <c r="D55" s="139">
        <v>-192</v>
      </c>
      <c r="E55" s="139">
        <v>-163</v>
      </c>
      <c r="F55" s="197">
        <f t="shared" si="15"/>
        <v>-192</v>
      </c>
      <c r="G55" s="139">
        <v>-48</v>
      </c>
      <c r="H55" s="139">
        <v>-48</v>
      </c>
      <c r="I55" s="139">
        <v>-48</v>
      </c>
      <c r="J55" s="139">
        <v>-48</v>
      </c>
      <c r="K55" s="129"/>
    </row>
    <row r="56" spans="1:11" ht="20.100000000000001" customHeight="1">
      <c r="A56" s="9" t="s">
        <v>25</v>
      </c>
      <c r="B56" s="10">
        <v>1044</v>
      </c>
      <c r="C56" s="139">
        <v>0</v>
      </c>
      <c r="D56" s="139">
        <v>0</v>
      </c>
      <c r="E56" s="139">
        <v>0</v>
      </c>
      <c r="F56" s="197">
        <f t="shared" si="15"/>
        <v>0</v>
      </c>
      <c r="G56" s="139">
        <v>0</v>
      </c>
      <c r="H56" s="139">
        <v>0</v>
      </c>
      <c r="I56" s="139">
        <v>0</v>
      </c>
      <c r="J56" s="139">
        <v>0</v>
      </c>
      <c r="K56" s="129"/>
    </row>
    <row r="57" spans="1:11" ht="20.100000000000001" customHeight="1">
      <c r="A57" s="9" t="s">
        <v>26</v>
      </c>
      <c r="B57" s="10">
        <v>1045</v>
      </c>
      <c r="C57" s="139">
        <v>-29</v>
      </c>
      <c r="D57" s="139">
        <v>-30</v>
      </c>
      <c r="E57" s="139">
        <v>-30</v>
      </c>
      <c r="F57" s="197">
        <f t="shared" si="15"/>
        <v>-1530</v>
      </c>
      <c r="G57" s="139">
        <v>-8</v>
      </c>
      <c r="H57" s="139">
        <v>-167</v>
      </c>
      <c r="I57" s="139">
        <v>-1207</v>
      </c>
      <c r="J57" s="139">
        <v>-148</v>
      </c>
      <c r="K57" s="129"/>
    </row>
    <row r="58" spans="1:11" s="2" customFormat="1" ht="37.5">
      <c r="A58" s="9" t="s">
        <v>44</v>
      </c>
      <c r="B58" s="10">
        <v>1046</v>
      </c>
      <c r="C58" s="139">
        <v>-107</v>
      </c>
      <c r="D58" s="139">
        <v>-100</v>
      </c>
      <c r="E58" s="139">
        <v>-143</v>
      </c>
      <c r="F58" s="197">
        <f t="shared" si="15"/>
        <v>-145</v>
      </c>
      <c r="G58" s="139">
        <v>-35</v>
      </c>
      <c r="H58" s="139">
        <v>-35</v>
      </c>
      <c r="I58" s="139">
        <v>-30</v>
      </c>
      <c r="J58" s="139">
        <v>-45</v>
      </c>
      <c r="K58" s="129" t="s">
        <v>668</v>
      </c>
    </row>
    <row r="59" spans="1:11" s="2" customFormat="1" ht="20.100000000000001" customHeight="1">
      <c r="A59" s="9" t="s">
        <v>45</v>
      </c>
      <c r="B59" s="10">
        <v>1047</v>
      </c>
      <c r="C59" s="139">
        <v>-140</v>
      </c>
      <c r="D59" s="139">
        <v>-140</v>
      </c>
      <c r="E59" s="139">
        <v>-118</v>
      </c>
      <c r="F59" s="197">
        <f t="shared" si="15"/>
        <v>-150</v>
      </c>
      <c r="G59" s="139">
        <v>-37</v>
      </c>
      <c r="H59" s="139">
        <v>-38</v>
      </c>
      <c r="I59" s="139">
        <v>-37</v>
      </c>
      <c r="J59" s="139">
        <v>-38</v>
      </c>
      <c r="K59" s="129" t="s">
        <v>679</v>
      </c>
    </row>
    <row r="60" spans="1:11" s="2" customFormat="1" ht="20.100000000000001" customHeight="1">
      <c r="A60" s="9" t="s">
        <v>46</v>
      </c>
      <c r="B60" s="10">
        <v>1048</v>
      </c>
      <c r="C60" s="139">
        <v>-3316</v>
      </c>
      <c r="D60" s="139">
        <v>-3307</v>
      </c>
      <c r="E60" s="139">
        <v>-3776</v>
      </c>
      <c r="F60" s="197">
        <f t="shared" si="15"/>
        <v>-3515</v>
      </c>
      <c r="G60" s="139">
        <v>-900</v>
      </c>
      <c r="H60" s="139">
        <v>-800</v>
      </c>
      <c r="I60" s="139">
        <v>-915</v>
      </c>
      <c r="J60" s="139">
        <v>-900</v>
      </c>
      <c r="K60" s="129" t="s">
        <v>665</v>
      </c>
    </row>
    <row r="61" spans="1:11" s="2" customFormat="1">
      <c r="A61" s="9" t="s">
        <v>47</v>
      </c>
      <c r="B61" s="10">
        <v>1049</v>
      </c>
      <c r="C61" s="139">
        <v>-1122</v>
      </c>
      <c r="D61" s="139">
        <v>-1126</v>
      </c>
      <c r="E61" s="139">
        <v>-1335</v>
      </c>
      <c r="F61" s="197">
        <f t="shared" si="15"/>
        <v>-1258</v>
      </c>
      <c r="G61" s="139">
        <v>-322</v>
      </c>
      <c r="H61" s="139">
        <v>-287</v>
      </c>
      <c r="I61" s="139">
        <v>-327</v>
      </c>
      <c r="J61" s="139">
        <v>-322</v>
      </c>
      <c r="K61" s="129"/>
    </row>
    <row r="62" spans="1:11" s="2" customFormat="1" ht="40.5" customHeight="1">
      <c r="A62" s="9" t="s">
        <v>48</v>
      </c>
      <c r="B62" s="10">
        <v>1050</v>
      </c>
      <c r="C62" s="139">
        <v>-286</v>
      </c>
      <c r="D62" s="139">
        <v>-304</v>
      </c>
      <c r="E62" s="139">
        <v>-302</v>
      </c>
      <c r="F62" s="197">
        <f t="shared" si="15"/>
        <v>-560</v>
      </c>
      <c r="G62" s="139">
        <v>-140</v>
      </c>
      <c r="H62" s="139">
        <v>-140</v>
      </c>
      <c r="I62" s="139">
        <v>-140</v>
      </c>
      <c r="J62" s="139">
        <v>-140</v>
      </c>
      <c r="K62" s="129" t="s">
        <v>680</v>
      </c>
    </row>
    <row r="63" spans="1:11" s="2" customFormat="1" ht="37.5" customHeight="1">
      <c r="A63" s="9" t="s">
        <v>49</v>
      </c>
      <c r="B63" s="10">
        <v>1051</v>
      </c>
      <c r="C63" s="139">
        <v>0</v>
      </c>
      <c r="D63" s="139">
        <v>0</v>
      </c>
      <c r="E63" s="139">
        <v>0</v>
      </c>
      <c r="F63" s="197">
        <f t="shared" si="15"/>
        <v>0</v>
      </c>
      <c r="G63" s="139">
        <v>0</v>
      </c>
      <c r="H63" s="139">
        <v>0</v>
      </c>
      <c r="I63" s="139">
        <v>0</v>
      </c>
      <c r="J63" s="139">
        <v>0</v>
      </c>
      <c r="K63" s="129"/>
    </row>
    <row r="64" spans="1:11" s="2" customFormat="1" ht="20.100000000000001" customHeight="1">
      <c r="A64" s="9" t="s">
        <v>50</v>
      </c>
      <c r="B64" s="10">
        <v>1052</v>
      </c>
      <c r="C64" s="139">
        <v>0</v>
      </c>
      <c r="D64" s="139">
        <v>0</v>
      </c>
      <c r="E64" s="139">
        <v>0</v>
      </c>
      <c r="F64" s="197">
        <f t="shared" si="15"/>
        <v>0</v>
      </c>
      <c r="G64" s="139">
        <v>0</v>
      </c>
      <c r="H64" s="139">
        <v>0</v>
      </c>
      <c r="I64" s="139">
        <v>0</v>
      </c>
      <c r="J64" s="139">
        <v>0</v>
      </c>
      <c r="K64" s="129"/>
    </row>
    <row r="65" spans="1:11" s="2" customFormat="1" ht="20.100000000000001" customHeight="1">
      <c r="A65" s="9" t="s">
        <v>51</v>
      </c>
      <c r="B65" s="10">
        <v>1053</v>
      </c>
      <c r="C65" s="139">
        <v>0</v>
      </c>
      <c r="D65" s="139">
        <v>0</v>
      </c>
      <c r="E65" s="139">
        <v>0</v>
      </c>
      <c r="F65" s="197">
        <f t="shared" si="15"/>
        <v>0</v>
      </c>
      <c r="G65" s="139">
        <v>0</v>
      </c>
      <c r="H65" s="139">
        <v>0</v>
      </c>
      <c r="I65" s="139">
        <v>0</v>
      </c>
      <c r="J65" s="139">
        <v>0</v>
      </c>
      <c r="K65" s="129"/>
    </row>
    <row r="66" spans="1:11" s="2" customFormat="1" ht="20.100000000000001" customHeight="1">
      <c r="A66" s="9" t="s">
        <v>52</v>
      </c>
      <c r="B66" s="10">
        <v>1054</v>
      </c>
      <c r="C66" s="139">
        <v>-101</v>
      </c>
      <c r="D66" s="139">
        <v>-54</v>
      </c>
      <c r="E66" s="139">
        <v>-92</v>
      </c>
      <c r="F66" s="197">
        <f t="shared" si="15"/>
        <v>-62</v>
      </c>
      <c r="G66" s="139">
        <v>-15</v>
      </c>
      <c r="H66" s="139">
        <v>-16</v>
      </c>
      <c r="I66" s="139">
        <v>-15</v>
      </c>
      <c r="J66" s="139">
        <v>-16</v>
      </c>
      <c r="K66" s="129"/>
    </row>
    <row r="67" spans="1:11" s="2" customFormat="1" ht="66.75" customHeight="1">
      <c r="A67" s="9" t="s">
        <v>73</v>
      </c>
      <c r="B67" s="10">
        <v>1055</v>
      </c>
      <c r="C67" s="139">
        <v>0</v>
      </c>
      <c r="D67" s="139">
        <v>-84</v>
      </c>
      <c r="E67" s="139">
        <v>-80</v>
      </c>
      <c r="F67" s="197">
        <f t="shared" si="15"/>
        <v>-90</v>
      </c>
      <c r="G67" s="139">
        <v>-23</v>
      </c>
      <c r="H67" s="139">
        <v>-22</v>
      </c>
      <c r="I67" s="139">
        <v>-23</v>
      </c>
      <c r="J67" s="139">
        <v>-22</v>
      </c>
      <c r="K67" s="129" t="s">
        <v>681</v>
      </c>
    </row>
    <row r="68" spans="1:11" s="2" customFormat="1" ht="20.100000000000001" customHeight="1">
      <c r="A68" s="9" t="s">
        <v>53</v>
      </c>
      <c r="B68" s="10">
        <v>1056</v>
      </c>
      <c r="C68" s="139">
        <v>0</v>
      </c>
      <c r="D68" s="139">
        <v>0</v>
      </c>
      <c r="E68" s="139">
        <v>0</v>
      </c>
      <c r="F68" s="197">
        <f t="shared" si="15"/>
        <v>0</v>
      </c>
      <c r="G68" s="139">
        <v>0</v>
      </c>
      <c r="H68" s="139">
        <v>0</v>
      </c>
      <c r="I68" s="139">
        <v>0</v>
      </c>
      <c r="J68" s="139">
        <v>0</v>
      </c>
      <c r="K68" s="129"/>
    </row>
    <row r="69" spans="1:11" s="2" customFormat="1" ht="20.100000000000001" customHeight="1">
      <c r="A69" s="9" t="s">
        <v>54</v>
      </c>
      <c r="B69" s="10">
        <v>1057</v>
      </c>
      <c r="C69" s="139">
        <v>0</v>
      </c>
      <c r="D69" s="139">
        <v>0</v>
      </c>
      <c r="E69" s="139">
        <v>0</v>
      </c>
      <c r="F69" s="197">
        <f t="shared" si="15"/>
        <v>0</v>
      </c>
      <c r="G69" s="139">
        <v>0</v>
      </c>
      <c r="H69" s="139">
        <v>0</v>
      </c>
      <c r="I69" s="139">
        <v>0</v>
      </c>
      <c r="J69" s="139">
        <v>0</v>
      </c>
      <c r="K69" s="129"/>
    </row>
    <row r="70" spans="1:11" s="2" customFormat="1" ht="20.100000000000001" customHeight="1">
      <c r="A70" s="9" t="s">
        <v>55</v>
      </c>
      <c r="B70" s="10">
        <v>1058</v>
      </c>
      <c r="C70" s="139">
        <v>0</v>
      </c>
      <c r="D70" s="139">
        <v>0</v>
      </c>
      <c r="E70" s="139">
        <v>0</v>
      </c>
      <c r="F70" s="197">
        <f t="shared" si="15"/>
        <v>0</v>
      </c>
      <c r="G70" s="139">
        <v>0</v>
      </c>
      <c r="H70" s="139">
        <v>0</v>
      </c>
      <c r="I70" s="139">
        <v>0</v>
      </c>
      <c r="J70" s="139">
        <v>0</v>
      </c>
      <c r="K70" s="129"/>
    </row>
    <row r="71" spans="1:11" s="2" customFormat="1" ht="37.5">
      <c r="A71" s="9" t="s">
        <v>56</v>
      </c>
      <c r="B71" s="10">
        <v>1059</v>
      </c>
      <c r="C71" s="139">
        <v>-6</v>
      </c>
      <c r="D71" s="139">
        <v>-30</v>
      </c>
      <c r="E71" s="139">
        <v>-7</v>
      </c>
      <c r="F71" s="197">
        <f t="shared" si="15"/>
        <v>-40</v>
      </c>
      <c r="G71" s="139">
        <v>-10</v>
      </c>
      <c r="H71" s="139">
        <v>-20</v>
      </c>
      <c r="I71" s="139">
        <v>-10</v>
      </c>
      <c r="J71" s="139">
        <v>0</v>
      </c>
      <c r="K71" s="129" t="s">
        <v>682</v>
      </c>
    </row>
    <row r="72" spans="1:11" s="2" customFormat="1" ht="42.75" customHeight="1">
      <c r="A72" s="9" t="s">
        <v>94</v>
      </c>
      <c r="B72" s="10">
        <v>1060</v>
      </c>
      <c r="C72" s="139">
        <v>-644</v>
      </c>
      <c r="D72" s="139">
        <v>-240</v>
      </c>
      <c r="E72" s="139">
        <v>-44</v>
      </c>
      <c r="F72" s="197">
        <f t="shared" si="15"/>
        <v>-98</v>
      </c>
      <c r="G72" s="139">
        <v>-32</v>
      </c>
      <c r="H72" s="139">
        <v>-22</v>
      </c>
      <c r="I72" s="139">
        <v>-22</v>
      </c>
      <c r="J72" s="139">
        <v>-22</v>
      </c>
      <c r="K72" s="129"/>
    </row>
    <row r="73" spans="1:11" s="2" customFormat="1" ht="20.100000000000001" customHeight="1">
      <c r="A73" s="9" t="s">
        <v>57</v>
      </c>
      <c r="B73" s="10">
        <v>1061</v>
      </c>
      <c r="C73" s="139">
        <v>-616</v>
      </c>
      <c r="D73" s="139">
        <v>-200</v>
      </c>
      <c r="E73" s="139">
        <v>-1</v>
      </c>
      <c r="F73" s="197">
        <f t="shared" si="15"/>
        <v>-50</v>
      </c>
      <c r="G73" s="139">
        <v>-20</v>
      </c>
      <c r="H73" s="139">
        <v>-10</v>
      </c>
      <c r="I73" s="139">
        <v>-10</v>
      </c>
      <c r="J73" s="139">
        <v>-10</v>
      </c>
      <c r="K73" s="129"/>
    </row>
    <row r="74" spans="1:11" s="2" customFormat="1" ht="20.100000000000001" customHeight="1">
      <c r="A74" s="9" t="s">
        <v>138</v>
      </c>
      <c r="B74" s="10">
        <v>1062</v>
      </c>
      <c r="C74" s="139">
        <f>SUM(C75:C82)</f>
        <v>-3280</v>
      </c>
      <c r="D74" s="145">
        <f>SUM(D75:D82)</f>
        <v>-3364</v>
      </c>
      <c r="E74" s="145">
        <f t="shared" ref="E74" si="16">SUM(E75:E82)</f>
        <v>-3727</v>
      </c>
      <c r="F74" s="197">
        <f>SUM(G74:J74)</f>
        <v>-4434</v>
      </c>
      <c r="G74" s="145">
        <f>SUM(G75:G82)</f>
        <v>-1150</v>
      </c>
      <c r="H74" s="145">
        <f t="shared" ref="H74:J74" si="17">SUM(H75:H82)</f>
        <v>-1087</v>
      </c>
      <c r="I74" s="145">
        <f t="shared" si="17"/>
        <v>-1056</v>
      </c>
      <c r="J74" s="145">
        <f t="shared" si="17"/>
        <v>-1141</v>
      </c>
      <c r="K74" s="129"/>
    </row>
    <row r="75" spans="1:11" s="2" customFormat="1" ht="38.25" customHeight="1">
      <c r="A75" s="147" t="s">
        <v>470</v>
      </c>
      <c r="B75" s="10" t="s">
        <v>469</v>
      </c>
      <c r="C75" s="145">
        <v>-2638</v>
      </c>
      <c r="D75" s="145">
        <v>-2586</v>
      </c>
      <c r="E75" s="145">
        <v>-2852</v>
      </c>
      <c r="F75" s="197">
        <f t="shared" si="15"/>
        <v>-3562</v>
      </c>
      <c r="G75" s="145">
        <v>-890</v>
      </c>
      <c r="H75" s="145">
        <v>-891</v>
      </c>
      <c r="I75" s="145">
        <v>-891</v>
      </c>
      <c r="J75" s="145">
        <v>-890</v>
      </c>
      <c r="K75" s="148" t="s">
        <v>716</v>
      </c>
    </row>
    <row r="76" spans="1:11" s="2" customFormat="1" ht="20.100000000000001" customHeight="1">
      <c r="A76" s="147" t="s">
        <v>471</v>
      </c>
      <c r="B76" s="10" t="s">
        <v>472</v>
      </c>
      <c r="C76" s="145">
        <v>-232</v>
      </c>
      <c r="D76" s="145">
        <v>-400</v>
      </c>
      <c r="E76" s="145">
        <v>-336</v>
      </c>
      <c r="F76" s="197">
        <f t="shared" si="15"/>
        <v>-400</v>
      </c>
      <c r="G76" s="145">
        <v>-100</v>
      </c>
      <c r="H76" s="145">
        <v>-100</v>
      </c>
      <c r="I76" s="145">
        <v>-100</v>
      </c>
      <c r="J76" s="145">
        <v>-100</v>
      </c>
      <c r="K76" s="148"/>
    </row>
    <row r="77" spans="1:11" s="2" customFormat="1" ht="37.5">
      <c r="A77" s="147" t="s">
        <v>473</v>
      </c>
      <c r="B77" s="10" t="s">
        <v>474</v>
      </c>
      <c r="C77" s="145">
        <v>-326</v>
      </c>
      <c r="D77" s="145">
        <v>-263</v>
      </c>
      <c r="E77" s="145">
        <v>-179</v>
      </c>
      <c r="F77" s="197">
        <f t="shared" si="15"/>
        <v>-368</v>
      </c>
      <c r="G77" s="145">
        <v>-131</v>
      </c>
      <c r="H77" s="145">
        <v>-73</v>
      </c>
      <c r="I77" s="145">
        <v>-42</v>
      </c>
      <c r="J77" s="145">
        <v>-122</v>
      </c>
      <c r="K77" s="148" t="s">
        <v>683</v>
      </c>
    </row>
    <row r="78" spans="1:11" s="2" customFormat="1" ht="20.100000000000001" customHeight="1">
      <c r="A78" s="147" t="s">
        <v>414</v>
      </c>
      <c r="B78" s="10" t="s">
        <v>475</v>
      </c>
      <c r="C78" s="145">
        <v>-25</v>
      </c>
      <c r="D78" s="145">
        <v>-40</v>
      </c>
      <c r="E78" s="145">
        <v>-21</v>
      </c>
      <c r="F78" s="197">
        <f>SUM(G78:J78)</f>
        <v>-40</v>
      </c>
      <c r="G78" s="145">
        <v>-10</v>
      </c>
      <c r="H78" s="145">
        <v>-10</v>
      </c>
      <c r="I78" s="145">
        <v>-10</v>
      </c>
      <c r="J78" s="145">
        <v>-10</v>
      </c>
      <c r="K78" s="148"/>
    </row>
    <row r="79" spans="1:11" s="2" customFormat="1" ht="20.100000000000001" customHeight="1">
      <c r="A79" s="147" t="s">
        <v>418</v>
      </c>
      <c r="B79" s="10" t="s">
        <v>476</v>
      </c>
      <c r="C79" s="145">
        <v>-50</v>
      </c>
      <c r="D79" s="145">
        <v>-30</v>
      </c>
      <c r="E79" s="145">
        <v>-38</v>
      </c>
      <c r="F79" s="197">
        <f t="shared" si="15"/>
        <v>-40</v>
      </c>
      <c r="G79" s="145">
        <v>-13</v>
      </c>
      <c r="H79" s="145">
        <v>-7</v>
      </c>
      <c r="I79" s="145">
        <v>-7</v>
      </c>
      <c r="J79" s="145">
        <v>-13</v>
      </c>
      <c r="K79" s="148" t="s">
        <v>684</v>
      </c>
    </row>
    <row r="80" spans="1:11" s="2" customFormat="1" ht="37.5">
      <c r="A80" s="147" t="s">
        <v>477</v>
      </c>
      <c r="B80" s="10" t="s">
        <v>478</v>
      </c>
      <c r="C80" s="145">
        <v>-9</v>
      </c>
      <c r="D80" s="145">
        <v>-5</v>
      </c>
      <c r="E80" s="145">
        <v>0</v>
      </c>
      <c r="F80" s="197">
        <f t="shared" si="15"/>
        <v>0</v>
      </c>
      <c r="G80" s="145">
        <v>0</v>
      </c>
      <c r="H80" s="145">
        <v>0</v>
      </c>
      <c r="I80" s="145">
        <v>0</v>
      </c>
      <c r="J80" s="145">
        <v>0</v>
      </c>
      <c r="K80" s="148" t="s">
        <v>685</v>
      </c>
    </row>
    <row r="81" spans="1:11" s="2" customFormat="1">
      <c r="A81" s="147" t="s">
        <v>479</v>
      </c>
      <c r="B81" s="10" t="s">
        <v>480</v>
      </c>
      <c r="C81" s="145">
        <v>0</v>
      </c>
      <c r="D81" s="145">
        <v>-40</v>
      </c>
      <c r="E81" s="145">
        <v>-22</v>
      </c>
      <c r="F81" s="197">
        <f t="shared" si="15"/>
        <v>-24</v>
      </c>
      <c r="G81" s="145">
        <v>-6</v>
      </c>
      <c r="H81" s="145">
        <v>-6</v>
      </c>
      <c r="I81" s="145">
        <v>-6</v>
      </c>
      <c r="J81" s="145">
        <v>-6</v>
      </c>
      <c r="K81" s="148" t="s">
        <v>686</v>
      </c>
    </row>
    <row r="82" spans="1:11" s="2" customFormat="1" ht="42.75" customHeight="1">
      <c r="A82" s="147" t="s">
        <v>481</v>
      </c>
      <c r="B82" s="10" t="s">
        <v>482</v>
      </c>
      <c r="C82" s="145">
        <v>0</v>
      </c>
      <c r="D82" s="145">
        <v>0</v>
      </c>
      <c r="E82" s="145">
        <v>-279</v>
      </c>
      <c r="F82" s="197">
        <f t="shared" si="15"/>
        <v>0</v>
      </c>
      <c r="G82" s="145">
        <v>0</v>
      </c>
      <c r="H82" s="145">
        <v>0</v>
      </c>
      <c r="I82" s="145">
        <v>0</v>
      </c>
      <c r="J82" s="145">
        <v>0</v>
      </c>
      <c r="K82" s="148" t="s">
        <v>717</v>
      </c>
    </row>
    <row r="83" spans="1:11" ht="20.100000000000001" customHeight="1">
      <c r="A83" s="9" t="s">
        <v>271</v>
      </c>
      <c r="B83" s="10">
        <v>1070</v>
      </c>
      <c r="C83" s="197">
        <f>SUM(C84:C89)</f>
        <v>-253</v>
      </c>
      <c r="D83" s="197">
        <f>SUM(D84:D89)</f>
        <v>-354</v>
      </c>
      <c r="E83" s="197">
        <f t="shared" ref="E83:J83" si="18">SUM(E84:E89)</f>
        <v>-421</v>
      </c>
      <c r="F83" s="197">
        <f t="shared" si="15"/>
        <v>-403</v>
      </c>
      <c r="G83" s="197">
        <f>SUM(G84:G89)</f>
        <v>-81</v>
      </c>
      <c r="H83" s="197">
        <f t="shared" si="18"/>
        <v>-112</v>
      </c>
      <c r="I83" s="197">
        <f t="shared" si="18"/>
        <v>-100</v>
      </c>
      <c r="J83" s="197">
        <f t="shared" si="18"/>
        <v>-110</v>
      </c>
      <c r="K83" s="129"/>
    </row>
    <row r="84" spans="1:11" s="2" customFormat="1" ht="20.100000000000001" customHeight="1">
      <c r="A84" s="9" t="s">
        <v>224</v>
      </c>
      <c r="B84" s="10">
        <v>1071</v>
      </c>
      <c r="C84" s="145">
        <v>0</v>
      </c>
      <c r="D84" s="145">
        <v>0</v>
      </c>
      <c r="E84" s="145">
        <v>0</v>
      </c>
      <c r="F84" s="197">
        <f t="shared" si="15"/>
        <v>0</v>
      </c>
      <c r="G84" s="145">
        <v>0</v>
      </c>
      <c r="H84" s="145">
        <v>0</v>
      </c>
      <c r="I84" s="145">
        <v>0</v>
      </c>
      <c r="J84" s="145">
        <v>0</v>
      </c>
      <c r="K84" s="129"/>
    </row>
    <row r="85" spans="1:11" s="2" customFormat="1" ht="20.100000000000001" customHeight="1">
      <c r="A85" s="9" t="s">
        <v>225</v>
      </c>
      <c r="B85" s="10">
        <v>1072</v>
      </c>
      <c r="C85" s="145">
        <v>0</v>
      </c>
      <c r="D85" s="145">
        <v>0</v>
      </c>
      <c r="E85" s="145">
        <v>0</v>
      </c>
      <c r="F85" s="197">
        <f t="shared" si="15"/>
        <v>0</v>
      </c>
      <c r="G85" s="145">
        <v>0</v>
      </c>
      <c r="H85" s="145">
        <v>0</v>
      </c>
      <c r="I85" s="145">
        <v>0</v>
      </c>
      <c r="J85" s="145">
        <v>0</v>
      </c>
      <c r="K85" s="129"/>
    </row>
    <row r="86" spans="1:11" s="2" customFormat="1" ht="41.25" customHeight="1">
      <c r="A86" s="9" t="s">
        <v>46</v>
      </c>
      <c r="B86" s="10">
        <v>1073</v>
      </c>
      <c r="C86" s="139">
        <v>-152</v>
      </c>
      <c r="D86" s="139">
        <v>-214</v>
      </c>
      <c r="E86" s="139">
        <v>-241</v>
      </c>
      <c r="F86" s="197">
        <f t="shared" si="15"/>
        <v>-242</v>
      </c>
      <c r="G86" s="139">
        <v>-53</v>
      </c>
      <c r="H86" s="139">
        <v>-63</v>
      </c>
      <c r="I86" s="139">
        <v>-63</v>
      </c>
      <c r="J86" s="139">
        <v>-63</v>
      </c>
      <c r="K86" s="129" t="s">
        <v>687</v>
      </c>
    </row>
    <row r="87" spans="1:11" s="2" customFormat="1" ht="20.100000000000001" customHeight="1">
      <c r="A87" s="9" t="s">
        <v>70</v>
      </c>
      <c r="B87" s="10">
        <v>1074</v>
      </c>
      <c r="C87" s="139">
        <v>-2</v>
      </c>
      <c r="D87" s="139">
        <v>-4</v>
      </c>
      <c r="E87" s="139">
        <v>-9</v>
      </c>
      <c r="F87" s="197">
        <f t="shared" si="15"/>
        <v>-4</v>
      </c>
      <c r="G87" s="139">
        <v>-1</v>
      </c>
      <c r="H87" s="139">
        <v>-1</v>
      </c>
      <c r="I87" s="139">
        <v>-1</v>
      </c>
      <c r="J87" s="139">
        <v>-1</v>
      </c>
      <c r="K87" s="129"/>
    </row>
    <row r="88" spans="1:11" s="2" customFormat="1" ht="20.100000000000001" customHeight="1">
      <c r="A88" s="9" t="s">
        <v>97</v>
      </c>
      <c r="B88" s="10">
        <v>1075</v>
      </c>
      <c r="C88" s="139">
        <v>-28</v>
      </c>
      <c r="D88" s="139">
        <v>-35</v>
      </c>
      <c r="E88" s="139">
        <v>-35</v>
      </c>
      <c r="F88" s="197">
        <f t="shared" si="15"/>
        <v>-40</v>
      </c>
      <c r="G88" s="139">
        <v>0</v>
      </c>
      <c r="H88" s="139">
        <v>-18</v>
      </c>
      <c r="I88" s="139">
        <v>-6</v>
      </c>
      <c r="J88" s="139">
        <v>-16</v>
      </c>
      <c r="K88" s="129"/>
    </row>
    <row r="89" spans="1:11" s="2" customFormat="1" ht="20.100000000000001" customHeight="1">
      <c r="A89" s="9" t="s">
        <v>487</v>
      </c>
      <c r="B89" s="10">
        <v>1076</v>
      </c>
      <c r="C89" s="139">
        <f>SUM(C90:C93)</f>
        <v>-71</v>
      </c>
      <c r="D89" s="145">
        <f t="shared" ref="D89:E89" si="19">SUM(D90:D93)</f>
        <v>-101</v>
      </c>
      <c r="E89" s="145">
        <f t="shared" si="19"/>
        <v>-136</v>
      </c>
      <c r="F89" s="197">
        <f t="shared" si="15"/>
        <v>-117</v>
      </c>
      <c r="G89" s="145">
        <f>SUM(G90:G93)</f>
        <v>-27</v>
      </c>
      <c r="H89" s="145">
        <f t="shared" ref="H89" si="20">SUM(H90:H93)</f>
        <v>-30</v>
      </c>
      <c r="I89" s="145">
        <f t="shared" ref="I89" si="21">SUM(I90:I93)</f>
        <v>-30</v>
      </c>
      <c r="J89" s="145">
        <f>SUM(J90:J93)</f>
        <v>-30</v>
      </c>
      <c r="K89" s="129"/>
    </row>
    <row r="90" spans="1:11" s="2" customFormat="1" ht="20.100000000000001" customHeight="1">
      <c r="A90" s="147" t="s">
        <v>47</v>
      </c>
      <c r="B90" s="10" t="s">
        <v>483</v>
      </c>
      <c r="C90" s="145">
        <v>-57</v>
      </c>
      <c r="D90" s="145">
        <v>-81</v>
      </c>
      <c r="E90" s="145">
        <v>-88</v>
      </c>
      <c r="F90" s="197">
        <f t="shared" si="15"/>
        <v>-91</v>
      </c>
      <c r="G90" s="145">
        <v>-20</v>
      </c>
      <c r="H90" s="145">
        <v>-24</v>
      </c>
      <c r="I90" s="145">
        <v>-24</v>
      </c>
      <c r="J90" s="145">
        <v>-23</v>
      </c>
      <c r="K90" s="148"/>
    </row>
    <row r="91" spans="1:11" s="2" customFormat="1" ht="20.100000000000001" customHeight="1">
      <c r="A91" s="147" t="s">
        <v>44</v>
      </c>
      <c r="B91" s="10" t="s">
        <v>484</v>
      </c>
      <c r="C91" s="145">
        <v>-9</v>
      </c>
      <c r="D91" s="145">
        <v>-8</v>
      </c>
      <c r="E91" s="145">
        <v>-5</v>
      </c>
      <c r="F91" s="197">
        <f t="shared" si="15"/>
        <v>-7</v>
      </c>
      <c r="G91" s="145">
        <v>-2</v>
      </c>
      <c r="H91" s="145">
        <v>-1</v>
      </c>
      <c r="I91" s="145">
        <v>-2</v>
      </c>
      <c r="J91" s="145">
        <v>-2</v>
      </c>
      <c r="K91" s="148"/>
    </row>
    <row r="92" spans="1:11" s="2" customFormat="1" ht="37.5">
      <c r="A92" s="147" t="s">
        <v>412</v>
      </c>
      <c r="B92" s="10" t="s">
        <v>485</v>
      </c>
      <c r="C92" s="145">
        <v>-2</v>
      </c>
      <c r="D92" s="145">
        <v>-4</v>
      </c>
      <c r="E92" s="145">
        <v>-8</v>
      </c>
      <c r="F92" s="197">
        <f t="shared" si="15"/>
        <v>-8</v>
      </c>
      <c r="G92" s="145">
        <v>-2</v>
      </c>
      <c r="H92" s="145">
        <v>-2</v>
      </c>
      <c r="I92" s="145">
        <v>-2</v>
      </c>
      <c r="J92" s="145">
        <v>-2</v>
      </c>
      <c r="K92" s="148" t="s">
        <v>688</v>
      </c>
    </row>
    <row r="93" spans="1:11" s="2" customFormat="1" ht="56.25">
      <c r="A93" s="147" t="s">
        <v>242</v>
      </c>
      <c r="B93" s="10" t="s">
        <v>486</v>
      </c>
      <c r="C93" s="145">
        <v>-3</v>
      </c>
      <c r="D93" s="145">
        <v>-8</v>
      </c>
      <c r="E93" s="145">
        <v>-35</v>
      </c>
      <c r="F93" s="197">
        <f t="shared" si="15"/>
        <v>-11</v>
      </c>
      <c r="G93" s="145">
        <v>-3</v>
      </c>
      <c r="H93" s="145">
        <v>-3</v>
      </c>
      <c r="I93" s="145">
        <v>-2</v>
      </c>
      <c r="J93" s="145">
        <v>-3</v>
      </c>
      <c r="K93" s="148" t="s">
        <v>689</v>
      </c>
    </row>
    <row r="94" spans="1:11" s="2" customFormat="1" ht="20.100000000000001" customHeight="1">
      <c r="A94" s="104" t="s">
        <v>99</v>
      </c>
      <c r="B94" s="10">
        <v>1080</v>
      </c>
      <c r="C94" s="201">
        <f>(SUM(C95:C99))</f>
        <v>-10873</v>
      </c>
      <c r="D94" s="201">
        <f t="shared" ref="D94:E94" si="22">(SUM(D95:D99))</f>
        <v>-7946</v>
      </c>
      <c r="E94" s="201">
        <f t="shared" si="22"/>
        <v>-9932</v>
      </c>
      <c r="F94" s="197">
        <f t="shared" si="15"/>
        <v>-9729</v>
      </c>
      <c r="G94" s="201">
        <f>(SUM(G95:G99))</f>
        <v>-2342</v>
      </c>
      <c r="H94" s="201">
        <f t="shared" ref="H94" si="23">(SUM(H95:H99))</f>
        <v>-2304</v>
      </c>
      <c r="I94" s="201">
        <f>(SUM(I95:I99))</f>
        <v>-2461</v>
      </c>
      <c r="J94" s="201">
        <f>(SUM(J95:J99))</f>
        <v>-2622</v>
      </c>
      <c r="K94" s="129"/>
    </row>
    <row r="95" spans="1:11" s="2" customFormat="1" ht="20.100000000000001" customHeight="1">
      <c r="A95" s="9" t="s">
        <v>81</v>
      </c>
      <c r="B95" s="10">
        <v>1081</v>
      </c>
      <c r="C95" s="139">
        <v>-1</v>
      </c>
      <c r="D95" s="139">
        <v>-15</v>
      </c>
      <c r="E95" s="139" t="s">
        <v>440</v>
      </c>
      <c r="F95" s="197">
        <f t="shared" si="15"/>
        <v>0</v>
      </c>
      <c r="G95" s="145">
        <v>0</v>
      </c>
      <c r="H95" s="145">
        <v>0</v>
      </c>
      <c r="I95" s="145">
        <v>0</v>
      </c>
      <c r="J95" s="145">
        <v>0</v>
      </c>
      <c r="K95" s="129"/>
    </row>
    <row r="96" spans="1:11" s="2" customFormat="1" ht="20.100000000000001" customHeight="1">
      <c r="A96" s="9" t="s">
        <v>58</v>
      </c>
      <c r="B96" s="10">
        <v>1082</v>
      </c>
      <c r="C96" s="139" t="s">
        <v>440</v>
      </c>
      <c r="D96" s="139" t="s">
        <v>440</v>
      </c>
      <c r="E96" s="139" t="s">
        <v>440</v>
      </c>
      <c r="F96" s="197">
        <f t="shared" si="15"/>
        <v>0</v>
      </c>
      <c r="G96" s="145">
        <v>0</v>
      </c>
      <c r="H96" s="145">
        <v>0</v>
      </c>
      <c r="I96" s="145">
        <v>0</v>
      </c>
      <c r="J96" s="145">
        <v>0</v>
      </c>
      <c r="K96" s="129"/>
    </row>
    <row r="97" spans="1:11" s="2" customFormat="1" ht="20.100000000000001" customHeight="1">
      <c r="A97" s="9" t="s">
        <v>68</v>
      </c>
      <c r="B97" s="10">
        <v>1083</v>
      </c>
      <c r="C97" s="139" t="s">
        <v>440</v>
      </c>
      <c r="D97" s="139" t="s">
        <v>440</v>
      </c>
      <c r="E97" s="139" t="s">
        <v>440</v>
      </c>
      <c r="F97" s="197">
        <f t="shared" si="15"/>
        <v>0</v>
      </c>
      <c r="G97" s="145">
        <v>0</v>
      </c>
      <c r="H97" s="145">
        <v>0</v>
      </c>
      <c r="I97" s="145">
        <v>0</v>
      </c>
      <c r="J97" s="145">
        <v>0</v>
      </c>
      <c r="K97" s="129"/>
    </row>
    <row r="98" spans="1:11" s="2" customFormat="1" ht="20.100000000000001" customHeight="1">
      <c r="A98" s="9" t="s">
        <v>262</v>
      </c>
      <c r="B98" s="10">
        <v>1084</v>
      </c>
      <c r="C98" s="139">
        <v>-704</v>
      </c>
      <c r="D98" s="139" t="s">
        <v>440</v>
      </c>
      <c r="E98" s="139">
        <v>-1429</v>
      </c>
      <c r="F98" s="197">
        <f t="shared" si="15"/>
        <v>0</v>
      </c>
      <c r="G98" s="145">
        <v>0</v>
      </c>
      <c r="H98" s="145">
        <v>0</v>
      </c>
      <c r="I98" s="145">
        <v>0</v>
      </c>
      <c r="J98" s="145">
        <v>0</v>
      </c>
      <c r="K98" s="129"/>
    </row>
    <row r="99" spans="1:11" s="2" customFormat="1" ht="20.100000000000001" customHeight="1">
      <c r="A99" s="9" t="s">
        <v>296</v>
      </c>
      <c r="B99" s="10">
        <v>1085</v>
      </c>
      <c r="C99" s="145">
        <f>(SUM(C100:C103)+C110+C111+C112+C113+C114+C115+C116+C117)</f>
        <v>-10168</v>
      </c>
      <c r="D99" s="145">
        <f>SUM(D100:D103)+D110+D111+D112+D113+D114+D115+D116+D117</f>
        <v>-7931</v>
      </c>
      <c r="E99" s="145">
        <f>SUM(E100:E103)+E110+E111+E112+E113+E114+E115+E116+E117</f>
        <v>-8503</v>
      </c>
      <c r="F99" s="197">
        <f>SUM(G99:J99)</f>
        <v>-9729</v>
      </c>
      <c r="G99" s="145">
        <f>(SUM(G100:G103)+G110+G111+G112+G113+G114+G115+G116+G117)</f>
        <v>-2342</v>
      </c>
      <c r="H99" s="145">
        <f>SUM(H100:H103)+H110+H111+H112+H113+H114+H115+H116+H117</f>
        <v>-2304</v>
      </c>
      <c r="I99" s="145">
        <f>SUM(I100:I103)+I110+I111+I112+I113+I114+I115+I116+I117</f>
        <v>-2461</v>
      </c>
      <c r="J99" s="145">
        <f>(SUM(J100:J103)+J110+J111+J112+J113+J114+J115+J116+J117)</f>
        <v>-2622</v>
      </c>
      <c r="K99" s="129"/>
    </row>
    <row r="100" spans="1:11" s="2" customFormat="1" ht="20.100000000000001" customHeight="1">
      <c r="A100" s="147" t="s">
        <v>522</v>
      </c>
      <c r="B100" s="10">
        <v>1086</v>
      </c>
      <c r="C100" s="145" t="s">
        <v>440</v>
      </c>
      <c r="D100" s="145" t="s">
        <v>440</v>
      </c>
      <c r="E100" s="145">
        <v>-203</v>
      </c>
      <c r="F100" s="197">
        <f t="shared" si="15"/>
        <v>0</v>
      </c>
      <c r="G100" s="145">
        <v>0</v>
      </c>
      <c r="H100" s="145">
        <v>0</v>
      </c>
      <c r="I100" s="145">
        <v>0</v>
      </c>
      <c r="J100" s="145">
        <v>0</v>
      </c>
      <c r="K100" s="148"/>
    </row>
    <row r="101" spans="1:11" s="2" customFormat="1" ht="20.100000000000001" customHeight="1">
      <c r="A101" s="147" t="s">
        <v>523</v>
      </c>
      <c r="B101" s="10">
        <v>1087</v>
      </c>
      <c r="C101" s="145">
        <v>-280</v>
      </c>
      <c r="D101" s="145">
        <v>-20</v>
      </c>
      <c r="E101" s="145">
        <v>-15</v>
      </c>
      <c r="F101" s="197">
        <f t="shared" si="15"/>
        <v>-20</v>
      </c>
      <c r="G101" s="145">
        <v>-5</v>
      </c>
      <c r="H101" s="145">
        <v>-5</v>
      </c>
      <c r="I101" s="145">
        <v>-5</v>
      </c>
      <c r="J101" s="145">
        <v>-5</v>
      </c>
      <c r="K101" s="148"/>
    </row>
    <row r="102" spans="1:11" s="2" customFormat="1" ht="20.100000000000001" customHeight="1">
      <c r="A102" s="147" t="s">
        <v>524</v>
      </c>
      <c r="B102" s="10">
        <v>1088</v>
      </c>
      <c r="C102" s="145">
        <v>-16</v>
      </c>
      <c r="D102" s="145" t="s">
        <v>440</v>
      </c>
      <c r="E102" s="145">
        <v>-48</v>
      </c>
      <c r="F102" s="197">
        <f t="shared" si="15"/>
        <v>0</v>
      </c>
      <c r="G102" s="145">
        <v>0</v>
      </c>
      <c r="H102" s="145">
        <v>0</v>
      </c>
      <c r="I102" s="145">
        <v>0</v>
      </c>
      <c r="J102" s="145">
        <v>0</v>
      </c>
      <c r="K102" s="148"/>
    </row>
    <row r="103" spans="1:11" s="2" customFormat="1" ht="20.100000000000001" customHeight="1">
      <c r="A103" s="147" t="s">
        <v>525</v>
      </c>
      <c r="B103" s="10">
        <v>1089</v>
      </c>
      <c r="C103" s="145">
        <f>SUM(C104:C109)</f>
        <v>-2851</v>
      </c>
      <c r="D103" s="145">
        <f t="shared" ref="D103" si="24">SUM(D104:D109)</f>
        <v>-1003</v>
      </c>
      <c r="E103" s="145">
        <f>SUM(E104:E109)</f>
        <v>-924</v>
      </c>
      <c r="F103" s="197">
        <f t="shared" si="15"/>
        <v>-1066</v>
      </c>
      <c r="G103" s="145">
        <f>SUM(G104:G109)</f>
        <v>-261</v>
      </c>
      <c r="H103" s="145">
        <f t="shared" ref="H103" si="25">SUM(H104:H109)</f>
        <v>-257</v>
      </c>
      <c r="I103" s="145">
        <f>SUM(I104:I109)</f>
        <v>-262</v>
      </c>
      <c r="J103" s="145">
        <f>SUM(J104:J109)</f>
        <v>-286</v>
      </c>
      <c r="K103" s="148"/>
    </row>
    <row r="104" spans="1:11" s="2" customFormat="1" ht="37.5">
      <c r="A104" s="154" t="s">
        <v>526</v>
      </c>
      <c r="B104" s="10" t="s">
        <v>527</v>
      </c>
      <c r="C104" s="145">
        <v>-1165</v>
      </c>
      <c r="D104" s="145">
        <v>-370</v>
      </c>
      <c r="E104" s="145">
        <v>-383</v>
      </c>
      <c r="F104" s="197">
        <f t="shared" si="15"/>
        <v>-424</v>
      </c>
      <c r="G104" s="145">
        <v>-100</v>
      </c>
      <c r="H104" s="145">
        <v>-101</v>
      </c>
      <c r="I104" s="145">
        <v>-105</v>
      </c>
      <c r="J104" s="145">
        <v>-118</v>
      </c>
      <c r="K104" s="156" t="s">
        <v>690</v>
      </c>
    </row>
    <row r="105" spans="1:11" s="2" customFormat="1" ht="20.100000000000001" customHeight="1">
      <c r="A105" s="154" t="s">
        <v>528</v>
      </c>
      <c r="B105" s="10" t="s">
        <v>529</v>
      </c>
      <c r="C105" s="145">
        <v>-447</v>
      </c>
      <c r="D105" s="145">
        <v>-138</v>
      </c>
      <c r="E105" s="145">
        <v>-143</v>
      </c>
      <c r="F105" s="197">
        <f t="shared" si="15"/>
        <v>-158</v>
      </c>
      <c r="G105" s="145">
        <v>-37</v>
      </c>
      <c r="H105" s="145">
        <v>-38</v>
      </c>
      <c r="I105" s="145">
        <v>-39</v>
      </c>
      <c r="J105" s="145">
        <v>-44</v>
      </c>
      <c r="K105" s="156"/>
    </row>
    <row r="106" spans="1:11" s="2" customFormat="1" ht="37.5">
      <c r="A106" s="154" t="s">
        <v>530</v>
      </c>
      <c r="B106" s="10" t="s">
        <v>531</v>
      </c>
      <c r="C106" s="145">
        <v>-183</v>
      </c>
      <c r="D106" s="145">
        <v>-126</v>
      </c>
      <c r="E106" s="145">
        <v>-69</v>
      </c>
      <c r="F106" s="197">
        <f t="shared" si="15"/>
        <v>-72</v>
      </c>
      <c r="G106" s="145">
        <v>-18</v>
      </c>
      <c r="H106" s="145">
        <v>-18</v>
      </c>
      <c r="I106" s="145">
        <v>-18</v>
      </c>
      <c r="J106" s="145">
        <v>-18</v>
      </c>
      <c r="K106" s="156" t="s">
        <v>691</v>
      </c>
    </row>
    <row r="107" spans="1:11" s="2" customFormat="1">
      <c r="A107" s="154" t="s">
        <v>532</v>
      </c>
      <c r="B107" s="10" t="s">
        <v>533</v>
      </c>
      <c r="C107" s="145">
        <v>-144</v>
      </c>
      <c r="D107" s="145">
        <v>-40</v>
      </c>
      <c r="E107" s="145">
        <v>-33</v>
      </c>
      <c r="F107" s="197">
        <f t="shared" si="15"/>
        <v>-40</v>
      </c>
      <c r="G107" s="145">
        <v>-10</v>
      </c>
      <c r="H107" s="145">
        <v>-10</v>
      </c>
      <c r="I107" s="145">
        <v>-10</v>
      </c>
      <c r="J107" s="145">
        <v>-10</v>
      </c>
      <c r="K107" s="156" t="s">
        <v>692</v>
      </c>
    </row>
    <row r="108" spans="1:11" s="2" customFormat="1" ht="37.5">
      <c r="A108" s="154" t="s">
        <v>534</v>
      </c>
      <c r="B108" s="10" t="s">
        <v>535</v>
      </c>
      <c r="C108" s="145">
        <v>-232</v>
      </c>
      <c r="D108" s="145">
        <v>-218</v>
      </c>
      <c r="E108" s="145">
        <v>-190</v>
      </c>
      <c r="F108" s="197">
        <f t="shared" si="15"/>
        <v>-240</v>
      </c>
      <c r="G108" s="145">
        <v>-60</v>
      </c>
      <c r="H108" s="145">
        <v>-60</v>
      </c>
      <c r="I108" s="145">
        <v>-60</v>
      </c>
      <c r="J108" s="145">
        <v>-60</v>
      </c>
      <c r="K108" s="156" t="s">
        <v>693</v>
      </c>
    </row>
    <row r="109" spans="1:11" s="2" customFormat="1" ht="37.5">
      <c r="A109" s="154" t="s">
        <v>536</v>
      </c>
      <c r="B109" s="10" t="s">
        <v>537</v>
      </c>
      <c r="C109" s="145">
        <v>-680</v>
      </c>
      <c r="D109" s="145">
        <v>-111</v>
      </c>
      <c r="E109" s="145">
        <v>-106</v>
      </c>
      <c r="F109" s="197">
        <f t="shared" si="15"/>
        <v>-132</v>
      </c>
      <c r="G109" s="145">
        <v>-36</v>
      </c>
      <c r="H109" s="145">
        <v>-30</v>
      </c>
      <c r="I109" s="145">
        <v>-30</v>
      </c>
      <c r="J109" s="145">
        <v>-36</v>
      </c>
      <c r="K109" s="156" t="s">
        <v>694</v>
      </c>
    </row>
    <row r="110" spans="1:11" s="2" customFormat="1">
      <c r="A110" s="154" t="s">
        <v>538</v>
      </c>
      <c r="B110" s="10">
        <v>1090</v>
      </c>
      <c r="C110" s="145">
        <v>-679</v>
      </c>
      <c r="D110" s="145">
        <v>-511</v>
      </c>
      <c r="E110" s="145">
        <v>-487</v>
      </c>
      <c r="F110" s="197">
        <f t="shared" si="15"/>
        <v>-680</v>
      </c>
      <c r="G110" s="166">
        <v>-200</v>
      </c>
      <c r="H110" s="166">
        <v>-160</v>
      </c>
      <c r="I110" s="166">
        <v>-160</v>
      </c>
      <c r="J110" s="166">
        <v>-160</v>
      </c>
      <c r="K110" s="156" t="s">
        <v>695</v>
      </c>
    </row>
    <row r="111" spans="1:11" s="2" customFormat="1" ht="37.5">
      <c r="A111" s="154" t="s">
        <v>539</v>
      </c>
      <c r="B111" s="10">
        <v>1091</v>
      </c>
      <c r="C111" s="145">
        <v>-4600</v>
      </c>
      <c r="D111" s="145">
        <v>-4240</v>
      </c>
      <c r="E111" s="145">
        <v>-4240</v>
      </c>
      <c r="F111" s="197">
        <f t="shared" si="15"/>
        <v>-4720</v>
      </c>
      <c r="G111" s="166">
        <v>-1185</v>
      </c>
      <c r="H111" s="166">
        <v>-1120</v>
      </c>
      <c r="I111" s="166">
        <v>-1120</v>
      </c>
      <c r="J111" s="166">
        <v>-1295</v>
      </c>
      <c r="K111" s="156" t="s">
        <v>696</v>
      </c>
    </row>
    <row r="112" spans="1:11" s="2" customFormat="1" ht="56.25">
      <c r="A112" s="154" t="s">
        <v>540</v>
      </c>
      <c r="B112" s="10">
        <v>1092</v>
      </c>
      <c r="C112" s="145">
        <v>-357</v>
      </c>
      <c r="D112" s="145">
        <v>-830</v>
      </c>
      <c r="E112" s="145">
        <v>-634</v>
      </c>
      <c r="F112" s="197">
        <f t="shared" si="15"/>
        <v>-895</v>
      </c>
      <c r="G112" s="166">
        <v>-100</v>
      </c>
      <c r="H112" s="166">
        <v>-170</v>
      </c>
      <c r="I112" s="166">
        <v>-320</v>
      </c>
      <c r="J112" s="166">
        <v>-305</v>
      </c>
      <c r="K112" s="156" t="s">
        <v>697</v>
      </c>
    </row>
    <row r="113" spans="1:11" s="2" customFormat="1">
      <c r="A113" s="154" t="s">
        <v>541</v>
      </c>
      <c r="B113" s="10">
        <v>1093</v>
      </c>
      <c r="C113" s="145">
        <v>-797</v>
      </c>
      <c r="D113" s="145">
        <v>-263</v>
      </c>
      <c r="E113" s="145">
        <v>-277</v>
      </c>
      <c r="F113" s="197">
        <f t="shared" si="15"/>
        <v>-495</v>
      </c>
      <c r="G113" s="166">
        <v>-123</v>
      </c>
      <c r="H113" s="166">
        <v>-124</v>
      </c>
      <c r="I113" s="166">
        <v>-124</v>
      </c>
      <c r="J113" s="166">
        <v>-124</v>
      </c>
      <c r="K113" s="156" t="s">
        <v>698</v>
      </c>
    </row>
    <row r="114" spans="1:11" s="2" customFormat="1" ht="20.100000000000001" customHeight="1">
      <c r="A114" s="154" t="s">
        <v>542</v>
      </c>
      <c r="B114" s="10">
        <v>1094</v>
      </c>
      <c r="C114" s="145">
        <v>-1</v>
      </c>
      <c r="D114" s="145">
        <v>-7</v>
      </c>
      <c r="E114" s="145">
        <v>-10</v>
      </c>
      <c r="F114" s="197">
        <f t="shared" si="15"/>
        <v>-11</v>
      </c>
      <c r="G114" s="166">
        <v>-7</v>
      </c>
      <c r="H114" s="166">
        <v>-1</v>
      </c>
      <c r="I114" s="166">
        <v>-1</v>
      </c>
      <c r="J114" s="166">
        <v>-2</v>
      </c>
      <c r="K114" s="156" t="s">
        <v>699</v>
      </c>
    </row>
    <row r="115" spans="1:11" s="2" customFormat="1" ht="81" customHeight="1">
      <c r="A115" s="154" t="s">
        <v>543</v>
      </c>
      <c r="B115" s="10">
        <v>1095</v>
      </c>
      <c r="C115" s="145">
        <v>0</v>
      </c>
      <c r="D115" s="145">
        <v>-779</v>
      </c>
      <c r="E115" s="145">
        <v>-1478</v>
      </c>
      <c r="F115" s="197">
        <f t="shared" si="15"/>
        <v>-1600</v>
      </c>
      <c r="G115" s="166">
        <v>-400</v>
      </c>
      <c r="H115" s="166">
        <v>-400</v>
      </c>
      <c r="I115" s="166">
        <v>-400</v>
      </c>
      <c r="J115" s="166">
        <v>-400</v>
      </c>
      <c r="K115" s="156" t="s">
        <v>700</v>
      </c>
    </row>
    <row r="116" spans="1:11" s="2" customFormat="1" ht="20.100000000000001" customHeight="1">
      <c r="A116" s="154" t="s">
        <v>544</v>
      </c>
      <c r="B116" s="10">
        <v>1096</v>
      </c>
      <c r="C116" s="145">
        <v>0</v>
      </c>
      <c r="D116" s="145">
        <v>0</v>
      </c>
      <c r="E116" s="145">
        <v>0</v>
      </c>
      <c r="F116" s="197">
        <f t="shared" si="15"/>
        <v>0</v>
      </c>
      <c r="G116" s="166">
        <v>0</v>
      </c>
      <c r="H116" s="166">
        <v>0</v>
      </c>
      <c r="I116" s="166">
        <v>0</v>
      </c>
      <c r="J116" s="166">
        <v>0</v>
      </c>
      <c r="K116" s="156"/>
    </row>
    <row r="117" spans="1:11" s="2" customFormat="1" ht="37.5">
      <c r="A117" s="154" t="s">
        <v>545</v>
      </c>
      <c r="B117" s="10">
        <v>1097</v>
      </c>
      <c r="C117" s="145">
        <v>-587</v>
      </c>
      <c r="D117" s="145">
        <v>-278</v>
      </c>
      <c r="E117" s="145">
        <v>-187</v>
      </c>
      <c r="F117" s="197">
        <f t="shared" si="15"/>
        <v>-242</v>
      </c>
      <c r="G117" s="166">
        <v>-61</v>
      </c>
      <c r="H117" s="166">
        <v>-67</v>
      </c>
      <c r="I117" s="166">
        <v>-69</v>
      </c>
      <c r="J117" s="166">
        <v>-45</v>
      </c>
      <c r="K117" s="156" t="s">
        <v>701</v>
      </c>
    </row>
    <row r="118" spans="1:11" s="6" customFormat="1" ht="20.100000000000001" customHeight="1">
      <c r="A118" s="11" t="s">
        <v>4</v>
      </c>
      <c r="B118" s="12">
        <v>1100</v>
      </c>
      <c r="C118" s="197">
        <f>C36+C37+C52+C83+C94</f>
        <v>-14307</v>
      </c>
      <c r="D118" s="197">
        <f>D36+D37+D52+D83+D94</f>
        <v>31260</v>
      </c>
      <c r="E118" s="197">
        <f>E36+E37+E52+E83+E94</f>
        <v>61510</v>
      </c>
      <c r="F118" s="197">
        <f t="shared" si="15"/>
        <v>190150</v>
      </c>
      <c r="G118" s="197">
        <f>G36+G37+G52+G83+G94</f>
        <v>40569</v>
      </c>
      <c r="H118" s="197">
        <f>H36+H37+H52+H83+H94</f>
        <v>54538</v>
      </c>
      <c r="I118" s="197">
        <f>I36+I37+I52+I83+I94</f>
        <v>44101</v>
      </c>
      <c r="J118" s="197">
        <f>J36+J37+J52+J83+J94</f>
        <v>50942</v>
      </c>
      <c r="K118" s="132"/>
    </row>
    <row r="119" spans="1:11" ht="20.100000000000001" customHeight="1">
      <c r="A119" s="9" t="s">
        <v>136</v>
      </c>
      <c r="B119" s="10">
        <v>1110</v>
      </c>
      <c r="C119" s="139">
        <v>0</v>
      </c>
      <c r="D119" s="145">
        <v>0</v>
      </c>
      <c r="E119" s="145">
        <v>0</v>
      </c>
      <c r="F119" s="197">
        <f>SUM(G119:J119)</f>
        <v>0</v>
      </c>
      <c r="G119" s="145">
        <v>0</v>
      </c>
      <c r="H119" s="145">
        <v>0</v>
      </c>
      <c r="I119" s="145">
        <v>0</v>
      </c>
      <c r="J119" s="145">
        <v>0</v>
      </c>
      <c r="K119" s="129"/>
    </row>
    <row r="120" spans="1:11" ht="20.100000000000001" customHeight="1">
      <c r="A120" s="9" t="s">
        <v>137</v>
      </c>
      <c r="B120" s="10">
        <v>1120</v>
      </c>
      <c r="C120" s="145">
        <v>0</v>
      </c>
      <c r="D120" s="145">
        <v>0</v>
      </c>
      <c r="E120" s="145">
        <v>0</v>
      </c>
      <c r="F120" s="197">
        <f t="shared" si="15"/>
        <v>0</v>
      </c>
      <c r="G120" s="145">
        <v>0</v>
      </c>
      <c r="H120" s="145">
        <v>0</v>
      </c>
      <c r="I120" s="145">
        <v>0</v>
      </c>
      <c r="J120" s="145">
        <v>0</v>
      </c>
      <c r="K120" s="129"/>
    </row>
    <row r="121" spans="1:11" ht="20.100000000000001" customHeight="1">
      <c r="A121" s="9" t="s">
        <v>140</v>
      </c>
      <c r="B121" s="10">
        <v>1130</v>
      </c>
      <c r="C121" s="145">
        <v>0</v>
      </c>
      <c r="D121" s="145">
        <v>0</v>
      </c>
      <c r="E121" s="145">
        <v>0</v>
      </c>
      <c r="F121" s="197">
        <f t="shared" si="15"/>
        <v>0</v>
      </c>
      <c r="G121" s="145">
        <v>0</v>
      </c>
      <c r="H121" s="145">
        <v>0</v>
      </c>
      <c r="I121" s="145">
        <v>0</v>
      </c>
      <c r="J121" s="145">
        <v>0</v>
      </c>
      <c r="K121" s="129"/>
    </row>
    <row r="122" spans="1:11" ht="20.100000000000001" customHeight="1">
      <c r="A122" s="9" t="s">
        <v>139</v>
      </c>
      <c r="B122" s="10">
        <v>1140</v>
      </c>
      <c r="C122" s="145">
        <v>0</v>
      </c>
      <c r="D122" s="139">
        <v>-330</v>
      </c>
      <c r="E122" s="145">
        <v>0</v>
      </c>
      <c r="F122" s="197">
        <f t="shared" si="15"/>
        <v>0</v>
      </c>
      <c r="G122" s="145">
        <v>0</v>
      </c>
      <c r="H122" s="145">
        <v>0</v>
      </c>
      <c r="I122" s="145">
        <v>0</v>
      </c>
      <c r="J122" s="145">
        <v>0</v>
      </c>
      <c r="K122" s="129"/>
    </row>
    <row r="123" spans="1:11" s="152" customFormat="1" ht="20.100000000000001" customHeight="1">
      <c r="A123" s="154" t="s">
        <v>546</v>
      </c>
      <c r="B123" s="10">
        <v>1141</v>
      </c>
      <c r="C123" s="145" t="s">
        <v>440</v>
      </c>
      <c r="D123" s="145">
        <v>-330</v>
      </c>
      <c r="E123" s="145" t="s">
        <v>440</v>
      </c>
      <c r="F123" s="197"/>
      <c r="G123" s="145">
        <v>0</v>
      </c>
      <c r="H123" s="145">
        <v>0</v>
      </c>
      <c r="I123" s="145">
        <v>0</v>
      </c>
      <c r="J123" s="145">
        <v>0</v>
      </c>
      <c r="K123" s="156"/>
    </row>
    <row r="124" spans="1:11" ht="20.100000000000001" customHeight="1">
      <c r="A124" s="9" t="s">
        <v>263</v>
      </c>
      <c r="B124" s="10">
        <v>1150</v>
      </c>
      <c r="C124" s="167">
        <f>SUM(C125:C128)</f>
        <v>206</v>
      </c>
      <c r="D124" s="167">
        <f t="shared" ref="D124:E124" si="26">SUM(D125:D128)</f>
        <v>98</v>
      </c>
      <c r="E124" s="167">
        <f t="shared" si="26"/>
        <v>813</v>
      </c>
      <c r="F124" s="197">
        <f t="shared" si="15"/>
        <v>240</v>
      </c>
      <c r="G124" s="167">
        <f>SUM(G125:G128)</f>
        <v>60</v>
      </c>
      <c r="H124" s="167">
        <f t="shared" ref="H124:I124" si="27">SUM(H125:H128)</f>
        <v>60</v>
      </c>
      <c r="I124" s="167">
        <f t="shared" si="27"/>
        <v>60</v>
      </c>
      <c r="J124" s="167">
        <f>SUM(J125:J128)</f>
        <v>60</v>
      </c>
      <c r="K124" s="129"/>
    </row>
    <row r="125" spans="1:11" ht="20.100000000000001" customHeight="1">
      <c r="A125" s="9" t="s">
        <v>262</v>
      </c>
      <c r="B125" s="10">
        <v>1151</v>
      </c>
      <c r="C125" s="139" t="s">
        <v>440</v>
      </c>
      <c r="D125" s="139" t="s">
        <v>440</v>
      </c>
      <c r="E125" s="139" t="s">
        <v>440</v>
      </c>
      <c r="F125" s="197">
        <f t="shared" si="15"/>
        <v>0</v>
      </c>
      <c r="G125" s="139" t="s">
        <v>440</v>
      </c>
      <c r="H125" s="139" t="s">
        <v>440</v>
      </c>
      <c r="I125" s="139" t="s">
        <v>440</v>
      </c>
      <c r="J125" s="139" t="s">
        <v>440</v>
      </c>
      <c r="K125" s="129"/>
    </row>
    <row r="126" spans="1:11" s="152" customFormat="1" ht="56.25">
      <c r="A126" s="154" t="s">
        <v>660</v>
      </c>
      <c r="B126" s="10">
        <v>1152</v>
      </c>
      <c r="C126" s="145">
        <v>206</v>
      </c>
      <c r="D126" s="145">
        <v>20</v>
      </c>
      <c r="E126" s="145">
        <v>29</v>
      </c>
      <c r="F126" s="197">
        <f t="shared" si="15"/>
        <v>220</v>
      </c>
      <c r="G126" s="145">
        <v>55</v>
      </c>
      <c r="H126" s="145">
        <v>55</v>
      </c>
      <c r="I126" s="145">
        <v>55</v>
      </c>
      <c r="J126" s="145">
        <v>55</v>
      </c>
      <c r="K126" s="156" t="s">
        <v>661</v>
      </c>
    </row>
    <row r="127" spans="1:11" s="152" customFormat="1" ht="20.100000000000001" customHeight="1">
      <c r="A127" s="154" t="s">
        <v>547</v>
      </c>
      <c r="B127" s="10">
        <v>1153</v>
      </c>
      <c r="C127" s="145" t="s">
        <v>440</v>
      </c>
      <c r="D127" s="145" t="s">
        <v>440</v>
      </c>
      <c r="E127" s="145">
        <v>784</v>
      </c>
      <c r="F127" s="197">
        <f t="shared" si="15"/>
        <v>0</v>
      </c>
      <c r="G127" s="145" t="s">
        <v>440</v>
      </c>
      <c r="H127" s="145" t="s">
        <v>440</v>
      </c>
      <c r="I127" s="145" t="s">
        <v>440</v>
      </c>
      <c r="J127" s="145" t="s">
        <v>440</v>
      </c>
      <c r="K127" s="156"/>
    </row>
    <row r="128" spans="1:11" s="152" customFormat="1" ht="37.5">
      <c r="A128" s="154" t="s">
        <v>548</v>
      </c>
      <c r="B128" s="10">
        <v>1154</v>
      </c>
      <c r="C128" s="145" t="s">
        <v>440</v>
      </c>
      <c r="D128" s="145">
        <v>78</v>
      </c>
      <c r="E128" s="145" t="s">
        <v>440</v>
      </c>
      <c r="F128" s="197">
        <f t="shared" si="15"/>
        <v>20</v>
      </c>
      <c r="G128" s="145">
        <v>5</v>
      </c>
      <c r="H128" s="145">
        <v>5</v>
      </c>
      <c r="I128" s="145">
        <v>5</v>
      </c>
      <c r="J128" s="145">
        <v>5</v>
      </c>
      <c r="K128" s="156" t="s">
        <v>662</v>
      </c>
    </row>
    <row r="129" spans="1:11" ht="20.100000000000001" customHeight="1">
      <c r="A129" s="9" t="s">
        <v>264</v>
      </c>
      <c r="B129" s="10">
        <v>1160</v>
      </c>
      <c r="C129" s="139">
        <f>SUM(C130:C132)</f>
        <v>-13981</v>
      </c>
      <c r="D129" s="145">
        <f>SUM(D130:D132)</f>
        <v>-28</v>
      </c>
      <c r="E129" s="145">
        <f t="shared" ref="E129" si="28">SUM(E130:E132)</f>
        <v>-1</v>
      </c>
      <c r="F129" s="197">
        <f t="shared" si="15"/>
        <v>-31</v>
      </c>
      <c r="G129" s="145">
        <f>SUM(G130:G132)</f>
        <v>-8</v>
      </c>
      <c r="H129" s="145">
        <f t="shared" ref="H129" si="29">SUM(H130:H132)</f>
        <v>-8</v>
      </c>
      <c r="I129" s="145">
        <f t="shared" ref="I129" si="30">SUM(I130:I132)</f>
        <v>-7</v>
      </c>
      <c r="J129" s="145">
        <f>SUM(J130:J132)</f>
        <v>-8</v>
      </c>
      <c r="K129" s="129"/>
    </row>
    <row r="130" spans="1:11" ht="20.100000000000001" customHeight="1">
      <c r="A130" s="9" t="s">
        <v>262</v>
      </c>
      <c r="B130" s="10">
        <v>1161</v>
      </c>
      <c r="C130" s="145" t="s">
        <v>440</v>
      </c>
      <c r="D130" s="145" t="s">
        <v>440</v>
      </c>
      <c r="E130" s="145" t="s">
        <v>440</v>
      </c>
      <c r="F130" s="197">
        <f t="shared" si="15"/>
        <v>0</v>
      </c>
      <c r="G130" s="145" t="s">
        <v>440</v>
      </c>
      <c r="H130" s="145" t="s">
        <v>440</v>
      </c>
      <c r="I130" s="145" t="s">
        <v>440</v>
      </c>
      <c r="J130" s="145" t="s">
        <v>440</v>
      </c>
      <c r="K130" s="129"/>
    </row>
    <row r="131" spans="1:11" s="152" customFormat="1" ht="20.100000000000001" customHeight="1">
      <c r="A131" s="154" t="s">
        <v>549</v>
      </c>
      <c r="B131" s="10">
        <v>1162</v>
      </c>
      <c r="C131" s="145">
        <v>-4</v>
      </c>
      <c r="D131" s="145">
        <v>-28</v>
      </c>
      <c r="E131" s="145">
        <v>-1</v>
      </c>
      <c r="F131" s="197">
        <f t="shared" si="15"/>
        <v>-31</v>
      </c>
      <c r="G131" s="145">
        <v>-8</v>
      </c>
      <c r="H131" s="145">
        <v>-8</v>
      </c>
      <c r="I131" s="145">
        <v>-7</v>
      </c>
      <c r="J131" s="145">
        <v>-8</v>
      </c>
      <c r="K131" s="156"/>
    </row>
    <row r="132" spans="1:11" s="152" customFormat="1" ht="20.100000000000001" customHeight="1">
      <c r="A132" s="154" t="s">
        <v>550</v>
      </c>
      <c r="B132" s="10">
        <v>1163</v>
      </c>
      <c r="C132" s="145">
        <v>-13977</v>
      </c>
      <c r="D132" s="145" t="s">
        <v>440</v>
      </c>
      <c r="E132" s="145" t="s">
        <v>440</v>
      </c>
      <c r="F132" s="197">
        <f>SUM(G132:J132)</f>
        <v>0</v>
      </c>
      <c r="G132" s="145" t="s">
        <v>440</v>
      </c>
      <c r="H132" s="145" t="s">
        <v>440</v>
      </c>
      <c r="I132" s="145" t="s">
        <v>440</v>
      </c>
      <c r="J132" s="145" t="s">
        <v>440</v>
      </c>
      <c r="K132" s="156"/>
    </row>
    <row r="133" spans="1:11" s="6" customFormat="1" ht="20.100000000000001" customHeight="1">
      <c r="A133" s="11" t="s">
        <v>118</v>
      </c>
      <c r="B133" s="12">
        <v>1170</v>
      </c>
      <c r="C133" s="139">
        <f>SUM(C118,C119,C120,C121,C122,C124,C129)</f>
        <v>-28082</v>
      </c>
      <c r="D133" s="139">
        <f>SUM(D118,D119,D120,D121,D122,D124,D129)</f>
        <v>31000</v>
      </c>
      <c r="E133" s="139">
        <f>SUM(E118,E119,E120,E121,E122,E124,E129)</f>
        <v>62322</v>
      </c>
      <c r="F133" s="197">
        <f>SUM(G133:J133)</f>
        <v>190359</v>
      </c>
      <c r="G133" s="139">
        <f>SUM(G118,G119,G120,G121,G122,G124,G129)</f>
        <v>40621</v>
      </c>
      <c r="H133" s="139">
        <f>SUM(H118,H119,H120,H121,H122,H124,H129)</f>
        <v>54590</v>
      </c>
      <c r="I133" s="139">
        <f>SUM(I118,I119,I120,I121,I122,I124,I129)</f>
        <v>44154</v>
      </c>
      <c r="J133" s="139">
        <f>SUM(J118,J119,J120,J121,J122,J124,J129)</f>
        <v>50994</v>
      </c>
      <c r="K133" s="132"/>
    </row>
    <row r="134" spans="1:11" ht="20.100000000000001" customHeight="1">
      <c r="A134" s="9" t="s">
        <v>174</v>
      </c>
      <c r="B134" s="10">
        <v>1180</v>
      </c>
      <c r="C134" s="163">
        <v>-1136</v>
      </c>
      <c r="D134" s="163">
        <v>-8587</v>
      </c>
      <c r="E134" s="163">
        <v>-14131</v>
      </c>
      <c r="F134" s="197">
        <f t="shared" ref="F134:F137" si="31">SUM(G134:J134)</f>
        <v>-36786</v>
      </c>
      <c r="G134" s="145">
        <v>-7929</v>
      </c>
      <c r="H134" s="145">
        <v>-10479</v>
      </c>
      <c r="I134" s="145">
        <v>-8607</v>
      </c>
      <c r="J134" s="145">
        <v>-9771</v>
      </c>
      <c r="K134" s="129"/>
    </row>
    <row r="135" spans="1:11" ht="20.100000000000001" customHeight="1">
      <c r="A135" s="9" t="s">
        <v>175</v>
      </c>
      <c r="B135" s="10">
        <v>1190</v>
      </c>
      <c r="C135" s="145" t="s">
        <v>440</v>
      </c>
      <c r="D135" s="145" t="s">
        <v>440</v>
      </c>
      <c r="E135" s="145" t="s">
        <v>440</v>
      </c>
      <c r="F135" s="197">
        <f t="shared" ref="F135" si="32">SUM(G135:J135)</f>
        <v>0</v>
      </c>
      <c r="G135" s="145" t="s">
        <v>440</v>
      </c>
      <c r="H135" s="145" t="s">
        <v>440</v>
      </c>
      <c r="I135" s="145" t="s">
        <v>440</v>
      </c>
      <c r="J135" s="145" t="s">
        <v>440</v>
      </c>
      <c r="K135" s="129"/>
    </row>
    <row r="136" spans="1:11" s="6" customFormat="1" ht="20.100000000000001" customHeight="1">
      <c r="A136" s="11" t="s">
        <v>119</v>
      </c>
      <c r="B136" s="12">
        <v>1200</v>
      </c>
      <c r="C136" s="145">
        <f>SUM(C133,C134,C135)</f>
        <v>-29218</v>
      </c>
      <c r="D136" s="139">
        <f>SUM(D133,D134,D135)</f>
        <v>22413</v>
      </c>
      <c r="E136" s="139">
        <f>SUM(E133,E134,E135)</f>
        <v>48191</v>
      </c>
      <c r="F136" s="197">
        <f t="shared" si="31"/>
        <v>153573</v>
      </c>
      <c r="G136" s="139">
        <f>SUM(G133,G134,G135)</f>
        <v>32692</v>
      </c>
      <c r="H136" s="139">
        <f>SUM(H133,H134,H135)</f>
        <v>44111</v>
      </c>
      <c r="I136" s="139">
        <f>SUM(I133,I134,I135)</f>
        <v>35547</v>
      </c>
      <c r="J136" s="139">
        <f>SUM(J133,J134,J135)</f>
        <v>41223</v>
      </c>
      <c r="K136" s="132"/>
    </row>
    <row r="137" spans="1:11" ht="20.100000000000001" customHeight="1">
      <c r="A137" s="9" t="s">
        <v>28</v>
      </c>
      <c r="B137" s="7">
        <v>1201</v>
      </c>
      <c r="C137" s="168">
        <v>10482</v>
      </c>
      <c r="D137" s="168">
        <v>23810</v>
      </c>
      <c r="E137" s="168">
        <v>48191</v>
      </c>
      <c r="F137" s="197">
        <f t="shared" si="31"/>
        <v>153573</v>
      </c>
      <c r="G137" s="139">
        <v>32692</v>
      </c>
      <c r="H137" s="139">
        <v>44111</v>
      </c>
      <c r="I137" s="139">
        <v>35547</v>
      </c>
      <c r="J137" s="139">
        <v>41223</v>
      </c>
      <c r="K137" s="129"/>
    </row>
    <row r="138" spans="1:11" ht="20.100000000000001" customHeight="1">
      <c r="A138" s="9" t="s">
        <v>29</v>
      </c>
      <c r="B138" s="7">
        <v>1202</v>
      </c>
      <c r="C138" s="139">
        <v>-39700</v>
      </c>
      <c r="D138" s="139">
        <v>-1397</v>
      </c>
      <c r="E138" s="145" t="s">
        <v>440</v>
      </c>
      <c r="F138" s="197">
        <f t="shared" ref="F138:F144" si="33">SUM(G138:J138)</f>
        <v>0</v>
      </c>
      <c r="G138" s="145" t="s">
        <v>440</v>
      </c>
      <c r="H138" s="145" t="s">
        <v>440</v>
      </c>
      <c r="I138" s="145" t="s">
        <v>440</v>
      </c>
      <c r="J138" s="145" t="s">
        <v>440</v>
      </c>
      <c r="K138" s="129"/>
    </row>
    <row r="139" spans="1:11" ht="19.5" customHeight="1">
      <c r="A139" s="9" t="s">
        <v>297</v>
      </c>
      <c r="B139" s="10">
        <v>1210</v>
      </c>
      <c r="C139" s="139" t="s">
        <v>440</v>
      </c>
      <c r="D139" s="139" t="s">
        <v>440</v>
      </c>
      <c r="E139" s="139" t="s">
        <v>440</v>
      </c>
      <c r="F139" s="197">
        <f t="shared" si="33"/>
        <v>0</v>
      </c>
      <c r="G139" s="139" t="s">
        <v>440</v>
      </c>
      <c r="H139" s="139" t="s">
        <v>440</v>
      </c>
      <c r="I139" s="139" t="s">
        <v>440</v>
      </c>
      <c r="J139" s="139" t="s">
        <v>440</v>
      </c>
      <c r="K139" s="129"/>
    </row>
    <row r="140" spans="1:11" s="6" customFormat="1" ht="20.100000000000001" customHeight="1">
      <c r="A140" s="246" t="s">
        <v>343</v>
      </c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</row>
    <row r="141" spans="1:11" ht="42.75" customHeight="1">
      <c r="A141" s="108" t="s">
        <v>321</v>
      </c>
      <c r="B141" s="7">
        <v>1300</v>
      </c>
      <c r="C141" s="197">
        <f>SUM(C37,C94)</f>
        <v>-6578</v>
      </c>
      <c r="D141" s="145">
        <f t="shared" ref="D141:E141" si="34">SUM(D37,D94)</f>
        <v>-4535</v>
      </c>
      <c r="E141" s="145">
        <f t="shared" si="34"/>
        <v>1614</v>
      </c>
      <c r="F141" s="197">
        <f>SUM(G141:J141)</f>
        <v>-4789</v>
      </c>
      <c r="G141" s="145">
        <f>SUM(G37,G94)</f>
        <v>-1115</v>
      </c>
      <c r="H141" s="145">
        <f t="shared" ref="H141:I141" si="35">SUM(H37,H94)</f>
        <v>-1025</v>
      </c>
      <c r="I141" s="145">
        <f t="shared" si="35"/>
        <v>-1241</v>
      </c>
      <c r="J141" s="145">
        <f>SUM(J37,J94)</f>
        <v>-1408</v>
      </c>
      <c r="K141" s="129"/>
    </row>
    <row r="142" spans="1:11" ht="42.75" customHeight="1">
      <c r="A142" s="110" t="s">
        <v>315</v>
      </c>
      <c r="B142" s="7">
        <v>1310</v>
      </c>
      <c r="C142" s="197">
        <f>SUM(C119,C120,C121,C122)</f>
        <v>0</v>
      </c>
      <c r="D142" s="145">
        <f t="shared" ref="D142:E142" si="36">SUM(D119,D120,D121,D122)</f>
        <v>-330</v>
      </c>
      <c r="E142" s="145">
        <f t="shared" si="36"/>
        <v>0</v>
      </c>
      <c r="F142" s="197">
        <f t="shared" si="33"/>
        <v>0</v>
      </c>
      <c r="G142" s="145">
        <f>SUM(G119,G120,G121,G122)</f>
        <v>0</v>
      </c>
      <c r="H142" s="145">
        <f t="shared" ref="H142:I142" si="37">SUM(H119,H120,H121,H122)</f>
        <v>0</v>
      </c>
      <c r="I142" s="145">
        <f t="shared" si="37"/>
        <v>0</v>
      </c>
      <c r="J142" s="145">
        <f>SUM(J119,J120,J121,J122)</f>
        <v>0</v>
      </c>
      <c r="K142" s="129"/>
    </row>
    <row r="143" spans="1:11" ht="42.75" customHeight="1">
      <c r="A143" s="108" t="s">
        <v>316</v>
      </c>
      <c r="B143" s="7">
        <v>1320</v>
      </c>
      <c r="C143" s="197">
        <f>SUM(C124,C129)</f>
        <v>-13775</v>
      </c>
      <c r="D143" s="145">
        <f t="shared" ref="D143:E143" si="38">SUM(D124,D129)</f>
        <v>70</v>
      </c>
      <c r="E143" s="145">
        <f t="shared" si="38"/>
        <v>812</v>
      </c>
      <c r="F143" s="197">
        <f t="shared" si="33"/>
        <v>209</v>
      </c>
      <c r="G143" s="145">
        <f>SUM(G124,G129)</f>
        <v>52</v>
      </c>
      <c r="H143" s="145">
        <f t="shared" ref="H143:I143" si="39">SUM(H124,H129)</f>
        <v>52</v>
      </c>
      <c r="I143" s="145">
        <f t="shared" si="39"/>
        <v>53</v>
      </c>
      <c r="J143" s="145">
        <f>SUM(J124,J129)</f>
        <v>52</v>
      </c>
      <c r="K143" s="129"/>
    </row>
    <row r="144" spans="1:11" ht="20.100000000000001" customHeight="1">
      <c r="A144" s="9" t="s">
        <v>19</v>
      </c>
      <c r="B144" s="10">
        <v>1330</v>
      </c>
      <c r="C144" s="145">
        <f>C7+C37+C119+C120+C124</f>
        <v>158364</v>
      </c>
      <c r="D144" s="145">
        <f t="shared" ref="D144:E144" si="40">D7+D37+D119+D120+D124</f>
        <v>212504</v>
      </c>
      <c r="E144" s="145">
        <f t="shared" si="40"/>
        <v>262138</v>
      </c>
      <c r="F144" s="197">
        <f t="shared" si="33"/>
        <v>413020</v>
      </c>
      <c r="G144" s="145">
        <f>G7+G37+G119+G120+G124</f>
        <v>94639</v>
      </c>
      <c r="H144" s="145">
        <f t="shared" ref="H144:I144" si="41">H7+H37+H119+H120+H124</f>
        <v>106474</v>
      </c>
      <c r="I144" s="145">
        <f t="shared" si="41"/>
        <v>102624</v>
      </c>
      <c r="J144" s="145">
        <f>J7+J37+J119+J120+J124</f>
        <v>109283</v>
      </c>
      <c r="K144" s="129"/>
    </row>
    <row r="145" spans="1:11" ht="20.100000000000001" customHeight="1">
      <c r="A145" s="9" t="s">
        <v>144</v>
      </c>
      <c r="B145" s="10">
        <v>1340</v>
      </c>
      <c r="C145" s="145">
        <f>C8+C52+C83+C94+C121+C122+C129+C134</f>
        <v>-187582</v>
      </c>
      <c r="D145" s="145">
        <f>D8+D52+D83+D94+D121+D122+D129+D134</f>
        <v>-190091</v>
      </c>
      <c r="E145" s="145">
        <f t="shared" ref="E145:J145" si="42">E8+E52+E83+E94+E121+E122+E129+E134</f>
        <v>-213947</v>
      </c>
      <c r="F145" s="197">
        <f>SUM(G145:J145)</f>
        <v>-259447</v>
      </c>
      <c r="G145" s="145">
        <f t="shared" si="42"/>
        <v>-61947</v>
      </c>
      <c r="H145" s="145">
        <f t="shared" si="42"/>
        <v>-62363</v>
      </c>
      <c r="I145" s="145">
        <f t="shared" si="42"/>
        <v>-67077</v>
      </c>
      <c r="J145" s="145">
        <f t="shared" si="42"/>
        <v>-68060</v>
      </c>
      <c r="K145" s="129"/>
    </row>
    <row r="146" spans="1:11" ht="20.100000000000001" customHeight="1">
      <c r="A146" s="247" t="s">
        <v>204</v>
      </c>
      <c r="B146" s="248"/>
      <c r="C146" s="248"/>
      <c r="D146" s="248"/>
      <c r="E146" s="248"/>
      <c r="F146" s="248"/>
      <c r="G146" s="248"/>
      <c r="H146" s="248"/>
      <c r="I146" s="248"/>
      <c r="J146" s="248"/>
      <c r="K146" s="249"/>
    </row>
    <row r="147" spans="1:11" ht="20.100000000000001" customHeight="1">
      <c r="A147" s="9" t="s">
        <v>317</v>
      </c>
      <c r="B147" s="10">
        <v>1400</v>
      </c>
      <c r="C147" s="197">
        <f>C118</f>
        <v>-14307</v>
      </c>
      <c r="D147" s="197">
        <f>D118</f>
        <v>31260</v>
      </c>
      <c r="E147" s="197">
        <f>E118</f>
        <v>61510</v>
      </c>
      <c r="F147" s="197">
        <f t="shared" ref="F147:F155" si="43">SUM(G147:J147)</f>
        <v>190150</v>
      </c>
      <c r="G147" s="197">
        <f>G118</f>
        <v>40569</v>
      </c>
      <c r="H147" s="197">
        <f>H118</f>
        <v>54538</v>
      </c>
      <c r="I147" s="197">
        <f>I118</f>
        <v>44101</v>
      </c>
      <c r="J147" s="197">
        <f>J118</f>
        <v>50942</v>
      </c>
      <c r="K147" s="129"/>
    </row>
    <row r="148" spans="1:11" ht="20.100000000000001" customHeight="1">
      <c r="A148" s="9" t="s">
        <v>318</v>
      </c>
      <c r="B148" s="10">
        <v>1401</v>
      </c>
      <c r="C148" s="197">
        <f>C162</f>
        <v>25769</v>
      </c>
      <c r="D148" s="197">
        <f>D162</f>
        <v>23932</v>
      </c>
      <c r="E148" s="197">
        <f>E162</f>
        <v>20511</v>
      </c>
      <c r="F148" s="197">
        <f t="shared" si="43"/>
        <v>23800</v>
      </c>
      <c r="G148" s="197">
        <f>G162</f>
        <v>5515</v>
      </c>
      <c r="H148" s="197">
        <f>H162</f>
        <v>5775</v>
      </c>
      <c r="I148" s="197">
        <f>I162</f>
        <v>6155</v>
      </c>
      <c r="J148" s="197">
        <f>J162</f>
        <v>6355</v>
      </c>
      <c r="K148" s="129"/>
    </row>
    <row r="149" spans="1:11" ht="20.100000000000001" customHeight="1">
      <c r="A149" s="9" t="s">
        <v>319</v>
      </c>
      <c r="B149" s="10">
        <v>1402</v>
      </c>
      <c r="C149" s="197">
        <f>-C38</f>
        <v>0</v>
      </c>
      <c r="D149" s="197">
        <f t="shared" ref="D149:E149" si="44">-D38</f>
        <v>0</v>
      </c>
      <c r="E149" s="197">
        <f t="shared" si="44"/>
        <v>-3029</v>
      </c>
      <c r="F149" s="197">
        <f t="shared" si="43"/>
        <v>0</v>
      </c>
      <c r="G149" s="197">
        <f>-G38</f>
        <v>0</v>
      </c>
      <c r="H149" s="197">
        <f t="shared" ref="H149:I149" si="45">-H38</f>
        <v>0</v>
      </c>
      <c r="I149" s="197">
        <f t="shared" si="45"/>
        <v>0</v>
      </c>
      <c r="J149" s="197">
        <f>-J38</f>
        <v>0</v>
      </c>
      <c r="K149" s="129"/>
    </row>
    <row r="150" spans="1:11" ht="20.100000000000001" customHeight="1">
      <c r="A150" s="9" t="s">
        <v>320</v>
      </c>
      <c r="B150" s="10">
        <v>1403</v>
      </c>
      <c r="C150" s="197">
        <f>-SUM(C98)</f>
        <v>704</v>
      </c>
      <c r="D150" s="197">
        <f>-SUM(D98)</f>
        <v>0</v>
      </c>
      <c r="E150" s="197">
        <f>-SUM(E98)</f>
        <v>1429</v>
      </c>
      <c r="F150" s="197">
        <f t="shared" si="43"/>
        <v>0</v>
      </c>
      <c r="G150" s="197">
        <f>-SUM(G98)</f>
        <v>0</v>
      </c>
      <c r="H150" s="197">
        <f>-SUM(H98)</f>
        <v>0</v>
      </c>
      <c r="I150" s="197">
        <f>-SUM(I98)</f>
        <v>0</v>
      </c>
      <c r="J150" s="197">
        <f>-SUM(J98)</f>
        <v>0</v>
      </c>
      <c r="K150" s="129"/>
    </row>
    <row r="151" spans="1:11" ht="20.100000000000001" customHeight="1">
      <c r="A151" s="9" t="s">
        <v>391</v>
      </c>
      <c r="B151" s="10">
        <v>1404</v>
      </c>
      <c r="C151" s="145">
        <f>C153+C152+C154</f>
        <v>-13775</v>
      </c>
      <c r="D151" s="145">
        <f>D153+D152+D154</f>
        <v>-260</v>
      </c>
      <c r="E151" s="145">
        <f t="shared" ref="E151" si="46">E153+E152+E154</f>
        <v>812</v>
      </c>
      <c r="F151" s="197">
        <f t="shared" si="43"/>
        <v>209</v>
      </c>
      <c r="G151" s="145">
        <f>G153+G152+G154</f>
        <v>52</v>
      </c>
      <c r="H151" s="145">
        <f t="shared" ref="H151" si="47">H153+H152+H154</f>
        <v>52</v>
      </c>
      <c r="I151" s="145">
        <f t="shared" ref="I151" si="48">I153+I152+I154</f>
        <v>53</v>
      </c>
      <c r="J151" s="145">
        <f t="shared" ref="J151" si="49">J153+J152+J154</f>
        <v>52</v>
      </c>
      <c r="K151" s="129"/>
    </row>
    <row r="152" spans="1:11" s="152" customFormat="1" ht="20.100000000000001" customHeight="1">
      <c r="A152" s="154" t="s">
        <v>551</v>
      </c>
      <c r="B152" s="10">
        <v>1405</v>
      </c>
      <c r="C152" s="145">
        <v>0</v>
      </c>
      <c r="D152" s="145">
        <v>-330</v>
      </c>
      <c r="E152" s="145">
        <v>0</v>
      </c>
      <c r="F152" s="197">
        <f t="shared" si="43"/>
        <v>0</v>
      </c>
      <c r="G152" s="145">
        <v>0</v>
      </c>
      <c r="H152" s="145">
        <v>0</v>
      </c>
      <c r="I152" s="145">
        <v>0</v>
      </c>
      <c r="J152" s="145">
        <v>0</v>
      </c>
      <c r="K152" s="156"/>
    </row>
    <row r="153" spans="1:11" s="152" customFormat="1" ht="20.100000000000001" customHeight="1">
      <c r="A153" s="154" t="s">
        <v>552</v>
      </c>
      <c r="B153" s="10">
        <v>1406</v>
      </c>
      <c r="C153" s="145">
        <f>C124</f>
        <v>206</v>
      </c>
      <c r="D153" s="145">
        <f t="shared" ref="D153:E153" si="50">D124</f>
        <v>98</v>
      </c>
      <c r="E153" s="145">
        <f t="shared" si="50"/>
        <v>813</v>
      </c>
      <c r="F153" s="197">
        <f t="shared" si="43"/>
        <v>240</v>
      </c>
      <c r="G153" s="145">
        <f>G124</f>
        <v>60</v>
      </c>
      <c r="H153" s="145">
        <f t="shared" ref="H153:J153" si="51">H124</f>
        <v>60</v>
      </c>
      <c r="I153" s="145">
        <f t="shared" si="51"/>
        <v>60</v>
      </c>
      <c r="J153" s="145">
        <f t="shared" si="51"/>
        <v>60</v>
      </c>
      <c r="K153" s="156"/>
    </row>
    <row r="154" spans="1:11" s="152" customFormat="1" ht="20.100000000000001" customHeight="1">
      <c r="A154" s="154" t="s">
        <v>242</v>
      </c>
      <c r="B154" s="10">
        <v>1407</v>
      </c>
      <c r="C154" s="145">
        <f>C129</f>
        <v>-13981</v>
      </c>
      <c r="D154" s="145">
        <f t="shared" ref="D154:E154" si="52">D129</f>
        <v>-28</v>
      </c>
      <c r="E154" s="145">
        <f t="shared" si="52"/>
        <v>-1</v>
      </c>
      <c r="F154" s="197">
        <f t="shared" si="43"/>
        <v>-31</v>
      </c>
      <c r="G154" s="145">
        <f>G129</f>
        <v>-8</v>
      </c>
      <c r="H154" s="145">
        <f t="shared" ref="H154:J154" si="53">H129</f>
        <v>-8</v>
      </c>
      <c r="I154" s="145">
        <f t="shared" si="53"/>
        <v>-7</v>
      </c>
      <c r="J154" s="145">
        <f t="shared" si="53"/>
        <v>-8</v>
      </c>
      <c r="K154" s="156"/>
    </row>
    <row r="155" spans="1:11" s="6" customFormat="1" ht="20.100000000000001" customHeight="1">
      <c r="A155" s="11" t="s">
        <v>178</v>
      </c>
      <c r="B155" s="114">
        <v>1410</v>
      </c>
      <c r="C155" s="200">
        <f>SUM(C147:C151)</f>
        <v>-1609</v>
      </c>
      <c r="D155" s="200">
        <f>SUM(D147:D151)</f>
        <v>54932</v>
      </c>
      <c r="E155" s="200">
        <f>SUM(E147:E151)</f>
        <v>81233</v>
      </c>
      <c r="F155" s="200">
        <f t="shared" si="43"/>
        <v>214159</v>
      </c>
      <c r="G155" s="200">
        <f>SUM(G147:G151)</f>
        <v>46136</v>
      </c>
      <c r="H155" s="200">
        <f>SUM(H147:H151)</f>
        <v>60365</v>
      </c>
      <c r="I155" s="200">
        <f>SUM(I147:I151)</f>
        <v>50309</v>
      </c>
      <c r="J155" s="200">
        <f>SUM(J147:J151)</f>
        <v>57349</v>
      </c>
      <c r="K155" s="132"/>
    </row>
    <row r="156" spans="1:11" ht="20.100000000000001" customHeight="1">
      <c r="A156" s="246" t="s">
        <v>280</v>
      </c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</row>
    <row r="157" spans="1:11" ht="20.100000000000001" customHeight="1">
      <c r="A157" s="9" t="s">
        <v>344</v>
      </c>
      <c r="B157" s="115">
        <v>1500</v>
      </c>
      <c r="C157" s="169">
        <f>SUM(C158:C159)</f>
        <v>21180</v>
      </c>
      <c r="D157" s="169">
        <f t="shared" ref="D157:E157" si="54">SUM(D158:D159)</f>
        <v>20886</v>
      </c>
      <c r="E157" s="169">
        <f t="shared" si="54"/>
        <v>18652</v>
      </c>
      <c r="F157" s="197">
        <f t="shared" ref="F157:F164" si="55">SUM(G157:J157)</f>
        <v>30040</v>
      </c>
      <c r="G157" s="169">
        <f>SUM(G158:G159)</f>
        <v>8003</v>
      </c>
      <c r="H157" s="169">
        <f t="shared" ref="H157:I157" si="56">SUM(H158:H159)</f>
        <v>7046</v>
      </c>
      <c r="I157" s="169">
        <f t="shared" si="56"/>
        <v>6318</v>
      </c>
      <c r="J157" s="169">
        <f>SUM(J158:J159)</f>
        <v>8673</v>
      </c>
      <c r="K157" s="129"/>
    </row>
    <row r="158" spans="1:11" ht="20.100000000000001" customHeight="1">
      <c r="A158" s="9" t="s">
        <v>342</v>
      </c>
      <c r="B158" s="8">
        <v>1501</v>
      </c>
      <c r="C158" s="169">
        <v>7904</v>
      </c>
      <c r="D158" s="169">
        <v>8800</v>
      </c>
      <c r="E158" s="163">
        <v>6971</v>
      </c>
      <c r="F158" s="197">
        <f t="shared" si="55"/>
        <v>7650</v>
      </c>
      <c r="G158" s="139">
        <v>2000</v>
      </c>
      <c r="H158" s="139">
        <v>1825</v>
      </c>
      <c r="I158" s="139">
        <v>1825</v>
      </c>
      <c r="J158" s="139">
        <v>2000</v>
      </c>
      <c r="K158" s="129"/>
    </row>
    <row r="159" spans="1:11" ht="20.100000000000001" customHeight="1">
      <c r="A159" s="9" t="s">
        <v>32</v>
      </c>
      <c r="B159" s="8">
        <v>1502</v>
      </c>
      <c r="C159" s="169">
        <v>13276</v>
      </c>
      <c r="D159" s="169">
        <v>12086</v>
      </c>
      <c r="E159" s="163">
        <v>11681</v>
      </c>
      <c r="F159" s="197">
        <f t="shared" si="55"/>
        <v>22390</v>
      </c>
      <c r="G159" s="139">
        <v>6003</v>
      </c>
      <c r="H159" s="139">
        <v>5221</v>
      </c>
      <c r="I159" s="139">
        <v>4493</v>
      </c>
      <c r="J159" s="139">
        <v>6673</v>
      </c>
      <c r="K159" s="129"/>
    </row>
    <row r="160" spans="1:11" ht="20.100000000000001" customHeight="1">
      <c r="A160" s="9" t="s">
        <v>5</v>
      </c>
      <c r="B160" s="115">
        <v>1510</v>
      </c>
      <c r="C160" s="169">
        <v>67521</v>
      </c>
      <c r="D160" s="169">
        <v>70275</v>
      </c>
      <c r="E160" s="163">
        <v>81007</v>
      </c>
      <c r="F160" s="197">
        <f t="shared" si="55"/>
        <v>84010</v>
      </c>
      <c r="G160" s="139">
        <v>21030</v>
      </c>
      <c r="H160" s="139">
        <v>20040</v>
      </c>
      <c r="I160" s="139">
        <v>20040</v>
      </c>
      <c r="J160" s="139">
        <v>22900</v>
      </c>
      <c r="K160" s="129"/>
    </row>
    <row r="161" spans="1:11" ht="20.100000000000001" customHeight="1">
      <c r="A161" s="9" t="s">
        <v>6</v>
      </c>
      <c r="B161" s="115">
        <v>1520</v>
      </c>
      <c r="C161" s="169">
        <v>25612</v>
      </c>
      <c r="D161" s="169">
        <v>25516</v>
      </c>
      <c r="E161" s="163">
        <v>28789</v>
      </c>
      <c r="F161" s="197">
        <f t="shared" si="55"/>
        <v>30999</v>
      </c>
      <c r="G161" s="139">
        <v>7748</v>
      </c>
      <c r="H161" s="139">
        <v>7398</v>
      </c>
      <c r="I161" s="139">
        <v>7398</v>
      </c>
      <c r="J161" s="139">
        <v>8455</v>
      </c>
      <c r="K161" s="129"/>
    </row>
    <row r="162" spans="1:11" ht="20.100000000000001" customHeight="1">
      <c r="A162" s="9" t="s">
        <v>7</v>
      </c>
      <c r="B162" s="115">
        <v>1530</v>
      </c>
      <c r="C162" s="169">
        <v>25769</v>
      </c>
      <c r="D162" s="169">
        <v>23932</v>
      </c>
      <c r="E162" s="163">
        <v>20511</v>
      </c>
      <c r="F162" s="197">
        <f t="shared" si="55"/>
        <v>23800</v>
      </c>
      <c r="G162" s="139">
        <v>5515</v>
      </c>
      <c r="H162" s="139">
        <v>5775</v>
      </c>
      <c r="I162" s="139">
        <v>6155</v>
      </c>
      <c r="J162" s="139">
        <v>6355</v>
      </c>
      <c r="K162" s="129"/>
    </row>
    <row r="163" spans="1:11" ht="20.100000000000001" customHeight="1">
      <c r="A163" s="9" t="s">
        <v>33</v>
      </c>
      <c r="B163" s="115">
        <v>1540</v>
      </c>
      <c r="C163" s="169">
        <v>31399</v>
      </c>
      <c r="D163" s="169">
        <v>40537</v>
      </c>
      <c r="E163" s="163">
        <v>50841</v>
      </c>
      <c r="F163" s="197">
        <f t="shared" si="55"/>
        <v>53761</v>
      </c>
      <c r="G163" s="139">
        <v>11709</v>
      </c>
      <c r="H163" s="139">
        <v>11612</v>
      </c>
      <c r="I163" s="139">
        <v>18547</v>
      </c>
      <c r="J163" s="139">
        <v>11893</v>
      </c>
      <c r="K163" s="129"/>
    </row>
    <row r="164" spans="1:11" s="6" customFormat="1" ht="20.100000000000001" customHeight="1">
      <c r="A164" s="11" t="s">
        <v>64</v>
      </c>
      <c r="B164" s="114">
        <v>1550</v>
      </c>
      <c r="C164" s="200">
        <f>SUM(C157,C160:C163)</f>
        <v>171481</v>
      </c>
      <c r="D164" s="200">
        <f>SUM(D157,D160:D163)</f>
        <v>181146</v>
      </c>
      <c r="E164" s="200">
        <f>SUM(E157,E160:E163)</f>
        <v>199800</v>
      </c>
      <c r="F164" s="200">
        <f t="shared" si="55"/>
        <v>222610</v>
      </c>
      <c r="G164" s="200">
        <f>SUM(G157,G160:G163)</f>
        <v>54005</v>
      </c>
      <c r="H164" s="200">
        <f>SUM(H157,H160:H163)</f>
        <v>51871</v>
      </c>
      <c r="I164" s="200">
        <f>SUM(I157,I160:I163)</f>
        <v>58458</v>
      </c>
      <c r="J164" s="200">
        <f>SUM(J157,J160:J163)</f>
        <v>58276</v>
      </c>
      <c r="K164" s="132"/>
    </row>
    <row r="165" spans="1:11" s="6" customFormat="1" ht="20.100000000000001" customHeight="1">
      <c r="A165" s="71"/>
      <c r="B165" s="83"/>
      <c r="C165" s="84"/>
      <c r="D165" s="84"/>
      <c r="E165" s="84"/>
      <c r="F165" s="84"/>
      <c r="G165" s="85"/>
      <c r="H165" s="85"/>
      <c r="I165" s="85"/>
      <c r="J165" s="85"/>
    </row>
    <row r="166" spans="1:11" s="6" customFormat="1" ht="15.75" customHeight="1">
      <c r="A166" s="71"/>
      <c r="B166" s="83"/>
      <c r="C166" s="84"/>
      <c r="D166" s="84"/>
      <c r="E166" s="84"/>
      <c r="F166" s="84"/>
      <c r="G166" s="85"/>
      <c r="H166" s="85"/>
      <c r="I166" s="85"/>
      <c r="J166" s="85"/>
    </row>
    <row r="167" spans="1:11" ht="16.5" customHeight="1">
      <c r="A167" s="33"/>
      <c r="C167" s="38"/>
      <c r="D167" s="34"/>
      <c r="E167" s="34"/>
      <c r="F167" s="34"/>
      <c r="G167" s="34"/>
      <c r="H167" s="34"/>
      <c r="I167" s="34"/>
      <c r="J167" s="34"/>
    </row>
    <row r="168" spans="1:11" ht="20.100000000000001" customHeight="1">
      <c r="A168" s="190" t="s">
        <v>718</v>
      </c>
      <c r="B168" s="1"/>
      <c r="C168" s="250" t="s">
        <v>131</v>
      </c>
      <c r="D168" s="251"/>
      <c r="E168" s="251"/>
      <c r="F168" s="251"/>
      <c r="G168" s="16"/>
      <c r="H168" s="228" t="s">
        <v>727</v>
      </c>
      <c r="I168" s="228"/>
      <c r="J168" s="228"/>
    </row>
    <row r="169" spans="1:11" s="2" customFormat="1" ht="20.100000000000001" customHeight="1">
      <c r="A169" s="92" t="s">
        <v>292</v>
      </c>
      <c r="B169" s="3"/>
      <c r="C169" s="211" t="s">
        <v>376</v>
      </c>
      <c r="D169" s="211"/>
      <c r="E169" s="211"/>
      <c r="F169" s="211"/>
      <c r="G169" s="32"/>
      <c r="H169" s="212" t="s">
        <v>302</v>
      </c>
      <c r="I169" s="212"/>
      <c r="J169" s="212"/>
    </row>
    <row r="170" spans="1:11" ht="20.100000000000001" customHeight="1">
      <c r="A170" s="33"/>
      <c r="C170" s="38"/>
      <c r="D170" s="34"/>
      <c r="E170" s="34"/>
      <c r="F170" s="34"/>
      <c r="G170" s="34"/>
      <c r="H170" s="34"/>
      <c r="I170" s="34"/>
      <c r="J170" s="34"/>
    </row>
    <row r="171" spans="1:11">
      <c r="A171" s="33"/>
      <c r="C171" s="38"/>
      <c r="D171" s="34"/>
      <c r="E171" s="34"/>
      <c r="F171" s="34"/>
      <c r="G171" s="34"/>
      <c r="H171" s="34"/>
      <c r="I171" s="34"/>
      <c r="J171" s="34"/>
    </row>
    <row r="172" spans="1:11">
      <c r="A172" s="33"/>
      <c r="C172" s="38"/>
      <c r="D172" s="34"/>
      <c r="E172" s="34"/>
      <c r="F172" s="34"/>
      <c r="G172" s="34"/>
      <c r="H172" s="34"/>
      <c r="I172" s="34"/>
      <c r="J172" s="34"/>
    </row>
    <row r="173" spans="1:11">
      <c r="A173" s="33"/>
      <c r="C173" s="38"/>
      <c r="D173" s="34"/>
      <c r="E173" s="34"/>
      <c r="F173" s="34"/>
      <c r="G173" s="34"/>
      <c r="H173" s="34"/>
      <c r="I173" s="34"/>
      <c r="J173" s="34"/>
    </row>
    <row r="174" spans="1:11">
      <c r="A174" s="33"/>
      <c r="C174" s="38"/>
      <c r="D174" s="34"/>
      <c r="E174" s="34"/>
      <c r="F174" s="34"/>
      <c r="G174" s="34"/>
      <c r="H174" s="34"/>
      <c r="I174" s="34"/>
      <c r="J174" s="34"/>
    </row>
    <row r="175" spans="1:11">
      <c r="A175" s="33"/>
      <c r="C175" s="38"/>
      <c r="D175" s="34"/>
      <c r="E175" s="34"/>
      <c r="F175" s="34"/>
      <c r="G175" s="34"/>
      <c r="H175" s="34"/>
      <c r="I175" s="34"/>
      <c r="J175" s="34"/>
    </row>
    <row r="176" spans="1:11">
      <c r="A176" s="33"/>
      <c r="C176" s="38"/>
      <c r="D176" s="34"/>
      <c r="E176" s="34"/>
      <c r="F176" s="34"/>
      <c r="G176" s="34"/>
      <c r="H176" s="34"/>
      <c r="I176" s="34"/>
      <c r="J176" s="34"/>
    </row>
    <row r="177" spans="1:10">
      <c r="A177" s="33"/>
      <c r="C177" s="38"/>
      <c r="D177" s="34"/>
      <c r="E177" s="34"/>
      <c r="F177" s="34"/>
      <c r="G177" s="34"/>
      <c r="H177" s="34"/>
      <c r="I177" s="34"/>
      <c r="J177" s="34"/>
    </row>
    <row r="178" spans="1:10">
      <c r="A178" s="33"/>
      <c r="C178" s="38"/>
      <c r="D178" s="34"/>
      <c r="E178" s="34"/>
      <c r="F178" s="34"/>
      <c r="G178" s="34"/>
      <c r="H178" s="34"/>
      <c r="I178" s="34"/>
      <c r="J178" s="34"/>
    </row>
    <row r="179" spans="1:10">
      <c r="A179" s="33"/>
      <c r="C179" s="38"/>
      <c r="D179" s="34"/>
      <c r="E179" s="34"/>
      <c r="F179" s="34"/>
      <c r="G179" s="34"/>
      <c r="H179" s="34"/>
      <c r="I179" s="34"/>
      <c r="J179" s="34"/>
    </row>
    <row r="180" spans="1:10">
      <c r="A180" s="33"/>
      <c r="C180" s="38"/>
      <c r="D180" s="34"/>
      <c r="E180" s="34"/>
      <c r="F180" s="34"/>
      <c r="G180" s="34"/>
      <c r="H180" s="34"/>
      <c r="I180" s="34"/>
      <c r="J180" s="34"/>
    </row>
    <row r="181" spans="1:10">
      <c r="A181" s="33"/>
      <c r="C181" s="38"/>
      <c r="D181" s="34"/>
      <c r="E181" s="34"/>
      <c r="F181" s="34"/>
      <c r="G181" s="34"/>
      <c r="H181" s="34"/>
      <c r="I181" s="34"/>
      <c r="J181" s="34"/>
    </row>
    <row r="182" spans="1:10">
      <c r="A182" s="33"/>
      <c r="C182" s="38"/>
      <c r="D182" s="34"/>
      <c r="E182" s="34"/>
      <c r="F182" s="34"/>
      <c r="G182" s="34"/>
      <c r="H182" s="34"/>
      <c r="I182" s="34"/>
      <c r="J182" s="34"/>
    </row>
    <row r="183" spans="1:10">
      <c r="A183" s="33"/>
      <c r="C183" s="38"/>
      <c r="D183" s="34"/>
      <c r="E183" s="34"/>
      <c r="F183" s="34"/>
      <c r="G183" s="34"/>
      <c r="H183" s="34"/>
      <c r="I183" s="34"/>
      <c r="J183" s="34"/>
    </row>
    <row r="184" spans="1:10">
      <c r="A184" s="33"/>
      <c r="C184" s="38"/>
      <c r="D184" s="34"/>
      <c r="E184" s="34"/>
      <c r="F184" s="34"/>
      <c r="G184" s="34"/>
      <c r="H184" s="34"/>
      <c r="I184" s="34"/>
      <c r="J184" s="34"/>
    </row>
    <row r="185" spans="1:10">
      <c r="A185" s="33"/>
      <c r="C185" s="38"/>
      <c r="D185" s="34"/>
      <c r="E185" s="34"/>
      <c r="F185" s="34"/>
      <c r="G185" s="34"/>
      <c r="H185" s="34"/>
      <c r="I185" s="34"/>
      <c r="J185" s="34"/>
    </row>
    <row r="186" spans="1:10">
      <c r="A186" s="33"/>
      <c r="C186" s="38"/>
      <c r="D186" s="34"/>
      <c r="E186" s="34"/>
      <c r="F186" s="34"/>
      <c r="G186" s="34"/>
      <c r="H186" s="34"/>
      <c r="I186" s="34"/>
      <c r="J186" s="34"/>
    </row>
    <row r="187" spans="1:10">
      <c r="A187" s="33"/>
      <c r="C187" s="38"/>
      <c r="D187" s="34"/>
      <c r="E187" s="34"/>
      <c r="F187" s="34"/>
      <c r="G187" s="34"/>
      <c r="H187" s="34"/>
      <c r="I187" s="34"/>
      <c r="J187" s="34"/>
    </row>
    <row r="188" spans="1:10">
      <c r="A188" s="33"/>
      <c r="C188" s="38"/>
      <c r="D188" s="34"/>
      <c r="E188" s="34"/>
      <c r="F188" s="34"/>
      <c r="G188" s="34"/>
      <c r="H188" s="34"/>
      <c r="I188" s="34"/>
      <c r="J188" s="34"/>
    </row>
    <row r="189" spans="1:10">
      <c r="A189" s="33"/>
      <c r="C189" s="38"/>
      <c r="D189" s="34"/>
      <c r="E189" s="34"/>
      <c r="F189" s="34"/>
      <c r="G189" s="34"/>
      <c r="H189" s="34"/>
      <c r="I189" s="34"/>
      <c r="J189" s="34"/>
    </row>
    <row r="190" spans="1:10">
      <c r="A190" s="33"/>
      <c r="C190" s="38"/>
      <c r="D190" s="34"/>
      <c r="E190" s="34"/>
      <c r="F190" s="34"/>
      <c r="G190" s="34"/>
      <c r="H190" s="34"/>
      <c r="I190" s="34"/>
      <c r="J190" s="34"/>
    </row>
    <row r="191" spans="1:10">
      <c r="A191" s="33"/>
      <c r="C191" s="38"/>
      <c r="D191" s="34"/>
      <c r="E191" s="34"/>
      <c r="F191" s="34"/>
      <c r="G191" s="34"/>
      <c r="H191" s="34"/>
      <c r="I191" s="34"/>
      <c r="J191" s="34"/>
    </row>
    <row r="192" spans="1:10">
      <c r="A192" s="33"/>
      <c r="C192" s="38"/>
      <c r="D192" s="34"/>
      <c r="E192" s="34"/>
      <c r="F192" s="34"/>
      <c r="G192" s="34"/>
      <c r="H192" s="34"/>
      <c r="I192" s="34"/>
      <c r="J192" s="34"/>
    </row>
    <row r="193" spans="1:10">
      <c r="A193" s="33"/>
      <c r="C193" s="38"/>
      <c r="D193" s="34"/>
      <c r="E193" s="34"/>
      <c r="F193" s="34"/>
      <c r="G193" s="34"/>
      <c r="H193" s="34"/>
      <c r="I193" s="34"/>
      <c r="J193" s="34"/>
    </row>
    <row r="194" spans="1:10">
      <c r="A194" s="33"/>
      <c r="C194" s="38"/>
      <c r="D194" s="34"/>
      <c r="E194" s="34"/>
      <c r="F194" s="34"/>
      <c r="G194" s="34"/>
      <c r="H194" s="34"/>
      <c r="I194" s="34"/>
      <c r="J194" s="34"/>
    </row>
    <row r="195" spans="1:10">
      <c r="A195" s="33"/>
      <c r="C195" s="38"/>
      <c r="D195" s="34"/>
      <c r="E195" s="34"/>
      <c r="F195" s="34"/>
      <c r="G195" s="34"/>
      <c r="H195" s="34"/>
      <c r="I195" s="34"/>
      <c r="J195" s="34"/>
    </row>
    <row r="196" spans="1:10">
      <c r="A196" s="33"/>
      <c r="C196" s="38"/>
      <c r="D196" s="34"/>
      <c r="E196" s="34"/>
      <c r="F196" s="34"/>
      <c r="G196" s="34"/>
      <c r="H196" s="34"/>
      <c r="I196" s="34"/>
      <c r="J196" s="34"/>
    </row>
    <row r="197" spans="1:10">
      <c r="A197" s="33"/>
      <c r="C197" s="38"/>
      <c r="D197" s="34"/>
      <c r="E197" s="34"/>
      <c r="F197" s="34"/>
      <c r="G197" s="34"/>
      <c r="H197" s="34"/>
      <c r="I197" s="34"/>
      <c r="J197" s="34"/>
    </row>
    <row r="198" spans="1:10">
      <c r="A198" s="33"/>
      <c r="C198" s="38"/>
      <c r="D198" s="34"/>
      <c r="E198" s="34"/>
      <c r="F198" s="34"/>
      <c r="G198" s="34"/>
      <c r="H198" s="34"/>
      <c r="I198" s="34"/>
      <c r="J198" s="34"/>
    </row>
    <row r="199" spans="1:10">
      <c r="A199" s="33"/>
      <c r="C199" s="38"/>
      <c r="D199" s="34"/>
      <c r="E199" s="34"/>
      <c r="F199" s="34"/>
      <c r="G199" s="34"/>
      <c r="H199" s="34"/>
      <c r="I199" s="34"/>
      <c r="J199" s="34"/>
    </row>
    <row r="200" spans="1:10">
      <c r="A200" s="33"/>
      <c r="C200" s="38"/>
      <c r="D200" s="34"/>
      <c r="E200" s="34"/>
      <c r="F200" s="34"/>
      <c r="G200" s="34"/>
      <c r="H200" s="34"/>
      <c r="I200" s="34"/>
      <c r="J200" s="34"/>
    </row>
    <row r="201" spans="1:10">
      <c r="A201" s="33"/>
      <c r="C201" s="38"/>
      <c r="D201" s="34"/>
      <c r="E201" s="34"/>
      <c r="F201" s="34"/>
      <c r="G201" s="34"/>
      <c r="H201" s="34"/>
      <c r="I201" s="34"/>
      <c r="J201" s="34"/>
    </row>
    <row r="202" spans="1:10">
      <c r="A202" s="33"/>
      <c r="C202" s="38"/>
      <c r="D202" s="34"/>
      <c r="E202" s="34"/>
      <c r="F202" s="34"/>
      <c r="G202" s="34"/>
      <c r="H202" s="34"/>
      <c r="I202" s="34"/>
      <c r="J202" s="34"/>
    </row>
    <row r="203" spans="1:10">
      <c r="A203" s="33"/>
      <c r="C203" s="38"/>
      <c r="D203" s="34"/>
      <c r="E203" s="34"/>
      <c r="F203" s="34"/>
      <c r="G203" s="34"/>
      <c r="H203" s="34"/>
      <c r="I203" s="34"/>
      <c r="J203" s="34"/>
    </row>
    <row r="204" spans="1:10">
      <c r="A204" s="33"/>
      <c r="C204" s="38"/>
      <c r="D204" s="34"/>
      <c r="E204" s="34"/>
      <c r="F204" s="34"/>
      <c r="G204" s="34"/>
      <c r="H204" s="34"/>
      <c r="I204" s="34"/>
      <c r="J204" s="34"/>
    </row>
    <row r="205" spans="1:10">
      <c r="A205" s="33"/>
      <c r="C205" s="38"/>
      <c r="D205" s="34"/>
      <c r="E205" s="34"/>
      <c r="F205" s="34"/>
      <c r="G205" s="34"/>
      <c r="H205" s="34"/>
      <c r="I205" s="34"/>
      <c r="J205" s="34"/>
    </row>
    <row r="206" spans="1:10">
      <c r="A206" s="33"/>
      <c r="C206" s="38"/>
      <c r="D206" s="34"/>
      <c r="E206" s="34"/>
      <c r="F206" s="34"/>
      <c r="G206" s="34"/>
      <c r="H206" s="34"/>
      <c r="I206" s="34"/>
      <c r="J206" s="34"/>
    </row>
    <row r="207" spans="1:10">
      <c r="A207" s="33"/>
      <c r="C207" s="38"/>
      <c r="D207" s="34"/>
      <c r="E207" s="34"/>
      <c r="F207" s="34"/>
      <c r="G207" s="34"/>
      <c r="H207" s="34"/>
      <c r="I207" s="34"/>
      <c r="J207" s="34"/>
    </row>
    <row r="208" spans="1:10">
      <c r="A208" s="33"/>
      <c r="C208" s="38"/>
      <c r="D208" s="34"/>
      <c r="E208" s="34"/>
      <c r="F208" s="34"/>
      <c r="G208" s="34"/>
      <c r="H208" s="34"/>
      <c r="I208" s="34"/>
      <c r="J208" s="34"/>
    </row>
    <row r="209" spans="1:10">
      <c r="A209" s="33"/>
      <c r="C209" s="38"/>
      <c r="D209" s="34"/>
      <c r="E209" s="34"/>
      <c r="F209" s="34"/>
      <c r="G209" s="34"/>
      <c r="H209" s="34"/>
      <c r="I209" s="34"/>
      <c r="J209" s="34"/>
    </row>
    <row r="210" spans="1:10">
      <c r="A210" s="33"/>
      <c r="C210" s="38"/>
      <c r="D210" s="34"/>
      <c r="E210" s="34"/>
      <c r="F210" s="34"/>
      <c r="G210" s="34"/>
      <c r="H210" s="34"/>
      <c r="I210" s="34"/>
      <c r="J210" s="34"/>
    </row>
    <row r="211" spans="1:10">
      <c r="A211" s="33"/>
      <c r="C211" s="38"/>
      <c r="D211" s="34"/>
      <c r="E211" s="34"/>
      <c r="F211" s="34"/>
      <c r="G211" s="34"/>
      <c r="H211" s="34"/>
      <c r="I211" s="34"/>
      <c r="J211" s="34"/>
    </row>
    <row r="212" spans="1:10">
      <c r="A212" s="33"/>
      <c r="C212" s="38"/>
      <c r="D212" s="34"/>
      <c r="E212" s="34"/>
      <c r="F212" s="34"/>
      <c r="G212" s="34"/>
      <c r="H212" s="34"/>
      <c r="I212" s="34"/>
      <c r="J212" s="34"/>
    </row>
    <row r="213" spans="1:10">
      <c r="A213" s="33"/>
      <c r="C213" s="38"/>
      <c r="D213" s="34"/>
      <c r="E213" s="34"/>
      <c r="F213" s="34"/>
      <c r="G213" s="34"/>
      <c r="H213" s="34"/>
      <c r="I213" s="34"/>
      <c r="J213" s="34"/>
    </row>
    <row r="214" spans="1:10">
      <c r="A214" s="33"/>
      <c r="C214" s="38"/>
      <c r="D214" s="34"/>
      <c r="E214" s="34"/>
      <c r="F214" s="34"/>
      <c r="G214" s="34"/>
      <c r="H214" s="34"/>
      <c r="I214" s="34"/>
      <c r="J214" s="34"/>
    </row>
    <row r="215" spans="1:10">
      <c r="A215" s="33"/>
      <c r="C215" s="38"/>
      <c r="D215" s="34"/>
      <c r="E215" s="34"/>
      <c r="F215" s="34"/>
      <c r="G215" s="34"/>
      <c r="H215" s="34"/>
      <c r="I215" s="34"/>
      <c r="J215" s="34"/>
    </row>
    <row r="216" spans="1:10">
      <c r="A216" s="33"/>
      <c r="C216" s="38"/>
      <c r="D216" s="34"/>
      <c r="E216" s="34"/>
      <c r="F216" s="34"/>
      <c r="G216" s="34"/>
      <c r="H216" s="34"/>
      <c r="I216" s="34"/>
      <c r="J216" s="34"/>
    </row>
    <row r="217" spans="1:10">
      <c r="A217" s="33"/>
      <c r="C217" s="38"/>
      <c r="D217" s="34"/>
      <c r="E217" s="34"/>
      <c r="F217" s="34"/>
      <c r="G217" s="34"/>
      <c r="H217" s="34"/>
      <c r="I217" s="34"/>
      <c r="J217" s="34"/>
    </row>
    <row r="218" spans="1:10">
      <c r="A218" s="33"/>
      <c r="C218" s="38"/>
      <c r="D218" s="34"/>
      <c r="E218" s="34"/>
      <c r="F218" s="34"/>
      <c r="G218" s="34"/>
      <c r="H218" s="34"/>
      <c r="I218" s="34"/>
      <c r="J218" s="34"/>
    </row>
    <row r="219" spans="1:10">
      <c r="A219" s="33"/>
      <c r="C219" s="38"/>
      <c r="D219" s="34"/>
      <c r="E219" s="34"/>
      <c r="F219" s="34"/>
      <c r="G219" s="34"/>
      <c r="H219" s="34"/>
      <c r="I219" s="34"/>
      <c r="J219" s="34"/>
    </row>
    <row r="220" spans="1:10">
      <c r="A220" s="33"/>
      <c r="C220" s="38"/>
      <c r="D220" s="34"/>
      <c r="E220" s="34"/>
      <c r="F220" s="34"/>
      <c r="G220" s="34"/>
      <c r="H220" s="34"/>
      <c r="I220" s="34"/>
      <c r="J220" s="34"/>
    </row>
    <row r="221" spans="1:10">
      <c r="A221" s="33"/>
      <c r="C221" s="38"/>
      <c r="D221" s="34"/>
      <c r="E221" s="34"/>
      <c r="F221" s="34"/>
      <c r="G221" s="34"/>
      <c r="H221" s="34"/>
      <c r="I221" s="34"/>
      <c r="J221" s="34"/>
    </row>
    <row r="222" spans="1:10">
      <c r="A222" s="33"/>
      <c r="C222" s="38"/>
      <c r="D222" s="34"/>
      <c r="E222" s="34"/>
      <c r="F222" s="34"/>
      <c r="G222" s="34"/>
      <c r="H222" s="34"/>
      <c r="I222" s="34"/>
      <c r="J222" s="34"/>
    </row>
    <row r="223" spans="1:10">
      <c r="A223" s="33"/>
      <c r="C223" s="38"/>
      <c r="D223" s="34"/>
      <c r="E223" s="34"/>
      <c r="F223" s="34"/>
      <c r="G223" s="34"/>
      <c r="H223" s="34"/>
      <c r="I223" s="34"/>
      <c r="J223" s="34"/>
    </row>
    <row r="224" spans="1:10">
      <c r="A224" s="33"/>
      <c r="C224" s="38"/>
      <c r="D224" s="34"/>
      <c r="E224" s="34"/>
      <c r="F224" s="34"/>
      <c r="G224" s="34"/>
      <c r="H224" s="34"/>
      <c r="I224" s="34"/>
      <c r="J224" s="34"/>
    </row>
    <row r="225" spans="1:10">
      <c r="A225" s="33"/>
      <c r="C225" s="38"/>
      <c r="D225" s="34"/>
      <c r="E225" s="34"/>
      <c r="F225" s="34"/>
      <c r="G225" s="34"/>
      <c r="H225" s="34"/>
      <c r="I225" s="34"/>
      <c r="J225" s="34"/>
    </row>
    <row r="226" spans="1:10">
      <c r="A226" s="33"/>
      <c r="C226" s="38"/>
      <c r="D226" s="34"/>
      <c r="E226" s="34"/>
      <c r="F226" s="34"/>
      <c r="G226" s="34"/>
      <c r="H226" s="34"/>
      <c r="I226" s="34"/>
      <c r="J226" s="34"/>
    </row>
    <row r="227" spans="1:10">
      <c r="A227" s="33"/>
      <c r="C227" s="38"/>
      <c r="D227" s="34"/>
      <c r="E227" s="34"/>
      <c r="F227" s="34"/>
      <c r="G227" s="34"/>
      <c r="H227" s="34"/>
      <c r="I227" s="34"/>
      <c r="J227" s="34"/>
    </row>
    <row r="228" spans="1:10">
      <c r="A228" s="63"/>
    </row>
    <row r="229" spans="1:10">
      <c r="A229" s="63"/>
    </row>
    <row r="230" spans="1:10">
      <c r="A230" s="63"/>
    </row>
    <row r="231" spans="1:10">
      <c r="A231" s="63"/>
    </row>
    <row r="232" spans="1:10">
      <c r="A232" s="63"/>
    </row>
    <row r="233" spans="1:10">
      <c r="A233" s="63"/>
    </row>
    <row r="234" spans="1:10">
      <c r="A234" s="63"/>
    </row>
    <row r="235" spans="1:10">
      <c r="A235" s="63"/>
    </row>
    <row r="236" spans="1:10">
      <c r="A236" s="63"/>
    </row>
    <row r="237" spans="1:10">
      <c r="A237" s="63"/>
    </row>
    <row r="238" spans="1:10">
      <c r="A238" s="63"/>
    </row>
    <row r="239" spans="1:10">
      <c r="A239" s="63"/>
    </row>
    <row r="240" spans="1:10">
      <c r="A240" s="63"/>
    </row>
    <row r="241" spans="1:1">
      <c r="A241" s="63"/>
    </row>
    <row r="242" spans="1:1">
      <c r="A242" s="63"/>
    </row>
    <row r="243" spans="1:1">
      <c r="A243" s="63"/>
    </row>
    <row r="244" spans="1:1">
      <c r="A244" s="63"/>
    </row>
    <row r="245" spans="1:1">
      <c r="A245" s="63"/>
    </row>
    <row r="246" spans="1:1">
      <c r="A246" s="63"/>
    </row>
    <row r="247" spans="1:1">
      <c r="A247" s="63"/>
    </row>
    <row r="248" spans="1:1">
      <c r="A248" s="63"/>
    </row>
    <row r="249" spans="1:1">
      <c r="A249" s="63"/>
    </row>
    <row r="250" spans="1:1">
      <c r="A250" s="63"/>
    </row>
    <row r="251" spans="1:1">
      <c r="A251" s="63"/>
    </row>
    <row r="252" spans="1:1">
      <c r="A252" s="63"/>
    </row>
    <row r="253" spans="1:1">
      <c r="A253" s="63"/>
    </row>
    <row r="254" spans="1:1">
      <c r="A254" s="63"/>
    </row>
    <row r="255" spans="1:1">
      <c r="A255" s="63"/>
    </row>
    <row r="256" spans="1:1">
      <c r="A256" s="63"/>
    </row>
    <row r="257" spans="1:1">
      <c r="A257" s="63"/>
    </row>
    <row r="258" spans="1:1">
      <c r="A258" s="63"/>
    </row>
    <row r="259" spans="1:1">
      <c r="A259" s="63"/>
    </row>
    <row r="260" spans="1:1">
      <c r="A260" s="63"/>
    </row>
    <row r="261" spans="1:1">
      <c r="A261" s="63"/>
    </row>
    <row r="262" spans="1:1">
      <c r="A262" s="63"/>
    </row>
    <row r="263" spans="1:1">
      <c r="A263" s="63"/>
    </row>
    <row r="264" spans="1:1">
      <c r="A264" s="63"/>
    </row>
    <row r="265" spans="1:1">
      <c r="A265" s="63"/>
    </row>
    <row r="266" spans="1:1">
      <c r="A266" s="63"/>
    </row>
    <row r="267" spans="1:1">
      <c r="A267" s="63"/>
    </row>
    <row r="268" spans="1:1">
      <c r="A268" s="63"/>
    </row>
    <row r="269" spans="1:1">
      <c r="A269" s="63"/>
    </row>
    <row r="270" spans="1:1">
      <c r="A270" s="63"/>
    </row>
    <row r="271" spans="1:1">
      <c r="A271" s="63"/>
    </row>
    <row r="272" spans="1:1">
      <c r="A272" s="63"/>
    </row>
    <row r="273" spans="1:1">
      <c r="A273" s="63"/>
    </row>
    <row r="274" spans="1:1">
      <c r="A274" s="63"/>
    </row>
    <row r="275" spans="1:1">
      <c r="A275" s="63"/>
    </row>
    <row r="276" spans="1:1">
      <c r="A276" s="63"/>
    </row>
    <row r="277" spans="1:1">
      <c r="A277" s="63"/>
    </row>
    <row r="278" spans="1:1">
      <c r="A278" s="63"/>
    </row>
    <row r="279" spans="1:1">
      <c r="A279" s="63"/>
    </row>
    <row r="280" spans="1:1">
      <c r="A280" s="63"/>
    </row>
    <row r="281" spans="1:1">
      <c r="A281" s="63"/>
    </row>
    <row r="282" spans="1:1">
      <c r="A282" s="63"/>
    </row>
    <row r="283" spans="1:1">
      <c r="A283" s="63"/>
    </row>
    <row r="284" spans="1:1">
      <c r="A284" s="63"/>
    </row>
    <row r="285" spans="1:1">
      <c r="A285" s="63"/>
    </row>
    <row r="286" spans="1:1">
      <c r="A286" s="63"/>
    </row>
    <row r="287" spans="1:1">
      <c r="A287" s="63"/>
    </row>
    <row r="288" spans="1:1">
      <c r="A288" s="63"/>
    </row>
    <row r="289" spans="1:1">
      <c r="A289" s="63"/>
    </row>
    <row r="290" spans="1:1">
      <c r="A290" s="63"/>
    </row>
    <row r="291" spans="1:1">
      <c r="A291" s="63"/>
    </row>
    <row r="292" spans="1:1">
      <c r="A292" s="63"/>
    </row>
    <row r="293" spans="1:1">
      <c r="A293" s="63"/>
    </row>
    <row r="294" spans="1:1">
      <c r="A294" s="63"/>
    </row>
    <row r="295" spans="1:1">
      <c r="A295" s="63"/>
    </row>
    <row r="296" spans="1:1">
      <c r="A296" s="63"/>
    </row>
    <row r="297" spans="1:1">
      <c r="A297" s="63"/>
    </row>
    <row r="298" spans="1:1">
      <c r="A298" s="63"/>
    </row>
    <row r="299" spans="1:1">
      <c r="A299" s="63"/>
    </row>
    <row r="300" spans="1:1">
      <c r="A300" s="63"/>
    </row>
    <row r="301" spans="1:1">
      <c r="A301" s="63"/>
    </row>
    <row r="302" spans="1:1">
      <c r="A302" s="63"/>
    </row>
    <row r="303" spans="1:1">
      <c r="A303" s="63"/>
    </row>
    <row r="304" spans="1:1">
      <c r="A304" s="63"/>
    </row>
    <row r="305" spans="1:1">
      <c r="A305" s="63"/>
    </row>
    <row r="306" spans="1:1">
      <c r="A306" s="63"/>
    </row>
    <row r="307" spans="1:1">
      <c r="A307" s="63"/>
    </row>
    <row r="308" spans="1:1">
      <c r="A308" s="63"/>
    </row>
    <row r="309" spans="1:1">
      <c r="A309" s="63"/>
    </row>
    <row r="310" spans="1:1">
      <c r="A310" s="63"/>
    </row>
    <row r="311" spans="1:1">
      <c r="A311" s="63"/>
    </row>
    <row r="312" spans="1:1">
      <c r="A312" s="63"/>
    </row>
    <row r="313" spans="1:1">
      <c r="A313" s="63"/>
    </row>
    <row r="314" spans="1:1">
      <c r="A314" s="63"/>
    </row>
    <row r="315" spans="1:1">
      <c r="A315" s="63"/>
    </row>
    <row r="316" spans="1:1">
      <c r="A316" s="63"/>
    </row>
    <row r="317" spans="1:1">
      <c r="A317" s="63"/>
    </row>
    <row r="318" spans="1:1">
      <c r="A318" s="63"/>
    </row>
    <row r="319" spans="1:1">
      <c r="A319" s="63"/>
    </row>
    <row r="320" spans="1:1">
      <c r="A320" s="63"/>
    </row>
    <row r="321" spans="1:1">
      <c r="A321" s="63"/>
    </row>
    <row r="322" spans="1:1">
      <c r="A322" s="63"/>
    </row>
    <row r="323" spans="1:1">
      <c r="A323" s="63"/>
    </row>
    <row r="324" spans="1:1">
      <c r="A324" s="63"/>
    </row>
    <row r="325" spans="1:1">
      <c r="A325" s="63"/>
    </row>
    <row r="326" spans="1:1">
      <c r="A326" s="63"/>
    </row>
    <row r="327" spans="1:1">
      <c r="A327" s="63"/>
    </row>
    <row r="328" spans="1:1">
      <c r="A328" s="63"/>
    </row>
    <row r="329" spans="1:1">
      <c r="A329" s="63"/>
    </row>
    <row r="330" spans="1:1">
      <c r="A330" s="63"/>
    </row>
    <row r="331" spans="1:1">
      <c r="A331" s="63"/>
    </row>
    <row r="332" spans="1:1">
      <c r="A332" s="63"/>
    </row>
    <row r="333" spans="1:1">
      <c r="A333" s="63"/>
    </row>
    <row r="334" spans="1:1">
      <c r="A334" s="63"/>
    </row>
    <row r="335" spans="1:1">
      <c r="A335" s="63"/>
    </row>
    <row r="336" spans="1:1">
      <c r="A336" s="63"/>
    </row>
    <row r="337" spans="1:1">
      <c r="A337" s="63"/>
    </row>
    <row r="338" spans="1:1">
      <c r="A338" s="63"/>
    </row>
    <row r="339" spans="1:1">
      <c r="A339" s="63"/>
    </row>
    <row r="340" spans="1:1">
      <c r="A340" s="63"/>
    </row>
    <row r="341" spans="1:1">
      <c r="A341" s="63"/>
    </row>
    <row r="342" spans="1:1">
      <c r="A342" s="63"/>
    </row>
    <row r="343" spans="1:1">
      <c r="A343" s="63"/>
    </row>
    <row r="344" spans="1:1">
      <c r="A344" s="63"/>
    </row>
    <row r="345" spans="1:1">
      <c r="A345" s="63"/>
    </row>
    <row r="346" spans="1:1">
      <c r="A346" s="63"/>
    </row>
    <row r="347" spans="1:1">
      <c r="A347" s="63"/>
    </row>
    <row r="348" spans="1:1">
      <c r="A348" s="63"/>
    </row>
    <row r="349" spans="1:1">
      <c r="A349" s="63"/>
    </row>
    <row r="350" spans="1:1">
      <c r="A350" s="63"/>
    </row>
    <row r="351" spans="1:1">
      <c r="A351" s="63"/>
    </row>
    <row r="352" spans="1:1">
      <c r="A352" s="63"/>
    </row>
    <row r="353" spans="1:1">
      <c r="A353" s="63"/>
    </row>
    <row r="354" spans="1:1">
      <c r="A354" s="63"/>
    </row>
    <row r="355" spans="1:1">
      <c r="A355" s="63"/>
    </row>
    <row r="356" spans="1:1">
      <c r="A356" s="63"/>
    </row>
    <row r="357" spans="1:1">
      <c r="A357" s="63"/>
    </row>
    <row r="358" spans="1:1">
      <c r="A358" s="63"/>
    </row>
    <row r="359" spans="1:1">
      <c r="A359" s="63"/>
    </row>
    <row r="360" spans="1:1">
      <c r="A360" s="63"/>
    </row>
    <row r="361" spans="1:1">
      <c r="A361" s="63"/>
    </row>
    <row r="362" spans="1:1">
      <c r="A362" s="63"/>
    </row>
    <row r="363" spans="1:1">
      <c r="A363" s="63"/>
    </row>
    <row r="364" spans="1:1">
      <c r="A364" s="63"/>
    </row>
    <row r="365" spans="1:1">
      <c r="A365" s="63"/>
    </row>
    <row r="366" spans="1:1">
      <c r="A366" s="63"/>
    </row>
    <row r="367" spans="1:1">
      <c r="A367" s="63"/>
    </row>
    <row r="368" spans="1:1">
      <c r="A368" s="63"/>
    </row>
    <row r="369" spans="1:1">
      <c r="A369" s="63"/>
    </row>
    <row r="370" spans="1:1">
      <c r="A370" s="63"/>
    </row>
    <row r="371" spans="1:1">
      <c r="A371" s="63"/>
    </row>
    <row r="372" spans="1:1">
      <c r="A372" s="63"/>
    </row>
    <row r="373" spans="1:1">
      <c r="A373" s="63"/>
    </row>
    <row r="374" spans="1:1">
      <c r="A374" s="63"/>
    </row>
    <row r="375" spans="1:1">
      <c r="A375" s="63"/>
    </row>
    <row r="376" spans="1:1">
      <c r="A376" s="63"/>
    </row>
    <row r="377" spans="1:1">
      <c r="A377" s="63"/>
    </row>
    <row r="378" spans="1:1">
      <c r="A378" s="63"/>
    </row>
    <row r="379" spans="1:1">
      <c r="A379" s="63"/>
    </row>
    <row r="380" spans="1:1">
      <c r="A380" s="63"/>
    </row>
    <row r="381" spans="1:1">
      <c r="A381" s="63"/>
    </row>
    <row r="382" spans="1:1">
      <c r="A382" s="63"/>
    </row>
    <row r="383" spans="1:1">
      <c r="A383" s="63"/>
    </row>
    <row r="384" spans="1:1">
      <c r="A384" s="63"/>
    </row>
    <row r="385" spans="1:1">
      <c r="A385" s="63"/>
    </row>
    <row r="386" spans="1:1">
      <c r="A386" s="63"/>
    </row>
    <row r="387" spans="1:1">
      <c r="A387" s="63"/>
    </row>
    <row r="388" spans="1:1">
      <c r="A388" s="63"/>
    </row>
    <row r="389" spans="1:1">
      <c r="A389" s="63"/>
    </row>
    <row r="390" spans="1:1">
      <c r="A390" s="63"/>
    </row>
    <row r="391" spans="1:1">
      <c r="A391" s="63"/>
    </row>
    <row r="392" spans="1:1">
      <c r="A392" s="63"/>
    </row>
    <row r="393" spans="1:1">
      <c r="A393" s="63"/>
    </row>
    <row r="394" spans="1:1">
      <c r="A394" s="63"/>
    </row>
  </sheetData>
  <mergeCells count="17">
    <mergeCell ref="H168:J168"/>
    <mergeCell ref="E3:E4"/>
    <mergeCell ref="F3:F4"/>
    <mergeCell ref="D3:D4"/>
    <mergeCell ref="A1:K1"/>
    <mergeCell ref="C169:F169"/>
    <mergeCell ref="H169:J169"/>
    <mergeCell ref="K3:K4"/>
    <mergeCell ref="A6:K6"/>
    <mergeCell ref="A140:K140"/>
    <mergeCell ref="A146:K146"/>
    <mergeCell ref="B3:B4"/>
    <mergeCell ref="A3:A4"/>
    <mergeCell ref="C3:C4"/>
    <mergeCell ref="G3:J3"/>
    <mergeCell ref="A156:K156"/>
    <mergeCell ref="C168:F168"/>
  </mergeCells>
  <phoneticPr fontId="0" type="noConversion"/>
  <pageMargins left="0.39370078740157483" right="0.19685039370078741" top="0.59055118110236227" bottom="0.59055118110236227" header="0" footer="0"/>
  <pageSetup paperSize="9" scale="42" orientation="landscape" verticalDpi="300" r:id="rId1"/>
  <headerFooter alignWithMargins="0"/>
  <rowBreaks count="2" manualBreakCount="2">
    <brk id="36" max="10" man="1"/>
    <brk id="82" max="10" man="1"/>
  </rowBreaks>
  <ignoredErrors>
    <ignoredError sqref="F134 F155 F164 F36:F37 F54:F73 F83:F89 F94:F98 F118 F124:F125 F136:F138 F147:F150 F1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207"/>
  <sheetViews>
    <sheetView zoomScale="65" zoomScaleNormal="75" zoomScaleSheetLayoutView="50" workbookViewId="0">
      <selection activeCell="C53" sqref="C53"/>
    </sheetView>
  </sheetViews>
  <sheetFormatPr defaultColWidth="77.85546875" defaultRowHeight="18.75" outlineLevelRow="1"/>
  <cols>
    <col min="1" max="1" width="84.85546875" style="57" customWidth="1"/>
    <col min="2" max="2" width="15.28515625" style="60" customWidth="1"/>
    <col min="3" max="5" width="15.85546875" style="60" customWidth="1"/>
    <col min="6" max="10" width="15.85546875" style="57" customWidth="1"/>
    <col min="11" max="11" width="10" style="57" customWidth="1"/>
    <col min="12" max="12" width="9.5703125" style="57" customWidth="1"/>
    <col min="13" max="255" width="9.140625" style="57" customWidth="1"/>
    <col min="256" max="16384" width="77.85546875" style="57"/>
  </cols>
  <sheetData>
    <row r="1" spans="1:10">
      <c r="A1" s="253" t="s">
        <v>191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outlineLevel="1">
      <c r="A2" s="56"/>
      <c r="B2" s="66"/>
      <c r="C2" s="56"/>
      <c r="D2" s="56"/>
      <c r="E2" s="56"/>
      <c r="F2" s="56"/>
      <c r="G2" s="56"/>
      <c r="H2" s="56"/>
      <c r="I2" s="56"/>
      <c r="J2" s="56"/>
    </row>
    <row r="3" spans="1:10" ht="38.25" customHeight="1">
      <c r="A3" s="218" t="s">
        <v>305</v>
      </c>
      <c r="B3" s="254" t="s">
        <v>18</v>
      </c>
      <c r="C3" s="254" t="s">
        <v>35</v>
      </c>
      <c r="D3" s="254" t="s">
        <v>43</v>
      </c>
      <c r="E3" s="244" t="s">
        <v>203</v>
      </c>
      <c r="F3" s="219" t="s">
        <v>24</v>
      </c>
      <c r="G3" s="219" t="s">
        <v>229</v>
      </c>
      <c r="H3" s="219"/>
      <c r="I3" s="219"/>
      <c r="J3" s="219"/>
    </row>
    <row r="4" spans="1:10" ht="50.25" customHeight="1">
      <c r="A4" s="218"/>
      <c r="B4" s="254"/>
      <c r="C4" s="254"/>
      <c r="D4" s="254"/>
      <c r="E4" s="244"/>
      <c r="F4" s="219"/>
      <c r="G4" s="17" t="s">
        <v>230</v>
      </c>
      <c r="H4" s="17" t="s">
        <v>231</v>
      </c>
      <c r="I4" s="17" t="s">
        <v>232</v>
      </c>
      <c r="J4" s="17" t="s">
        <v>84</v>
      </c>
    </row>
    <row r="5" spans="1:10" ht="18" customHeight="1">
      <c r="A5" s="64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65">
        <v>10</v>
      </c>
    </row>
    <row r="6" spans="1:10" ht="24.95" customHeight="1">
      <c r="A6" s="252" t="s">
        <v>187</v>
      </c>
      <c r="B6" s="252"/>
      <c r="C6" s="252"/>
      <c r="D6" s="252"/>
      <c r="E6" s="252"/>
      <c r="F6" s="252"/>
      <c r="G6" s="252"/>
      <c r="H6" s="252"/>
      <c r="I6" s="252"/>
      <c r="J6" s="252"/>
    </row>
    <row r="7" spans="1:10" ht="42.75" customHeight="1">
      <c r="A7" s="58" t="s">
        <v>66</v>
      </c>
      <c r="B7" s="8">
        <v>2000</v>
      </c>
      <c r="C7" s="139">
        <v>193</v>
      </c>
      <c r="D7" s="139">
        <v>-4635</v>
      </c>
      <c r="E7" s="139">
        <v>-36499</v>
      </c>
      <c r="F7" s="197">
        <v>0</v>
      </c>
      <c r="G7" s="139" t="s">
        <v>440</v>
      </c>
      <c r="H7" s="139">
        <v>21941</v>
      </c>
      <c r="I7" s="139">
        <v>28535</v>
      </c>
      <c r="J7" s="139">
        <v>31346</v>
      </c>
    </row>
    <row r="8" spans="1:10" ht="20.100000000000001" customHeight="1">
      <c r="A8" s="58" t="s">
        <v>249</v>
      </c>
      <c r="B8" s="8">
        <v>2010</v>
      </c>
      <c r="C8" s="139">
        <f>SUM(C9:C10)</f>
        <v>0</v>
      </c>
      <c r="D8" s="145">
        <f>SUM(D9:D10)</f>
        <v>-3362</v>
      </c>
      <c r="E8" s="145">
        <f>SUM(E9:E10)</f>
        <v>-12347</v>
      </c>
      <c r="F8" s="197">
        <f t="shared" ref="F8:F53" si="0">SUM(G8:J8)</f>
        <v>-46072</v>
      </c>
      <c r="G8" s="145">
        <f>SUM(G9:G10)</f>
        <v>-9808</v>
      </c>
      <c r="H8" s="145">
        <f t="shared" ref="H8:J8" si="1">SUM(H9:H10)</f>
        <v>-13233</v>
      </c>
      <c r="I8" s="145">
        <f t="shared" si="1"/>
        <v>-10664</v>
      </c>
      <c r="J8" s="145">
        <f t="shared" si="1"/>
        <v>-12367</v>
      </c>
    </row>
    <row r="9" spans="1:10" ht="42.75" customHeight="1">
      <c r="A9" s="9" t="s">
        <v>250</v>
      </c>
      <c r="B9" s="8">
        <v>2011</v>
      </c>
      <c r="C9" s="139" t="s">
        <v>488</v>
      </c>
      <c r="D9" s="139">
        <v>-3362</v>
      </c>
      <c r="E9" s="139">
        <v>-12347</v>
      </c>
      <c r="F9" s="197">
        <f>SUM(G9:J9)</f>
        <v>-46072</v>
      </c>
      <c r="G9" s="139">
        <v>-9808</v>
      </c>
      <c r="H9" s="139">
        <v>-13233</v>
      </c>
      <c r="I9" s="139">
        <v>-10664</v>
      </c>
      <c r="J9" s="139">
        <v>-12367</v>
      </c>
    </row>
    <row r="10" spans="1:10" ht="42.75" customHeight="1">
      <c r="A10" s="9" t="s">
        <v>322</v>
      </c>
      <c r="B10" s="8">
        <v>2012</v>
      </c>
      <c r="C10" s="139" t="str">
        <f>C11</f>
        <v>(  -  )</v>
      </c>
      <c r="D10" s="145" t="str">
        <f t="shared" ref="D10:H10" si="2">D11</f>
        <v>(  -  )</v>
      </c>
      <c r="E10" s="145" t="str">
        <f t="shared" si="2"/>
        <v>(  -  )</v>
      </c>
      <c r="F10" s="197">
        <f>SUM(G10:J10)</f>
        <v>0</v>
      </c>
      <c r="G10" s="145" t="str">
        <f t="shared" si="2"/>
        <v>(  -  )</v>
      </c>
      <c r="H10" s="145" t="str">
        <f t="shared" si="2"/>
        <v>(  -  )</v>
      </c>
      <c r="I10" s="145" t="str">
        <f t="shared" ref="I10" si="3">I11</f>
        <v>(  -  )</v>
      </c>
      <c r="J10" s="145" t="str">
        <f t="shared" ref="J10" si="4">J11</f>
        <v>(  -  )</v>
      </c>
    </row>
    <row r="11" spans="1:10" ht="20.100000000000001" customHeight="1">
      <c r="A11" s="9" t="s">
        <v>212</v>
      </c>
      <c r="B11" s="8" t="s">
        <v>265</v>
      </c>
      <c r="C11" s="139" t="s">
        <v>488</v>
      </c>
      <c r="D11" s="145" t="s">
        <v>488</v>
      </c>
      <c r="E11" s="145" t="s">
        <v>488</v>
      </c>
      <c r="F11" s="197">
        <f>SUM(G11:J11)</f>
        <v>0</v>
      </c>
      <c r="G11" s="145" t="s">
        <v>488</v>
      </c>
      <c r="H11" s="145" t="s">
        <v>488</v>
      </c>
      <c r="I11" s="145" t="s">
        <v>488</v>
      </c>
      <c r="J11" s="145" t="s">
        <v>488</v>
      </c>
    </row>
    <row r="12" spans="1:10" ht="20.100000000000001" customHeight="1">
      <c r="A12" s="9" t="s">
        <v>235</v>
      </c>
      <c r="B12" s="8">
        <v>2020</v>
      </c>
      <c r="C12" s="139"/>
      <c r="D12" s="139"/>
      <c r="E12" s="139"/>
      <c r="F12" s="197">
        <f t="shared" si="0"/>
        <v>0</v>
      </c>
      <c r="G12" s="139"/>
      <c r="H12" s="139"/>
      <c r="I12" s="139"/>
      <c r="J12" s="139"/>
    </row>
    <row r="13" spans="1:10" s="59" customFormat="1" ht="20.100000000000001" customHeight="1">
      <c r="A13" s="58" t="s">
        <v>80</v>
      </c>
      <c r="B13" s="8">
        <v>2030</v>
      </c>
      <c r="C13" s="145" t="s">
        <v>488</v>
      </c>
      <c r="D13" s="139">
        <f>SUM(D14)</f>
        <v>-17930</v>
      </c>
      <c r="E13" s="145">
        <f>SUM(E14)</f>
        <v>-26990</v>
      </c>
      <c r="F13" s="197">
        <f t="shared" si="0"/>
        <v>-46425</v>
      </c>
      <c r="G13" s="145">
        <f>SUM(G14)</f>
        <v>-255</v>
      </c>
      <c r="H13" s="145">
        <f>SUM(H14)</f>
        <v>-23455</v>
      </c>
      <c r="I13" s="145">
        <f>SUM(I14)</f>
        <v>-21455</v>
      </c>
      <c r="J13" s="145">
        <f>SUM(J14)</f>
        <v>-1260</v>
      </c>
    </row>
    <row r="14" spans="1:10" ht="42" customHeight="1">
      <c r="A14" s="58" t="s">
        <v>489</v>
      </c>
      <c r="B14" s="8">
        <v>2031</v>
      </c>
      <c r="C14" s="145" t="s">
        <v>488</v>
      </c>
      <c r="D14" s="139">
        <v>-17930</v>
      </c>
      <c r="E14" s="139">
        <v>-26990</v>
      </c>
      <c r="F14" s="197">
        <f t="shared" si="0"/>
        <v>-46425</v>
      </c>
      <c r="G14" s="139">
        <v>-255</v>
      </c>
      <c r="H14" s="139">
        <v>-23455</v>
      </c>
      <c r="I14" s="139">
        <v>-21455</v>
      </c>
      <c r="J14" s="139">
        <v>-1260</v>
      </c>
    </row>
    <row r="15" spans="1:10" ht="20.100000000000001" customHeight="1">
      <c r="A15" s="58" t="s">
        <v>30</v>
      </c>
      <c r="B15" s="8">
        <v>2040</v>
      </c>
      <c r="C15" s="145" t="s">
        <v>488</v>
      </c>
      <c r="D15" s="145" t="s">
        <v>488</v>
      </c>
      <c r="E15" s="145" t="s">
        <v>488</v>
      </c>
      <c r="F15" s="197">
        <f t="shared" si="0"/>
        <v>0</v>
      </c>
      <c r="G15" s="145" t="s">
        <v>488</v>
      </c>
      <c r="H15" s="145" t="s">
        <v>488</v>
      </c>
      <c r="I15" s="145" t="s">
        <v>488</v>
      </c>
      <c r="J15" s="145" t="s">
        <v>488</v>
      </c>
    </row>
    <row r="16" spans="1:10" ht="20.100000000000001" customHeight="1">
      <c r="A16" s="58" t="s">
        <v>142</v>
      </c>
      <c r="B16" s="8">
        <v>2050</v>
      </c>
      <c r="C16" s="145">
        <f>SUM(C17:C20)</f>
        <v>0</v>
      </c>
      <c r="D16" s="145">
        <f t="shared" ref="D16:G16" si="5">SUM(D17:D20)</f>
        <v>-1121</v>
      </c>
      <c r="E16" s="145">
        <f>SUM(E17:E20)</f>
        <v>-2121</v>
      </c>
      <c r="F16" s="197">
        <f t="shared" si="0"/>
        <v>-2842</v>
      </c>
      <c r="G16" s="145">
        <f t="shared" si="5"/>
        <v>-688</v>
      </c>
      <c r="H16" s="145">
        <f t="shared" ref="H16" si="6">SUM(H17:H20)</f>
        <v>-829</v>
      </c>
      <c r="I16" s="145">
        <f t="shared" ref="I16" si="7">SUM(I17:I20)</f>
        <v>-617</v>
      </c>
      <c r="J16" s="145">
        <f t="shared" ref="J16" si="8">SUM(J17:J20)</f>
        <v>-708</v>
      </c>
    </row>
    <row r="17" spans="1:10" ht="42" customHeight="1">
      <c r="A17" s="58" t="s">
        <v>490</v>
      </c>
      <c r="B17" s="150" t="s">
        <v>498</v>
      </c>
      <c r="C17" s="145" t="s">
        <v>488</v>
      </c>
      <c r="D17" s="145">
        <v>-81</v>
      </c>
      <c r="E17" s="145" t="s">
        <v>488</v>
      </c>
      <c r="F17" s="197">
        <f t="shared" si="0"/>
        <v>-82</v>
      </c>
      <c r="G17" s="145" t="s">
        <v>488</v>
      </c>
      <c r="H17" s="145">
        <v>-82</v>
      </c>
      <c r="I17" s="145" t="s">
        <v>488</v>
      </c>
      <c r="J17" s="145" t="s">
        <v>488</v>
      </c>
    </row>
    <row r="18" spans="1:10" ht="20.100000000000001" customHeight="1">
      <c r="A18" s="58" t="s">
        <v>491</v>
      </c>
      <c r="B18" s="150" t="s">
        <v>499</v>
      </c>
      <c r="C18" s="145" t="s">
        <v>488</v>
      </c>
      <c r="D18" s="145" t="s">
        <v>488</v>
      </c>
      <c r="E18" s="145" t="s">
        <v>488</v>
      </c>
      <c r="F18" s="197">
        <f t="shared" si="0"/>
        <v>0</v>
      </c>
      <c r="G18" s="145" t="s">
        <v>488</v>
      </c>
      <c r="H18" s="145" t="s">
        <v>488</v>
      </c>
      <c r="I18" s="145" t="s">
        <v>488</v>
      </c>
      <c r="J18" s="145" t="s">
        <v>488</v>
      </c>
    </row>
    <row r="19" spans="1:10" ht="20.100000000000001" customHeight="1">
      <c r="A19" s="58" t="s">
        <v>492</v>
      </c>
      <c r="B19" s="150" t="s">
        <v>500</v>
      </c>
      <c r="C19" s="145" t="s">
        <v>488</v>
      </c>
      <c r="D19" s="145" t="s">
        <v>488</v>
      </c>
      <c r="E19" s="145">
        <v>-2121</v>
      </c>
      <c r="F19" s="197">
        <f t="shared" si="0"/>
        <v>0</v>
      </c>
      <c r="G19" s="145" t="s">
        <v>488</v>
      </c>
      <c r="H19" s="145" t="s">
        <v>488</v>
      </c>
      <c r="I19" s="145" t="s">
        <v>488</v>
      </c>
      <c r="J19" s="145" t="s">
        <v>488</v>
      </c>
    </row>
    <row r="20" spans="1:10" ht="20.100000000000001" customHeight="1">
      <c r="A20" s="58" t="s">
        <v>493</v>
      </c>
      <c r="B20" s="150" t="s">
        <v>501</v>
      </c>
      <c r="C20" s="145" t="s">
        <v>488</v>
      </c>
      <c r="D20" s="145">
        <v>-1040</v>
      </c>
      <c r="E20" s="145" t="s">
        <v>488</v>
      </c>
      <c r="F20" s="197">
        <f t="shared" si="0"/>
        <v>-2760</v>
      </c>
      <c r="G20" s="145">
        <v>-688</v>
      </c>
      <c r="H20" s="145">
        <v>-747</v>
      </c>
      <c r="I20" s="145">
        <v>-617</v>
      </c>
      <c r="J20" s="145">
        <v>-708</v>
      </c>
    </row>
    <row r="21" spans="1:10" ht="20.100000000000001" customHeight="1">
      <c r="A21" s="58" t="s">
        <v>143</v>
      </c>
      <c r="B21" s="8">
        <v>2060</v>
      </c>
      <c r="C21" s="145">
        <f>SUM(C22:C25)</f>
        <v>-7474</v>
      </c>
      <c r="D21" s="145">
        <f>SUM(D22:D25)</f>
        <v>0</v>
      </c>
      <c r="E21" s="145">
        <f t="shared" ref="E21:G21" si="9">SUM(E22:E25)</f>
        <v>29766</v>
      </c>
      <c r="F21" s="197">
        <f t="shared" si="0"/>
        <v>0</v>
      </c>
      <c r="G21" s="145">
        <f t="shared" si="9"/>
        <v>0</v>
      </c>
      <c r="H21" s="145">
        <f t="shared" ref="H21" si="10">SUM(H22:H25)</f>
        <v>0</v>
      </c>
      <c r="I21" s="145">
        <f t="shared" ref="I21" si="11">SUM(I22:I25)</f>
        <v>0</v>
      </c>
      <c r="J21" s="139" t="s">
        <v>399</v>
      </c>
    </row>
    <row r="22" spans="1:10" ht="20.100000000000001" customHeight="1">
      <c r="A22" s="58" t="s">
        <v>494</v>
      </c>
      <c r="B22" s="150" t="s">
        <v>502</v>
      </c>
      <c r="C22" s="145">
        <v>-7474</v>
      </c>
      <c r="D22" s="145" t="s">
        <v>488</v>
      </c>
      <c r="E22" s="145" t="s">
        <v>488</v>
      </c>
      <c r="F22" s="197">
        <f t="shared" si="0"/>
        <v>0</v>
      </c>
      <c r="G22" s="145" t="s">
        <v>488</v>
      </c>
      <c r="H22" s="145" t="s">
        <v>488</v>
      </c>
      <c r="I22" s="145" t="s">
        <v>488</v>
      </c>
      <c r="J22" s="145" t="s">
        <v>488</v>
      </c>
    </row>
    <row r="23" spans="1:10" ht="20.100000000000001" customHeight="1">
      <c r="A23" s="58" t="s">
        <v>495</v>
      </c>
      <c r="B23" s="150" t="s">
        <v>503</v>
      </c>
      <c r="C23" s="145" t="s">
        <v>488</v>
      </c>
      <c r="D23" s="145" t="s">
        <v>488</v>
      </c>
      <c r="E23" s="145">
        <v>-302</v>
      </c>
      <c r="F23" s="197">
        <f t="shared" si="0"/>
        <v>0</v>
      </c>
      <c r="G23" s="145" t="s">
        <v>488</v>
      </c>
      <c r="H23" s="145" t="s">
        <v>488</v>
      </c>
      <c r="I23" s="145" t="s">
        <v>488</v>
      </c>
      <c r="J23" s="145" t="s">
        <v>488</v>
      </c>
    </row>
    <row r="24" spans="1:10" ht="20.100000000000001" customHeight="1">
      <c r="A24" s="58" t="s">
        <v>496</v>
      </c>
      <c r="B24" s="150" t="s">
        <v>504</v>
      </c>
      <c r="C24" s="145" t="s">
        <v>488</v>
      </c>
      <c r="D24" s="145" t="s">
        <v>488</v>
      </c>
      <c r="E24" s="145">
        <v>-1565</v>
      </c>
      <c r="F24" s="197">
        <f t="shared" si="0"/>
        <v>0</v>
      </c>
      <c r="G24" s="145" t="s">
        <v>488</v>
      </c>
      <c r="H24" s="145" t="s">
        <v>488</v>
      </c>
      <c r="I24" s="145" t="s">
        <v>488</v>
      </c>
      <c r="J24" s="145" t="s">
        <v>488</v>
      </c>
    </row>
    <row r="25" spans="1:10" ht="20.100000000000001" customHeight="1">
      <c r="A25" s="58" t="s">
        <v>497</v>
      </c>
      <c r="B25" s="150" t="s">
        <v>505</v>
      </c>
      <c r="C25" s="145" t="s">
        <v>488</v>
      </c>
      <c r="D25" s="145" t="s">
        <v>488</v>
      </c>
      <c r="E25" s="145">
        <f>--31633</f>
        <v>31633</v>
      </c>
      <c r="F25" s="197">
        <f t="shared" si="0"/>
        <v>0</v>
      </c>
      <c r="G25" s="145" t="s">
        <v>488</v>
      </c>
      <c r="H25" s="145" t="s">
        <v>488</v>
      </c>
      <c r="I25" s="145" t="s">
        <v>488</v>
      </c>
      <c r="J25" s="145" t="s">
        <v>488</v>
      </c>
    </row>
    <row r="26" spans="1:10" ht="42.75" customHeight="1">
      <c r="A26" s="73" t="s">
        <v>67</v>
      </c>
      <c r="B26" s="138">
        <v>2070</v>
      </c>
      <c r="C26" s="200">
        <f>SUM(C7,C8,C12,C13,C15,C16,C21)+'I. Формування фін. рез.'!C136</f>
        <v>-36499</v>
      </c>
      <c r="D26" s="200">
        <f>SUM(D7,D8,D12,D13,D15,D16,D21)+'I. Формування фін. рез.'!D136</f>
        <v>-4635</v>
      </c>
      <c r="E26" s="200">
        <f>SUM(E7,E8,E12,E13,E15,E16,E21)+'I. Формування фін. рез.'!E136</f>
        <v>0</v>
      </c>
      <c r="F26" s="200">
        <f>SUM(F7,F8,F12,F13,F15,F16,F21)+'I. Формування фін. рез.'!F136</f>
        <v>58234</v>
      </c>
      <c r="G26" s="200">
        <f>SUM(G7,G8,G12,G13,G15,G16,G21)+'I. Формування фін. рез.'!G136</f>
        <v>21941</v>
      </c>
      <c r="H26" s="200">
        <f>SUM(H7,H8,H12,H13,H15,H16,H21)+'I. Формування фін. рез.'!H136</f>
        <v>28535</v>
      </c>
      <c r="I26" s="200">
        <f>SUM(I7,I8,I12,I13,I15,I16,I21)+'I. Формування фін. рез.'!I136</f>
        <v>31346</v>
      </c>
      <c r="J26" s="200">
        <f>SUM(J7,J8,J12,J13,J15,J16,J21)+'I. Формування фін. рез.'!J136</f>
        <v>58234</v>
      </c>
    </row>
    <row r="27" spans="1:10" ht="20.100000000000001" customHeight="1">
      <c r="A27" s="252" t="s">
        <v>188</v>
      </c>
      <c r="B27" s="252"/>
      <c r="C27" s="252"/>
      <c r="D27" s="252"/>
      <c r="E27" s="252"/>
      <c r="F27" s="252"/>
      <c r="G27" s="252"/>
      <c r="H27" s="252"/>
      <c r="I27" s="252"/>
      <c r="J27" s="252"/>
    </row>
    <row r="28" spans="1:10" ht="20.100000000000001" customHeight="1">
      <c r="A28" s="58" t="s">
        <v>249</v>
      </c>
      <c r="B28" s="8">
        <v>2100</v>
      </c>
      <c r="C28" s="197">
        <f>SUM(C29:C30)</f>
        <v>3760</v>
      </c>
      <c r="D28" s="197">
        <f>SUM(D29:D30)</f>
        <v>1740</v>
      </c>
      <c r="E28" s="197">
        <f>SUM(E29:E30)</f>
        <v>8949</v>
      </c>
      <c r="F28" s="197">
        <f t="shared" si="0"/>
        <v>35327</v>
      </c>
      <c r="G28" s="197">
        <f>SUM(G29:G30)</f>
        <v>1622</v>
      </c>
      <c r="H28" s="197">
        <f>SUM(H29:H30)</f>
        <v>9808</v>
      </c>
      <c r="I28" s="197">
        <f>SUM(I29:I30)</f>
        <v>13233</v>
      </c>
      <c r="J28" s="197">
        <f>SUM(J29:J30)</f>
        <v>10664</v>
      </c>
    </row>
    <row r="29" spans="1:10" ht="42.75" customHeight="1">
      <c r="A29" s="9" t="s">
        <v>250</v>
      </c>
      <c r="B29" s="8">
        <v>2101</v>
      </c>
      <c r="C29" s="139">
        <v>3760</v>
      </c>
      <c r="D29" s="139">
        <v>1740</v>
      </c>
      <c r="E29" s="139">
        <v>8949</v>
      </c>
      <c r="F29" s="197">
        <f t="shared" si="0"/>
        <v>35327</v>
      </c>
      <c r="G29" s="139">
        <v>1622</v>
      </c>
      <c r="H29" s="139">
        <v>9808</v>
      </c>
      <c r="I29" s="139">
        <v>13233</v>
      </c>
      <c r="J29" s="139">
        <v>10664</v>
      </c>
    </row>
    <row r="30" spans="1:10" ht="63.95" customHeight="1">
      <c r="A30" s="9" t="s">
        <v>345</v>
      </c>
      <c r="B30" s="8">
        <v>2102</v>
      </c>
      <c r="C30" s="139" t="s">
        <v>440</v>
      </c>
      <c r="D30" s="145" t="s">
        <v>440</v>
      </c>
      <c r="E30" s="145" t="s">
        <v>440</v>
      </c>
      <c r="F30" s="197">
        <f t="shared" si="0"/>
        <v>0</v>
      </c>
      <c r="G30" s="145" t="s">
        <v>440</v>
      </c>
      <c r="H30" s="145" t="s">
        <v>440</v>
      </c>
      <c r="I30" s="145" t="s">
        <v>440</v>
      </c>
      <c r="J30" s="145" t="s">
        <v>440</v>
      </c>
    </row>
    <row r="31" spans="1:10" s="59" customFormat="1" ht="20.100000000000001" customHeight="1">
      <c r="A31" s="58" t="s">
        <v>190</v>
      </c>
      <c r="B31" s="65">
        <v>2110</v>
      </c>
      <c r="C31" s="139">
        <v>13059</v>
      </c>
      <c r="D31" s="139">
        <v>6374</v>
      </c>
      <c r="E31" s="139">
        <v>7518</v>
      </c>
      <c r="F31" s="197">
        <f t="shared" si="0"/>
        <v>16048</v>
      </c>
      <c r="G31" s="139">
        <v>1208</v>
      </c>
      <c r="H31" s="139">
        <v>4905</v>
      </c>
      <c r="I31" s="139">
        <v>5158</v>
      </c>
      <c r="J31" s="139">
        <v>4777</v>
      </c>
    </row>
    <row r="32" spans="1:10" ht="42.75" customHeight="1">
      <c r="A32" s="58" t="s">
        <v>377</v>
      </c>
      <c r="B32" s="65">
        <v>2120</v>
      </c>
      <c r="C32" s="139">
        <v>20870</v>
      </c>
      <c r="D32" s="139">
        <v>21677</v>
      </c>
      <c r="E32" s="139">
        <v>37033</v>
      </c>
      <c r="F32" s="197">
        <f t="shared" si="0"/>
        <v>56165</v>
      </c>
      <c r="G32" s="139">
        <v>14711</v>
      </c>
      <c r="H32" s="139">
        <v>12814</v>
      </c>
      <c r="I32" s="139">
        <v>11309</v>
      </c>
      <c r="J32" s="139">
        <v>17331</v>
      </c>
    </row>
    <row r="33" spans="1:11" ht="42.75" customHeight="1">
      <c r="A33" s="58" t="s">
        <v>378</v>
      </c>
      <c r="B33" s="65">
        <v>2130</v>
      </c>
      <c r="C33" s="145" t="s">
        <v>488</v>
      </c>
      <c r="D33" s="145" t="s">
        <v>488</v>
      </c>
      <c r="E33" s="145" t="s">
        <v>488</v>
      </c>
      <c r="F33" s="197">
        <f>SUM(G33:J33)</f>
        <v>0</v>
      </c>
      <c r="G33" s="145" t="s">
        <v>488</v>
      </c>
      <c r="H33" s="145" t="s">
        <v>488</v>
      </c>
      <c r="I33" s="145" t="s">
        <v>488</v>
      </c>
      <c r="J33" s="145" t="s">
        <v>488</v>
      </c>
    </row>
    <row r="34" spans="1:11" s="61" customFormat="1" ht="42.75" customHeight="1">
      <c r="A34" s="73" t="s">
        <v>288</v>
      </c>
      <c r="B34" s="116">
        <v>2140</v>
      </c>
      <c r="C34" s="200">
        <f>SUM(C35:C39,C42,C45,C48)</f>
        <v>14540</v>
      </c>
      <c r="D34" s="200">
        <f t="shared" ref="D34" si="12">SUM(D35:D39,D42,D45,D48)</f>
        <v>13777</v>
      </c>
      <c r="E34" s="200">
        <f>SUM(E35:E39,E42,E45,E48)</f>
        <v>15314</v>
      </c>
      <c r="F34" s="200">
        <f>SUM(G34:J34)</f>
        <v>17673</v>
      </c>
      <c r="G34" s="200">
        <f>SUM(G35:G39,G42,G45,G48)</f>
        <v>4291</v>
      </c>
      <c r="H34" s="200">
        <f t="shared" ref="H34" si="13">SUM(H35:H39,H42,H45,H48)</f>
        <v>4780</v>
      </c>
      <c r="I34" s="200">
        <f t="shared" ref="I34" si="14">SUM(I35:I39,I42,I45,I48)</f>
        <v>3981</v>
      </c>
      <c r="J34" s="200">
        <f t="shared" ref="J34" si="15">SUM(J35:J39,J42,J45,J48)</f>
        <v>4621</v>
      </c>
      <c r="K34" s="57"/>
    </row>
    <row r="35" spans="1:11" ht="20.100000000000001" customHeight="1">
      <c r="A35" s="58" t="s">
        <v>103</v>
      </c>
      <c r="B35" s="65">
        <v>2141</v>
      </c>
      <c r="C35" s="139" t="s">
        <v>440</v>
      </c>
      <c r="D35" s="145" t="s">
        <v>440</v>
      </c>
      <c r="E35" s="145" t="s">
        <v>440</v>
      </c>
      <c r="F35" s="197">
        <f t="shared" si="0"/>
        <v>0</v>
      </c>
      <c r="G35" s="145" t="s">
        <v>440</v>
      </c>
      <c r="H35" s="145" t="s">
        <v>440</v>
      </c>
      <c r="I35" s="145" t="s">
        <v>440</v>
      </c>
      <c r="J35" s="145" t="s">
        <v>440</v>
      </c>
    </row>
    <row r="36" spans="1:11" ht="20.100000000000001" customHeight="1">
      <c r="A36" s="58" t="s">
        <v>130</v>
      </c>
      <c r="B36" s="65">
        <v>2142</v>
      </c>
      <c r="C36" s="145" t="s">
        <v>440</v>
      </c>
      <c r="D36" s="145" t="s">
        <v>440</v>
      </c>
      <c r="E36" s="145" t="s">
        <v>440</v>
      </c>
      <c r="F36" s="197">
        <f t="shared" si="0"/>
        <v>0</v>
      </c>
      <c r="G36" s="145" t="s">
        <v>440</v>
      </c>
      <c r="H36" s="145" t="s">
        <v>440</v>
      </c>
      <c r="I36" s="145" t="s">
        <v>440</v>
      </c>
      <c r="J36" s="145" t="s">
        <v>440</v>
      </c>
    </row>
    <row r="37" spans="1:11" ht="20.100000000000001" customHeight="1">
      <c r="A37" s="58" t="s">
        <v>121</v>
      </c>
      <c r="B37" s="65">
        <v>2143</v>
      </c>
      <c r="C37" s="145" t="s">
        <v>440</v>
      </c>
      <c r="D37" s="145" t="s">
        <v>440</v>
      </c>
      <c r="E37" s="145" t="s">
        <v>440</v>
      </c>
      <c r="F37" s="197">
        <f t="shared" si="0"/>
        <v>0</v>
      </c>
      <c r="G37" s="145" t="s">
        <v>440</v>
      </c>
      <c r="H37" s="145" t="s">
        <v>440</v>
      </c>
      <c r="I37" s="145" t="s">
        <v>440</v>
      </c>
      <c r="J37" s="145" t="s">
        <v>440</v>
      </c>
    </row>
    <row r="38" spans="1:11" ht="20.100000000000001" customHeight="1">
      <c r="A38" s="58" t="s">
        <v>101</v>
      </c>
      <c r="B38" s="65">
        <v>2144</v>
      </c>
      <c r="C38" s="139">
        <v>10418</v>
      </c>
      <c r="D38" s="139">
        <v>10560</v>
      </c>
      <c r="E38" s="139">
        <v>11387</v>
      </c>
      <c r="F38" s="197">
        <f t="shared" si="0"/>
        <v>12100</v>
      </c>
      <c r="G38" s="139">
        <v>3100</v>
      </c>
      <c r="H38" s="139">
        <v>2800</v>
      </c>
      <c r="I38" s="139">
        <v>2800</v>
      </c>
      <c r="J38" s="139">
        <v>3400</v>
      </c>
    </row>
    <row r="39" spans="1:11" s="59" customFormat="1" ht="20.100000000000001" customHeight="1">
      <c r="A39" s="58" t="s">
        <v>210</v>
      </c>
      <c r="B39" s="65">
        <v>2145</v>
      </c>
      <c r="C39" s="145" t="s">
        <v>440</v>
      </c>
      <c r="D39" s="145" t="s">
        <v>440</v>
      </c>
      <c r="E39" s="145" t="s">
        <v>440</v>
      </c>
      <c r="F39" s="197">
        <f t="shared" si="0"/>
        <v>0</v>
      </c>
      <c r="G39" s="145" t="s">
        <v>440</v>
      </c>
      <c r="H39" s="145" t="s">
        <v>440</v>
      </c>
      <c r="I39" s="145" t="s">
        <v>440</v>
      </c>
      <c r="J39" s="145" t="s">
        <v>440</v>
      </c>
    </row>
    <row r="40" spans="1:11" ht="42.75" customHeight="1">
      <c r="A40" s="58" t="s">
        <v>301</v>
      </c>
      <c r="B40" s="65" t="s">
        <v>266</v>
      </c>
      <c r="C40" s="145" t="s">
        <v>440</v>
      </c>
      <c r="D40" s="145" t="s">
        <v>440</v>
      </c>
      <c r="E40" s="145" t="s">
        <v>440</v>
      </c>
      <c r="F40" s="197">
        <f t="shared" si="0"/>
        <v>0</v>
      </c>
      <c r="G40" s="145" t="s">
        <v>440</v>
      </c>
      <c r="H40" s="145" t="s">
        <v>440</v>
      </c>
      <c r="I40" s="145" t="s">
        <v>440</v>
      </c>
      <c r="J40" s="145" t="s">
        <v>440</v>
      </c>
    </row>
    <row r="41" spans="1:11" ht="20.100000000000001" customHeight="1">
      <c r="A41" s="58" t="s">
        <v>31</v>
      </c>
      <c r="B41" s="65" t="s">
        <v>267</v>
      </c>
      <c r="C41" s="145" t="s">
        <v>440</v>
      </c>
      <c r="D41" s="145" t="s">
        <v>440</v>
      </c>
      <c r="E41" s="145" t="s">
        <v>440</v>
      </c>
      <c r="F41" s="197">
        <f t="shared" si="0"/>
        <v>0</v>
      </c>
      <c r="G41" s="145" t="s">
        <v>440</v>
      </c>
      <c r="H41" s="145" t="s">
        <v>440</v>
      </c>
      <c r="I41" s="145" t="s">
        <v>440</v>
      </c>
      <c r="J41" s="145" t="s">
        <v>440</v>
      </c>
    </row>
    <row r="42" spans="1:11" s="59" customFormat="1" ht="20.100000000000001" customHeight="1">
      <c r="A42" s="58" t="s">
        <v>145</v>
      </c>
      <c r="B42" s="65">
        <v>2146</v>
      </c>
      <c r="C42" s="139">
        <f>SUM(C43:C44)</f>
        <v>2682</v>
      </c>
      <c r="D42" s="145">
        <f t="shared" ref="D42:E42" si="16">SUM(D43:D44)</f>
        <v>2586</v>
      </c>
      <c r="E42" s="145">
        <f t="shared" si="16"/>
        <v>2594</v>
      </c>
      <c r="F42" s="197">
        <f t="shared" si="0"/>
        <v>3264</v>
      </c>
      <c r="G42" s="145">
        <f>SUM(G43:G44)</f>
        <v>816</v>
      </c>
      <c r="H42" s="145">
        <f t="shared" ref="H42" si="17">SUM(H43:H44)</f>
        <v>816</v>
      </c>
      <c r="I42" s="145">
        <f t="shared" ref="I42" si="18">SUM(I43:I44)</f>
        <v>816</v>
      </c>
      <c r="J42" s="145">
        <f>SUM(J43:J44)</f>
        <v>816</v>
      </c>
    </row>
    <row r="43" spans="1:11" s="59" customFormat="1" ht="20.100000000000001" customHeight="1">
      <c r="A43" s="58" t="s">
        <v>511</v>
      </c>
      <c r="B43" s="153" t="s">
        <v>509</v>
      </c>
      <c r="C43" s="145">
        <v>2606</v>
      </c>
      <c r="D43" s="145">
        <v>2571</v>
      </c>
      <c r="E43" s="145">
        <v>2571</v>
      </c>
      <c r="F43" s="197">
        <f t="shared" si="0"/>
        <v>3212</v>
      </c>
      <c r="G43" s="145">
        <v>803</v>
      </c>
      <c r="H43" s="145">
        <v>803</v>
      </c>
      <c r="I43" s="145">
        <v>803</v>
      </c>
      <c r="J43" s="145">
        <v>803</v>
      </c>
    </row>
    <row r="44" spans="1:11" s="59" customFormat="1" ht="20.100000000000001" customHeight="1">
      <c r="A44" s="58" t="s">
        <v>512</v>
      </c>
      <c r="B44" s="153" t="s">
        <v>510</v>
      </c>
      <c r="C44" s="145">
        <v>76</v>
      </c>
      <c r="D44" s="145">
        <v>15</v>
      </c>
      <c r="E44" s="145">
        <v>23</v>
      </c>
      <c r="F44" s="197">
        <f t="shared" si="0"/>
        <v>52</v>
      </c>
      <c r="G44" s="145">
        <v>13</v>
      </c>
      <c r="H44" s="145">
        <v>13</v>
      </c>
      <c r="I44" s="145">
        <v>13</v>
      </c>
      <c r="J44" s="145">
        <v>13</v>
      </c>
    </row>
    <row r="45" spans="1:11" ht="20.100000000000001" customHeight="1">
      <c r="A45" s="58" t="s">
        <v>109</v>
      </c>
      <c r="B45" s="65">
        <v>2147</v>
      </c>
      <c r="C45" s="139">
        <f>SUM(C46:C47)</f>
        <v>986</v>
      </c>
      <c r="D45" s="145">
        <f t="shared" ref="D45:E45" si="19">SUM(D46:D47)</f>
        <v>630</v>
      </c>
      <c r="E45" s="145">
        <f t="shared" si="19"/>
        <v>1077</v>
      </c>
      <c r="F45" s="197">
        <f>SUM(G45:J45)</f>
        <v>2010</v>
      </c>
      <c r="G45" s="145">
        <f>SUM(G46:G47)</f>
        <v>300</v>
      </c>
      <c r="H45" s="145">
        <f t="shared" ref="H45" si="20">SUM(H46:H47)</f>
        <v>1090</v>
      </c>
      <c r="I45" s="145">
        <f t="shared" ref="I45" si="21">SUM(I46:I47)</f>
        <v>290</v>
      </c>
      <c r="J45" s="145">
        <f>SUM(J46:J47)</f>
        <v>330</v>
      </c>
    </row>
    <row r="46" spans="1:11" ht="20.100000000000001" customHeight="1">
      <c r="A46" s="58" t="s">
        <v>517</v>
      </c>
      <c r="B46" s="153" t="s">
        <v>519</v>
      </c>
      <c r="C46" s="145">
        <v>986</v>
      </c>
      <c r="D46" s="145">
        <v>630</v>
      </c>
      <c r="E46" s="145">
        <v>601</v>
      </c>
      <c r="F46" s="197">
        <f t="shared" ref="F46:F51" si="22">SUM(G46:J46)</f>
        <v>800</v>
      </c>
      <c r="G46" s="145" t="s">
        <v>440</v>
      </c>
      <c r="H46" s="145">
        <v>800</v>
      </c>
      <c r="I46" s="145" t="s">
        <v>440</v>
      </c>
      <c r="J46" s="145" t="s">
        <v>440</v>
      </c>
    </row>
    <row r="47" spans="1:11" ht="20.100000000000001" customHeight="1">
      <c r="A47" s="58" t="s">
        <v>518</v>
      </c>
      <c r="B47" s="153" t="s">
        <v>520</v>
      </c>
      <c r="C47" s="145" t="s">
        <v>440</v>
      </c>
      <c r="D47" s="145" t="s">
        <v>440</v>
      </c>
      <c r="E47" s="145">
        <v>476</v>
      </c>
      <c r="F47" s="197">
        <f t="shared" si="22"/>
        <v>1210</v>
      </c>
      <c r="G47" s="145">
        <v>300</v>
      </c>
      <c r="H47" s="145">
        <v>290</v>
      </c>
      <c r="I47" s="145">
        <v>290</v>
      </c>
      <c r="J47" s="145">
        <v>330</v>
      </c>
    </row>
    <row r="48" spans="1:11" ht="20.100000000000001" customHeight="1">
      <c r="A48" s="58" t="s">
        <v>516</v>
      </c>
      <c r="B48" s="153">
        <v>2148</v>
      </c>
      <c r="C48" s="145">
        <f>SUM(C49:C51)</f>
        <v>454</v>
      </c>
      <c r="D48" s="145">
        <f t="shared" ref="D48:E48" si="23">SUM(D49:D51)</f>
        <v>1</v>
      </c>
      <c r="E48" s="145">
        <f t="shared" si="23"/>
        <v>256</v>
      </c>
      <c r="F48" s="197">
        <f t="shared" si="22"/>
        <v>299</v>
      </c>
      <c r="G48" s="145">
        <f t="shared" ref="G48" si="24">SUM(G49:G51)</f>
        <v>75</v>
      </c>
      <c r="H48" s="145">
        <f t="shared" ref="H48" si="25">SUM(H49:H51)</f>
        <v>74</v>
      </c>
      <c r="I48" s="145">
        <f t="shared" ref="I48" si="26">SUM(I49:I51)</f>
        <v>75</v>
      </c>
      <c r="J48" s="145">
        <f>SUM(J49:J51)</f>
        <v>75</v>
      </c>
    </row>
    <row r="49" spans="1:12" ht="20.100000000000001" customHeight="1">
      <c r="A49" s="58" t="s">
        <v>506</v>
      </c>
      <c r="B49" s="153" t="s">
        <v>513</v>
      </c>
      <c r="C49" s="145">
        <v>448</v>
      </c>
      <c r="D49" s="145" t="s">
        <v>440</v>
      </c>
      <c r="E49" s="145"/>
      <c r="F49" s="197">
        <f t="shared" si="22"/>
        <v>0</v>
      </c>
      <c r="G49" s="145" t="s">
        <v>440</v>
      </c>
      <c r="H49" s="145" t="s">
        <v>440</v>
      </c>
      <c r="I49" s="145" t="s">
        <v>440</v>
      </c>
      <c r="J49" s="145" t="s">
        <v>440</v>
      </c>
    </row>
    <row r="50" spans="1:12" ht="20.100000000000001" customHeight="1">
      <c r="A50" s="58" t="s">
        <v>507</v>
      </c>
      <c r="B50" s="153" t="s">
        <v>514</v>
      </c>
      <c r="C50" s="145">
        <v>0</v>
      </c>
      <c r="D50" s="145" t="s">
        <v>440</v>
      </c>
      <c r="E50" s="145">
        <v>255</v>
      </c>
      <c r="F50" s="197">
        <f t="shared" si="22"/>
        <v>298</v>
      </c>
      <c r="G50" s="145">
        <v>75</v>
      </c>
      <c r="H50" s="145">
        <v>74</v>
      </c>
      <c r="I50" s="145">
        <v>75</v>
      </c>
      <c r="J50" s="145">
        <v>74</v>
      </c>
    </row>
    <row r="51" spans="1:12" ht="20.100000000000001" customHeight="1">
      <c r="A51" s="58" t="s">
        <v>508</v>
      </c>
      <c r="B51" s="153" t="s">
        <v>515</v>
      </c>
      <c r="C51" s="145">
        <v>6</v>
      </c>
      <c r="D51" s="145">
        <v>1</v>
      </c>
      <c r="E51" s="145">
        <v>1</v>
      </c>
      <c r="F51" s="197">
        <f t="shared" si="22"/>
        <v>1</v>
      </c>
      <c r="G51" s="145">
        <v>0</v>
      </c>
      <c r="H51" s="145">
        <v>0</v>
      </c>
      <c r="I51" s="145">
        <v>0</v>
      </c>
      <c r="J51" s="145">
        <v>1</v>
      </c>
    </row>
    <row r="52" spans="1:12" s="59" customFormat="1" ht="20.100000000000001" customHeight="1">
      <c r="A52" s="58" t="s">
        <v>102</v>
      </c>
      <c r="B52" s="65">
        <v>2150</v>
      </c>
      <c r="C52" s="139">
        <v>28258</v>
      </c>
      <c r="D52" s="139">
        <v>27565</v>
      </c>
      <c r="E52" s="139">
        <v>30271</v>
      </c>
      <c r="F52" s="197">
        <f t="shared" si="0"/>
        <v>31900</v>
      </c>
      <c r="G52" s="139">
        <v>8100</v>
      </c>
      <c r="H52" s="139">
        <v>7800</v>
      </c>
      <c r="I52" s="139">
        <v>7900</v>
      </c>
      <c r="J52" s="139">
        <v>8100</v>
      </c>
    </row>
    <row r="53" spans="1:12" s="59" customFormat="1" ht="20.100000000000001" customHeight="1">
      <c r="A53" s="73" t="s">
        <v>308</v>
      </c>
      <c r="B53" s="116">
        <v>2200</v>
      </c>
      <c r="C53" s="200">
        <f>SUM(C28,C31:C33,C34,C52)</f>
        <v>80487</v>
      </c>
      <c r="D53" s="200">
        <f>SUM(D28,D31:D33,D34,D52)</f>
        <v>71133</v>
      </c>
      <c r="E53" s="200">
        <f>SUM(E28,E31:E33,E34,E52)</f>
        <v>99085</v>
      </c>
      <c r="F53" s="200">
        <f t="shared" si="0"/>
        <v>157113</v>
      </c>
      <c r="G53" s="200">
        <f>SUM(G28,G31:G33,G34,G52)</f>
        <v>29932</v>
      </c>
      <c r="H53" s="200">
        <f>SUM(H28,H31:H33,H34,H52)</f>
        <v>40107</v>
      </c>
      <c r="I53" s="200">
        <f>SUM(I28,I31:I33,I34,I52)</f>
        <v>41581</v>
      </c>
      <c r="J53" s="200">
        <f>SUM(J28,J31:J33,J34,J52)</f>
        <v>45493</v>
      </c>
      <c r="K53" s="57"/>
    </row>
    <row r="54" spans="1:12" s="59" customFormat="1" ht="20.100000000000001" customHeight="1">
      <c r="A54" s="88"/>
      <c r="B54" s="60"/>
      <c r="C54" s="86"/>
      <c r="D54" s="87"/>
      <c r="E54" s="87"/>
      <c r="F54" s="86"/>
      <c r="G54" s="87"/>
      <c r="H54" s="87"/>
      <c r="I54" s="87"/>
      <c r="J54" s="87"/>
    </row>
    <row r="55" spans="1:12" s="59" customFormat="1" ht="20.100000000000001" customHeight="1">
      <c r="A55" s="88"/>
      <c r="B55" s="60"/>
      <c r="C55" s="86"/>
      <c r="D55" s="87"/>
      <c r="E55" s="87"/>
      <c r="F55" s="86"/>
      <c r="G55" s="87"/>
      <c r="H55" s="87"/>
      <c r="I55" s="87"/>
      <c r="J55" s="87"/>
    </row>
    <row r="56" spans="1:12" s="3" customFormat="1" ht="20.100000000000001" customHeight="1">
      <c r="A56" s="190" t="s">
        <v>718</v>
      </c>
      <c r="B56" s="1"/>
      <c r="C56" s="250" t="s">
        <v>131</v>
      </c>
      <c r="D56" s="251"/>
      <c r="E56" s="251"/>
      <c r="F56" s="251"/>
      <c r="G56" s="16"/>
      <c r="H56" s="228" t="s">
        <v>727</v>
      </c>
      <c r="I56" s="228"/>
      <c r="J56" s="228"/>
    </row>
    <row r="57" spans="1:12" s="2" customFormat="1" ht="20.100000000000001" customHeight="1">
      <c r="A57" s="185" t="s">
        <v>292</v>
      </c>
      <c r="B57" s="186"/>
      <c r="C57" s="211" t="s">
        <v>376</v>
      </c>
      <c r="D57" s="211"/>
      <c r="E57" s="211"/>
      <c r="F57" s="211"/>
      <c r="G57" s="187"/>
      <c r="H57" s="212" t="s">
        <v>302</v>
      </c>
      <c r="I57" s="212"/>
      <c r="J57" s="212"/>
    </row>
    <row r="58" spans="1:12" s="60" customFormat="1">
      <c r="A58" s="76"/>
      <c r="F58" s="57"/>
      <c r="G58" s="57"/>
      <c r="H58" s="57"/>
      <c r="I58" s="57"/>
      <c r="J58" s="57"/>
      <c r="K58" s="57"/>
      <c r="L58" s="57"/>
    </row>
    <row r="59" spans="1:12" s="60" customFormat="1">
      <c r="A59" s="76"/>
      <c r="F59" s="57"/>
      <c r="G59" s="57"/>
      <c r="H59" s="57"/>
      <c r="I59" s="57"/>
      <c r="J59" s="57"/>
      <c r="K59" s="57"/>
      <c r="L59" s="57"/>
    </row>
    <row r="60" spans="1:12" s="60" customFormat="1">
      <c r="A60" s="76"/>
      <c r="F60" s="57"/>
      <c r="G60" s="57"/>
      <c r="H60" s="57"/>
      <c r="I60" s="57"/>
      <c r="J60" s="57"/>
      <c r="K60" s="57"/>
      <c r="L60" s="57"/>
    </row>
    <row r="61" spans="1:12" s="60" customFormat="1">
      <c r="A61" s="76"/>
      <c r="F61" s="57"/>
      <c r="G61" s="57"/>
      <c r="H61" s="57"/>
      <c r="I61" s="57"/>
      <c r="J61" s="57"/>
      <c r="K61" s="57"/>
      <c r="L61" s="57"/>
    </row>
    <row r="62" spans="1:12" s="60" customFormat="1">
      <c r="A62" s="76"/>
      <c r="F62" s="57"/>
      <c r="G62" s="57"/>
      <c r="H62" s="57"/>
      <c r="I62" s="57"/>
      <c r="J62" s="57"/>
      <c r="K62" s="57"/>
      <c r="L62" s="57"/>
    </row>
    <row r="63" spans="1:12" s="60" customFormat="1">
      <c r="A63" s="76"/>
      <c r="F63" s="57"/>
      <c r="G63" s="57"/>
      <c r="H63" s="57"/>
      <c r="I63" s="57"/>
      <c r="J63" s="57"/>
      <c r="K63" s="57"/>
      <c r="L63" s="57"/>
    </row>
    <row r="64" spans="1:12" s="60" customFormat="1">
      <c r="A64" s="76"/>
      <c r="F64" s="57"/>
      <c r="G64" s="57"/>
      <c r="H64" s="57"/>
      <c r="I64" s="57"/>
      <c r="J64" s="57"/>
      <c r="K64" s="57"/>
      <c r="L64" s="57"/>
    </row>
    <row r="65" spans="1:12" s="60" customFormat="1">
      <c r="A65" s="76"/>
      <c r="F65" s="57"/>
      <c r="G65" s="57"/>
      <c r="H65" s="57"/>
      <c r="I65" s="57"/>
      <c r="J65" s="57"/>
      <c r="K65" s="57"/>
      <c r="L65" s="57"/>
    </row>
    <row r="66" spans="1:12" s="60" customFormat="1">
      <c r="A66" s="76"/>
      <c r="F66" s="57"/>
      <c r="G66" s="57"/>
      <c r="H66" s="57"/>
      <c r="I66" s="57"/>
      <c r="J66" s="57"/>
      <c r="K66" s="57"/>
      <c r="L66" s="57"/>
    </row>
    <row r="67" spans="1:12" s="60" customFormat="1">
      <c r="A67" s="76"/>
      <c r="F67" s="57"/>
      <c r="G67" s="57"/>
      <c r="H67" s="57"/>
      <c r="I67" s="57"/>
      <c r="J67" s="57"/>
      <c r="K67" s="57"/>
      <c r="L67" s="57"/>
    </row>
    <row r="68" spans="1:12" s="60" customFormat="1">
      <c r="A68" s="76"/>
      <c r="F68" s="57"/>
      <c r="G68" s="57"/>
      <c r="H68" s="57"/>
      <c r="I68" s="57"/>
      <c r="J68" s="57"/>
      <c r="K68" s="57"/>
      <c r="L68" s="57"/>
    </row>
    <row r="69" spans="1:12" s="60" customFormat="1">
      <c r="A69" s="76"/>
      <c r="F69" s="57"/>
      <c r="G69" s="57"/>
      <c r="H69" s="57"/>
      <c r="I69" s="57"/>
      <c r="J69" s="57"/>
      <c r="K69" s="57"/>
      <c r="L69" s="57"/>
    </row>
    <row r="70" spans="1:12" s="60" customFormat="1">
      <c r="A70" s="76"/>
      <c r="F70" s="57"/>
      <c r="G70" s="57"/>
      <c r="H70" s="57"/>
      <c r="I70" s="57"/>
      <c r="J70" s="57"/>
      <c r="K70" s="57"/>
      <c r="L70" s="57"/>
    </row>
    <row r="71" spans="1:12" s="60" customFormat="1">
      <c r="A71" s="76"/>
      <c r="F71" s="57"/>
      <c r="G71" s="57"/>
      <c r="H71" s="57"/>
      <c r="I71" s="57"/>
      <c r="J71" s="57"/>
      <c r="K71" s="57"/>
      <c r="L71" s="57"/>
    </row>
    <row r="72" spans="1:12" s="60" customFormat="1">
      <c r="A72" s="76"/>
      <c r="F72" s="57"/>
      <c r="G72" s="57"/>
      <c r="H72" s="57"/>
      <c r="I72" s="57"/>
      <c r="J72" s="57"/>
      <c r="K72" s="57"/>
      <c r="L72" s="57"/>
    </row>
    <row r="73" spans="1:12" s="60" customFormat="1">
      <c r="A73" s="76"/>
      <c r="F73" s="57"/>
      <c r="G73" s="57"/>
      <c r="H73" s="57"/>
      <c r="I73" s="57"/>
      <c r="J73" s="57"/>
      <c r="K73" s="57"/>
      <c r="L73" s="57"/>
    </row>
    <row r="74" spans="1:12" s="60" customFormat="1">
      <c r="A74" s="76"/>
      <c r="F74" s="57"/>
      <c r="G74" s="57"/>
      <c r="H74" s="57"/>
      <c r="I74" s="57"/>
      <c r="J74" s="57"/>
      <c r="K74" s="57"/>
      <c r="L74" s="57"/>
    </row>
    <row r="75" spans="1:12" s="60" customFormat="1">
      <c r="A75" s="76"/>
      <c r="F75" s="57"/>
      <c r="G75" s="57"/>
      <c r="H75" s="57"/>
      <c r="I75" s="57"/>
      <c r="J75" s="57"/>
      <c r="K75" s="57"/>
      <c r="L75" s="57"/>
    </row>
    <row r="76" spans="1:12" s="60" customFormat="1">
      <c r="A76" s="76"/>
      <c r="F76" s="57"/>
      <c r="G76" s="57"/>
      <c r="H76" s="57"/>
      <c r="I76" s="57"/>
      <c r="J76" s="57"/>
      <c r="K76" s="57"/>
      <c r="L76" s="57"/>
    </row>
    <row r="77" spans="1:12" s="60" customFormat="1">
      <c r="A77" s="76"/>
      <c r="F77" s="57"/>
      <c r="G77" s="57"/>
      <c r="H77" s="57"/>
      <c r="I77" s="57"/>
      <c r="J77" s="57"/>
      <c r="K77" s="57"/>
      <c r="L77" s="57"/>
    </row>
    <row r="78" spans="1:12" s="60" customFormat="1">
      <c r="A78" s="76"/>
      <c r="F78" s="57"/>
      <c r="G78" s="57"/>
      <c r="H78" s="57"/>
      <c r="I78" s="57"/>
      <c r="J78" s="57"/>
      <c r="K78" s="57"/>
      <c r="L78" s="57"/>
    </row>
    <row r="79" spans="1:12" s="60" customFormat="1">
      <c r="A79" s="76"/>
      <c r="F79" s="57"/>
      <c r="G79" s="57"/>
      <c r="H79" s="57"/>
      <c r="I79" s="57"/>
      <c r="J79" s="57"/>
      <c r="K79" s="57"/>
      <c r="L79" s="57"/>
    </row>
    <row r="80" spans="1:12" s="60" customFormat="1">
      <c r="A80" s="76"/>
      <c r="F80" s="57"/>
      <c r="G80" s="57"/>
      <c r="H80" s="57"/>
      <c r="I80" s="57"/>
      <c r="J80" s="57"/>
      <c r="K80" s="57"/>
      <c r="L80" s="57"/>
    </row>
    <row r="81" spans="1:12" s="60" customFormat="1">
      <c r="A81" s="76"/>
      <c r="F81" s="57"/>
      <c r="G81" s="57"/>
      <c r="H81" s="57"/>
      <c r="I81" s="57"/>
      <c r="J81" s="57"/>
      <c r="K81" s="57"/>
      <c r="L81" s="57"/>
    </row>
    <row r="82" spans="1:12" s="60" customFormat="1">
      <c r="A82" s="76"/>
      <c r="F82" s="57"/>
      <c r="G82" s="57"/>
      <c r="H82" s="57"/>
      <c r="I82" s="57"/>
      <c r="J82" s="57"/>
      <c r="K82" s="57"/>
      <c r="L82" s="57"/>
    </row>
    <row r="83" spans="1:12" s="60" customFormat="1">
      <c r="A83" s="76"/>
      <c r="F83" s="57"/>
      <c r="G83" s="57"/>
      <c r="H83" s="57"/>
      <c r="I83" s="57"/>
      <c r="J83" s="57"/>
      <c r="K83" s="57"/>
      <c r="L83" s="57"/>
    </row>
    <row r="84" spans="1:12" s="60" customFormat="1">
      <c r="A84" s="76"/>
      <c r="F84" s="57"/>
      <c r="G84" s="57"/>
      <c r="H84" s="57"/>
      <c r="I84" s="57"/>
      <c r="J84" s="57"/>
      <c r="K84" s="57"/>
      <c r="L84" s="57"/>
    </row>
    <row r="85" spans="1:12" s="60" customFormat="1">
      <c r="A85" s="76"/>
      <c r="F85" s="57"/>
      <c r="G85" s="57"/>
      <c r="H85" s="57"/>
      <c r="I85" s="57"/>
      <c r="J85" s="57"/>
      <c r="K85" s="57"/>
      <c r="L85" s="57"/>
    </row>
    <row r="86" spans="1:12" s="60" customFormat="1">
      <c r="A86" s="76"/>
      <c r="F86" s="57"/>
      <c r="G86" s="57"/>
      <c r="H86" s="57"/>
      <c r="I86" s="57"/>
      <c r="J86" s="57"/>
      <c r="K86" s="57"/>
      <c r="L86" s="57"/>
    </row>
    <row r="87" spans="1:12" s="60" customFormat="1">
      <c r="A87" s="76"/>
      <c r="F87" s="57"/>
      <c r="G87" s="57"/>
      <c r="H87" s="57"/>
      <c r="I87" s="57"/>
      <c r="J87" s="57"/>
      <c r="K87" s="57"/>
      <c r="L87" s="57"/>
    </row>
    <row r="88" spans="1:12" s="60" customFormat="1">
      <c r="A88" s="76"/>
      <c r="F88" s="57"/>
      <c r="G88" s="57"/>
      <c r="H88" s="57"/>
      <c r="I88" s="57"/>
      <c r="J88" s="57"/>
      <c r="K88" s="57"/>
      <c r="L88" s="57"/>
    </row>
    <row r="89" spans="1:12" s="60" customFormat="1">
      <c r="A89" s="76"/>
      <c r="F89" s="57"/>
      <c r="G89" s="57"/>
      <c r="H89" s="57"/>
      <c r="I89" s="57"/>
      <c r="J89" s="57"/>
      <c r="K89" s="57"/>
      <c r="L89" s="57"/>
    </row>
    <row r="90" spans="1:12" s="60" customFormat="1">
      <c r="A90" s="76"/>
      <c r="F90" s="57"/>
      <c r="G90" s="57"/>
      <c r="H90" s="57"/>
      <c r="I90" s="57"/>
      <c r="J90" s="57"/>
      <c r="K90" s="57"/>
      <c r="L90" s="57"/>
    </row>
    <row r="91" spans="1:12" s="60" customFormat="1">
      <c r="A91" s="76"/>
      <c r="F91" s="57"/>
      <c r="G91" s="57"/>
      <c r="H91" s="57"/>
      <c r="I91" s="57"/>
      <c r="J91" s="57"/>
      <c r="K91" s="57"/>
      <c r="L91" s="57"/>
    </row>
    <row r="92" spans="1:12" s="60" customFormat="1">
      <c r="A92" s="76"/>
      <c r="F92" s="57"/>
      <c r="G92" s="57"/>
      <c r="H92" s="57"/>
      <c r="I92" s="57"/>
      <c r="J92" s="57"/>
      <c r="K92" s="57"/>
      <c r="L92" s="57"/>
    </row>
    <row r="93" spans="1:12" s="60" customFormat="1">
      <c r="A93" s="76"/>
      <c r="F93" s="57"/>
      <c r="G93" s="57"/>
      <c r="H93" s="57"/>
      <c r="I93" s="57"/>
      <c r="J93" s="57"/>
      <c r="K93" s="57"/>
      <c r="L93" s="57"/>
    </row>
    <row r="94" spans="1:12" s="60" customFormat="1">
      <c r="A94" s="76"/>
      <c r="F94" s="57"/>
      <c r="G94" s="57"/>
      <c r="H94" s="57"/>
      <c r="I94" s="57"/>
      <c r="J94" s="57"/>
      <c r="K94" s="57"/>
      <c r="L94" s="57"/>
    </row>
    <row r="95" spans="1:12" s="60" customFormat="1">
      <c r="A95" s="76"/>
      <c r="F95" s="57"/>
      <c r="G95" s="57"/>
      <c r="H95" s="57"/>
      <c r="I95" s="57"/>
      <c r="J95" s="57"/>
      <c r="K95" s="57"/>
      <c r="L95" s="57"/>
    </row>
    <row r="96" spans="1:12" s="60" customFormat="1">
      <c r="A96" s="76"/>
      <c r="F96" s="57"/>
      <c r="G96" s="57"/>
      <c r="H96" s="57"/>
      <c r="I96" s="57"/>
      <c r="J96" s="57"/>
      <c r="K96" s="57"/>
      <c r="L96" s="57"/>
    </row>
    <row r="97" spans="1:12" s="60" customFormat="1">
      <c r="A97" s="76"/>
      <c r="F97" s="57"/>
      <c r="G97" s="57"/>
      <c r="H97" s="57"/>
      <c r="I97" s="57"/>
      <c r="J97" s="57"/>
      <c r="K97" s="57"/>
      <c r="L97" s="57"/>
    </row>
    <row r="98" spans="1:12" s="60" customFormat="1">
      <c r="A98" s="76"/>
      <c r="F98" s="57"/>
      <c r="G98" s="57"/>
      <c r="H98" s="57"/>
      <c r="I98" s="57"/>
      <c r="J98" s="57"/>
      <c r="K98" s="57"/>
      <c r="L98" s="57"/>
    </row>
    <row r="99" spans="1:12" s="60" customFormat="1">
      <c r="A99" s="76"/>
      <c r="F99" s="57"/>
      <c r="G99" s="57"/>
      <c r="H99" s="57"/>
      <c r="I99" s="57"/>
      <c r="J99" s="57"/>
      <c r="K99" s="57"/>
      <c r="L99" s="57"/>
    </row>
    <row r="100" spans="1:12" s="60" customFormat="1">
      <c r="A100" s="76"/>
      <c r="F100" s="57"/>
      <c r="G100" s="57"/>
      <c r="H100" s="57"/>
      <c r="I100" s="57"/>
      <c r="J100" s="57"/>
      <c r="K100" s="57"/>
      <c r="L100" s="57"/>
    </row>
    <row r="101" spans="1:12" s="60" customFormat="1">
      <c r="A101" s="76"/>
      <c r="F101" s="57"/>
      <c r="G101" s="57"/>
      <c r="H101" s="57"/>
      <c r="I101" s="57"/>
      <c r="J101" s="57"/>
      <c r="K101" s="57"/>
      <c r="L101" s="57"/>
    </row>
    <row r="102" spans="1:12" s="60" customFormat="1">
      <c r="A102" s="76"/>
      <c r="F102" s="57"/>
      <c r="G102" s="57"/>
      <c r="H102" s="57"/>
      <c r="I102" s="57"/>
      <c r="J102" s="57"/>
      <c r="K102" s="57"/>
      <c r="L102" s="57"/>
    </row>
    <row r="103" spans="1:12" s="60" customFormat="1">
      <c r="A103" s="76"/>
      <c r="F103" s="57"/>
      <c r="G103" s="57"/>
      <c r="H103" s="57"/>
      <c r="I103" s="57"/>
      <c r="J103" s="57"/>
      <c r="K103" s="57"/>
      <c r="L103" s="57"/>
    </row>
    <row r="104" spans="1:12" s="60" customFormat="1">
      <c r="A104" s="76"/>
      <c r="F104" s="57"/>
      <c r="G104" s="57"/>
      <c r="H104" s="57"/>
      <c r="I104" s="57"/>
      <c r="J104" s="57"/>
      <c r="K104" s="57"/>
      <c r="L104" s="57"/>
    </row>
    <row r="105" spans="1:12" s="60" customFormat="1">
      <c r="A105" s="76"/>
      <c r="F105" s="57"/>
      <c r="G105" s="57"/>
      <c r="H105" s="57"/>
      <c r="I105" s="57"/>
      <c r="J105" s="57"/>
      <c r="K105" s="57"/>
      <c r="L105" s="57"/>
    </row>
    <row r="106" spans="1:12" s="60" customFormat="1">
      <c r="A106" s="76"/>
      <c r="F106" s="57"/>
      <c r="G106" s="57"/>
      <c r="H106" s="57"/>
      <c r="I106" s="57"/>
      <c r="J106" s="57"/>
      <c r="K106" s="57"/>
      <c r="L106" s="57"/>
    </row>
    <row r="107" spans="1:12" s="60" customFormat="1">
      <c r="A107" s="76"/>
      <c r="F107" s="57"/>
      <c r="G107" s="57"/>
      <c r="H107" s="57"/>
      <c r="I107" s="57"/>
      <c r="J107" s="57"/>
      <c r="K107" s="57"/>
      <c r="L107" s="57"/>
    </row>
    <row r="108" spans="1:12" s="60" customFormat="1">
      <c r="A108" s="76"/>
      <c r="F108" s="57"/>
      <c r="G108" s="57"/>
      <c r="H108" s="57"/>
      <c r="I108" s="57"/>
      <c r="J108" s="57"/>
      <c r="K108" s="57"/>
      <c r="L108" s="57"/>
    </row>
    <row r="109" spans="1:12" s="60" customFormat="1">
      <c r="A109" s="76"/>
      <c r="F109" s="57"/>
      <c r="G109" s="57"/>
      <c r="H109" s="57"/>
      <c r="I109" s="57"/>
      <c r="J109" s="57"/>
      <c r="K109" s="57"/>
      <c r="L109" s="57"/>
    </row>
    <row r="110" spans="1:12" s="60" customFormat="1">
      <c r="A110" s="76"/>
      <c r="F110" s="57"/>
      <c r="G110" s="57"/>
      <c r="H110" s="57"/>
      <c r="I110" s="57"/>
      <c r="J110" s="57"/>
      <c r="K110" s="57"/>
      <c r="L110" s="57"/>
    </row>
    <row r="111" spans="1:12" s="60" customFormat="1">
      <c r="A111" s="76"/>
      <c r="F111" s="57"/>
      <c r="G111" s="57"/>
      <c r="H111" s="57"/>
      <c r="I111" s="57"/>
      <c r="J111" s="57"/>
      <c r="K111" s="57"/>
      <c r="L111" s="57"/>
    </row>
    <row r="112" spans="1:12" s="60" customFormat="1">
      <c r="A112" s="76"/>
      <c r="F112" s="57"/>
      <c r="G112" s="57"/>
      <c r="H112" s="57"/>
      <c r="I112" s="57"/>
      <c r="J112" s="57"/>
      <c r="K112" s="57"/>
      <c r="L112" s="57"/>
    </row>
    <row r="113" spans="1:12" s="60" customFormat="1">
      <c r="A113" s="76"/>
      <c r="F113" s="57"/>
      <c r="G113" s="57"/>
      <c r="H113" s="57"/>
      <c r="I113" s="57"/>
      <c r="J113" s="57"/>
      <c r="K113" s="57"/>
      <c r="L113" s="57"/>
    </row>
    <row r="114" spans="1:12" s="60" customFormat="1">
      <c r="A114" s="76"/>
      <c r="F114" s="57"/>
      <c r="G114" s="57"/>
      <c r="H114" s="57"/>
      <c r="I114" s="57"/>
      <c r="J114" s="57"/>
      <c r="K114" s="57"/>
      <c r="L114" s="57"/>
    </row>
    <row r="115" spans="1:12" s="60" customFormat="1">
      <c r="A115" s="76"/>
      <c r="F115" s="57"/>
      <c r="G115" s="57"/>
      <c r="H115" s="57"/>
      <c r="I115" s="57"/>
      <c r="J115" s="57"/>
      <c r="K115" s="57"/>
      <c r="L115" s="57"/>
    </row>
    <row r="116" spans="1:12" s="60" customFormat="1">
      <c r="A116" s="76"/>
      <c r="F116" s="57"/>
      <c r="G116" s="57"/>
      <c r="H116" s="57"/>
      <c r="I116" s="57"/>
      <c r="J116" s="57"/>
      <c r="K116" s="57"/>
      <c r="L116" s="57"/>
    </row>
    <row r="117" spans="1:12" s="60" customFormat="1">
      <c r="A117" s="76"/>
      <c r="F117" s="57"/>
      <c r="G117" s="57"/>
      <c r="H117" s="57"/>
      <c r="I117" s="57"/>
      <c r="J117" s="57"/>
      <c r="K117" s="57"/>
      <c r="L117" s="57"/>
    </row>
    <row r="118" spans="1:12" s="60" customFormat="1">
      <c r="A118" s="76"/>
      <c r="F118" s="57"/>
      <c r="G118" s="57"/>
      <c r="H118" s="57"/>
      <c r="I118" s="57"/>
      <c r="J118" s="57"/>
      <c r="K118" s="57"/>
      <c r="L118" s="57"/>
    </row>
    <row r="119" spans="1:12" s="60" customFormat="1">
      <c r="A119" s="76"/>
      <c r="F119" s="57"/>
      <c r="G119" s="57"/>
      <c r="H119" s="57"/>
      <c r="I119" s="57"/>
      <c r="J119" s="57"/>
      <c r="K119" s="57"/>
      <c r="L119" s="57"/>
    </row>
    <row r="120" spans="1:12" s="60" customFormat="1">
      <c r="A120" s="76"/>
      <c r="F120" s="57"/>
      <c r="G120" s="57"/>
      <c r="H120" s="57"/>
      <c r="I120" s="57"/>
      <c r="J120" s="57"/>
      <c r="K120" s="57"/>
      <c r="L120" s="57"/>
    </row>
    <row r="121" spans="1:12" s="60" customFormat="1">
      <c r="A121" s="76"/>
      <c r="F121" s="57"/>
      <c r="G121" s="57"/>
      <c r="H121" s="57"/>
      <c r="I121" s="57"/>
      <c r="J121" s="57"/>
      <c r="K121" s="57"/>
      <c r="L121" s="57"/>
    </row>
    <row r="122" spans="1:12" s="60" customFormat="1">
      <c r="A122" s="76"/>
      <c r="F122" s="57"/>
      <c r="G122" s="57"/>
      <c r="H122" s="57"/>
      <c r="I122" s="57"/>
      <c r="J122" s="57"/>
      <c r="K122" s="57"/>
      <c r="L122" s="57"/>
    </row>
    <row r="123" spans="1:12" s="60" customFormat="1">
      <c r="A123" s="76"/>
      <c r="F123" s="57"/>
      <c r="G123" s="57"/>
      <c r="H123" s="57"/>
      <c r="I123" s="57"/>
      <c r="J123" s="57"/>
      <c r="K123" s="57"/>
      <c r="L123" s="57"/>
    </row>
    <row r="124" spans="1:12" s="60" customFormat="1">
      <c r="A124" s="76"/>
      <c r="F124" s="57"/>
      <c r="G124" s="57"/>
      <c r="H124" s="57"/>
      <c r="I124" s="57"/>
      <c r="J124" s="57"/>
      <c r="K124" s="57"/>
      <c r="L124" s="57"/>
    </row>
    <row r="125" spans="1:12" s="60" customFormat="1">
      <c r="A125" s="76"/>
      <c r="F125" s="57"/>
      <c r="G125" s="57"/>
      <c r="H125" s="57"/>
      <c r="I125" s="57"/>
      <c r="J125" s="57"/>
      <c r="K125" s="57"/>
      <c r="L125" s="57"/>
    </row>
    <row r="126" spans="1:12" s="60" customFormat="1">
      <c r="A126" s="76"/>
      <c r="F126" s="57"/>
      <c r="G126" s="57"/>
      <c r="H126" s="57"/>
      <c r="I126" s="57"/>
      <c r="J126" s="57"/>
      <c r="K126" s="57"/>
      <c r="L126" s="57"/>
    </row>
    <row r="127" spans="1:12" s="60" customFormat="1">
      <c r="A127" s="76"/>
      <c r="F127" s="57"/>
      <c r="G127" s="57"/>
      <c r="H127" s="57"/>
      <c r="I127" s="57"/>
      <c r="J127" s="57"/>
      <c r="K127" s="57"/>
      <c r="L127" s="57"/>
    </row>
    <row r="128" spans="1:12" s="60" customFormat="1">
      <c r="A128" s="76"/>
      <c r="F128" s="57"/>
      <c r="G128" s="57"/>
      <c r="H128" s="57"/>
      <c r="I128" s="57"/>
      <c r="J128" s="57"/>
      <c r="K128" s="57"/>
      <c r="L128" s="57"/>
    </row>
    <row r="129" spans="1:12" s="60" customFormat="1">
      <c r="A129" s="76"/>
      <c r="F129" s="57"/>
      <c r="G129" s="57"/>
      <c r="H129" s="57"/>
      <c r="I129" s="57"/>
      <c r="J129" s="57"/>
      <c r="K129" s="57"/>
      <c r="L129" s="57"/>
    </row>
    <row r="130" spans="1:12" s="60" customFormat="1">
      <c r="A130" s="76"/>
      <c r="F130" s="57"/>
      <c r="G130" s="57"/>
      <c r="H130" s="57"/>
      <c r="I130" s="57"/>
      <c r="J130" s="57"/>
      <c r="K130" s="57"/>
      <c r="L130" s="57"/>
    </row>
    <row r="131" spans="1:12" s="60" customFormat="1">
      <c r="A131" s="76"/>
      <c r="F131" s="57"/>
      <c r="G131" s="57"/>
      <c r="H131" s="57"/>
      <c r="I131" s="57"/>
      <c r="J131" s="57"/>
      <c r="K131" s="57"/>
      <c r="L131" s="57"/>
    </row>
    <row r="132" spans="1:12" s="60" customFormat="1">
      <c r="A132" s="76"/>
      <c r="F132" s="57"/>
      <c r="G132" s="57"/>
      <c r="H132" s="57"/>
      <c r="I132" s="57"/>
      <c r="J132" s="57"/>
      <c r="K132" s="57"/>
      <c r="L132" s="57"/>
    </row>
    <row r="133" spans="1:12" s="60" customFormat="1">
      <c r="A133" s="76"/>
      <c r="F133" s="57"/>
      <c r="G133" s="57"/>
      <c r="H133" s="57"/>
      <c r="I133" s="57"/>
      <c r="J133" s="57"/>
      <c r="K133" s="57"/>
      <c r="L133" s="57"/>
    </row>
    <row r="134" spans="1:12" s="60" customFormat="1">
      <c r="A134" s="76"/>
      <c r="F134" s="57"/>
      <c r="G134" s="57"/>
      <c r="H134" s="57"/>
      <c r="I134" s="57"/>
      <c r="J134" s="57"/>
      <c r="K134" s="57"/>
      <c r="L134" s="57"/>
    </row>
    <row r="135" spans="1:12" s="60" customFormat="1">
      <c r="A135" s="76"/>
      <c r="F135" s="57"/>
      <c r="G135" s="57"/>
      <c r="H135" s="57"/>
      <c r="I135" s="57"/>
      <c r="J135" s="57"/>
      <c r="K135" s="57"/>
      <c r="L135" s="57"/>
    </row>
    <row r="136" spans="1:12" s="60" customFormat="1">
      <c r="A136" s="76"/>
      <c r="F136" s="57"/>
      <c r="G136" s="57"/>
      <c r="H136" s="57"/>
      <c r="I136" s="57"/>
      <c r="J136" s="57"/>
      <c r="K136" s="57"/>
      <c r="L136" s="57"/>
    </row>
    <row r="137" spans="1:12" s="60" customFormat="1">
      <c r="A137" s="76"/>
      <c r="F137" s="57"/>
      <c r="G137" s="57"/>
      <c r="H137" s="57"/>
      <c r="I137" s="57"/>
      <c r="J137" s="57"/>
      <c r="K137" s="57"/>
      <c r="L137" s="57"/>
    </row>
    <row r="138" spans="1:12" s="60" customFormat="1">
      <c r="A138" s="76"/>
      <c r="F138" s="57"/>
      <c r="G138" s="57"/>
      <c r="H138" s="57"/>
      <c r="I138" s="57"/>
      <c r="J138" s="57"/>
      <c r="K138" s="57"/>
      <c r="L138" s="57"/>
    </row>
    <row r="139" spans="1:12" s="60" customFormat="1">
      <c r="A139" s="76"/>
      <c r="F139" s="57"/>
      <c r="G139" s="57"/>
      <c r="H139" s="57"/>
      <c r="I139" s="57"/>
      <c r="J139" s="57"/>
      <c r="K139" s="57"/>
      <c r="L139" s="57"/>
    </row>
    <row r="140" spans="1:12" s="60" customFormat="1">
      <c r="A140" s="76"/>
      <c r="F140" s="57"/>
      <c r="G140" s="57"/>
      <c r="H140" s="57"/>
      <c r="I140" s="57"/>
      <c r="J140" s="57"/>
      <c r="K140" s="57"/>
      <c r="L140" s="57"/>
    </row>
    <row r="141" spans="1:12" s="60" customFormat="1">
      <c r="A141" s="76"/>
      <c r="F141" s="57"/>
      <c r="G141" s="57"/>
      <c r="H141" s="57"/>
      <c r="I141" s="57"/>
      <c r="J141" s="57"/>
      <c r="K141" s="57"/>
      <c r="L141" s="57"/>
    </row>
    <row r="142" spans="1:12" s="60" customFormat="1">
      <c r="A142" s="76"/>
      <c r="F142" s="57"/>
      <c r="G142" s="57"/>
      <c r="H142" s="57"/>
      <c r="I142" s="57"/>
      <c r="J142" s="57"/>
      <c r="K142" s="57"/>
      <c r="L142" s="57"/>
    </row>
    <row r="143" spans="1:12" s="60" customFormat="1">
      <c r="A143" s="76"/>
      <c r="F143" s="57"/>
      <c r="G143" s="57"/>
      <c r="H143" s="57"/>
      <c r="I143" s="57"/>
      <c r="J143" s="57"/>
      <c r="K143" s="57"/>
      <c r="L143" s="57"/>
    </row>
    <row r="144" spans="1:12" s="60" customFormat="1">
      <c r="A144" s="76"/>
      <c r="F144" s="57"/>
      <c r="G144" s="57"/>
      <c r="H144" s="57"/>
      <c r="I144" s="57"/>
      <c r="J144" s="57"/>
      <c r="K144" s="57"/>
      <c r="L144" s="57"/>
    </row>
    <row r="145" spans="1:12" s="60" customFormat="1">
      <c r="A145" s="76"/>
      <c r="F145" s="57"/>
      <c r="G145" s="57"/>
      <c r="H145" s="57"/>
      <c r="I145" s="57"/>
      <c r="J145" s="57"/>
      <c r="K145" s="57"/>
      <c r="L145" s="57"/>
    </row>
    <row r="146" spans="1:12" s="60" customFormat="1">
      <c r="A146" s="76"/>
      <c r="F146" s="57"/>
      <c r="G146" s="57"/>
      <c r="H146" s="57"/>
      <c r="I146" s="57"/>
      <c r="J146" s="57"/>
      <c r="K146" s="57"/>
      <c r="L146" s="57"/>
    </row>
    <row r="147" spans="1:12" s="60" customFormat="1">
      <c r="A147" s="76"/>
      <c r="F147" s="57"/>
      <c r="G147" s="57"/>
      <c r="H147" s="57"/>
      <c r="I147" s="57"/>
      <c r="J147" s="57"/>
      <c r="K147" s="57"/>
      <c r="L147" s="57"/>
    </row>
    <row r="148" spans="1:12" s="60" customFormat="1">
      <c r="A148" s="76"/>
      <c r="F148" s="57"/>
      <c r="G148" s="57"/>
      <c r="H148" s="57"/>
      <c r="I148" s="57"/>
      <c r="J148" s="57"/>
      <c r="K148" s="57"/>
      <c r="L148" s="57"/>
    </row>
    <row r="149" spans="1:12" s="60" customFormat="1">
      <c r="A149" s="76"/>
      <c r="F149" s="57"/>
      <c r="G149" s="57"/>
      <c r="H149" s="57"/>
      <c r="I149" s="57"/>
      <c r="J149" s="57"/>
      <c r="K149" s="57"/>
      <c r="L149" s="57"/>
    </row>
    <row r="150" spans="1:12" s="60" customFormat="1">
      <c r="A150" s="76"/>
      <c r="F150" s="57"/>
      <c r="G150" s="57"/>
      <c r="H150" s="57"/>
      <c r="I150" s="57"/>
      <c r="J150" s="57"/>
      <c r="K150" s="57"/>
      <c r="L150" s="57"/>
    </row>
    <row r="151" spans="1:12" s="60" customFormat="1">
      <c r="A151" s="76"/>
      <c r="F151" s="57"/>
      <c r="G151" s="57"/>
      <c r="H151" s="57"/>
      <c r="I151" s="57"/>
      <c r="J151" s="57"/>
      <c r="K151" s="57"/>
      <c r="L151" s="57"/>
    </row>
    <row r="152" spans="1:12" s="60" customFormat="1">
      <c r="A152" s="76"/>
      <c r="F152" s="57"/>
      <c r="G152" s="57"/>
      <c r="H152" s="57"/>
      <c r="I152" s="57"/>
      <c r="J152" s="57"/>
      <c r="K152" s="57"/>
      <c r="L152" s="57"/>
    </row>
    <row r="153" spans="1:12" s="60" customFormat="1">
      <c r="A153" s="76"/>
      <c r="F153" s="57"/>
      <c r="G153" s="57"/>
      <c r="H153" s="57"/>
      <c r="I153" s="57"/>
      <c r="J153" s="57"/>
      <c r="K153" s="57"/>
      <c r="L153" s="57"/>
    </row>
    <row r="154" spans="1:12" s="60" customFormat="1">
      <c r="A154" s="76"/>
      <c r="F154" s="57"/>
      <c r="G154" s="57"/>
      <c r="H154" s="57"/>
      <c r="I154" s="57"/>
      <c r="J154" s="57"/>
      <c r="K154" s="57"/>
      <c r="L154" s="57"/>
    </row>
    <row r="155" spans="1:12" s="60" customFormat="1">
      <c r="A155" s="76"/>
      <c r="F155" s="57"/>
      <c r="G155" s="57"/>
      <c r="H155" s="57"/>
      <c r="I155" s="57"/>
      <c r="J155" s="57"/>
      <c r="K155" s="57"/>
      <c r="L155" s="57"/>
    </row>
    <row r="156" spans="1:12" s="60" customFormat="1">
      <c r="A156" s="76"/>
      <c r="F156" s="57"/>
      <c r="G156" s="57"/>
      <c r="H156" s="57"/>
      <c r="I156" s="57"/>
      <c r="J156" s="57"/>
      <c r="K156" s="57"/>
      <c r="L156" s="57"/>
    </row>
    <row r="157" spans="1:12" s="60" customFormat="1">
      <c r="A157" s="76"/>
      <c r="F157" s="57"/>
      <c r="G157" s="57"/>
      <c r="H157" s="57"/>
      <c r="I157" s="57"/>
      <c r="J157" s="57"/>
      <c r="K157" s="57"/>
      <c r="L157" s="57"/>
    </row>
    <row r="158" spans="1:12" s="60" customFormat="1">
      <c r="A158" s="76"/>
      <c r="F158" s="57"/>
      <c r="G158" s="57"/>
      <c r="H158" s="57"/>
      <c r="I158" s="57"/>
      <c r="J158" s="57"/>
      <c r="K158" s="57"/>
      <c r="L158" s="57"/>
    </row>
    <row r="159" spans="1:12" s="60" customFormat="1">
      <c r="A159" s="76"/>
      <c r="F159" s="57"/>
      <c r="G159" s="57"/>
      <c r="H159" s="57"/>
      <c r="I159" s="57"/>
      <c r="J159" s="57"/>
      <c r="K159" s="57"/>
      <c r="L159" s="57"/>
    </row>
    <row r="160" spans="1:12" s="60" customFormat="1">
      <c r="A160" s="76"/>
      <c r="F160" s="57"/>
      <c r="G160" s="57"/>
      <c r="H160" s="57"/>
      <c r="I160" s="57"/>
      <c r="J160" s="57"/>
      <c r="K160" s="57"/>
      <c r="L160" s="57"/>
    </row>
    <row r="161" spans="1:12" s="60" customFormat="1">
      <c r="A161" s="76"/>
      <c r="F161" s="57"/>
      <c r="G161" s="57"/>
      <c r="H161" s="57"/>
      <c r="I161" s="57"/>
      <c r="J161" s="57"/>
      <c r="K161" s="57"/>
      <c r="L161" s="57"/>
    </row>
    <row r="162" spans="1:12" s="60" customFormat="1">
      <c r="A162" s="76"/>
      <c r="F162" s="57"/>
      <c r="G162" s="57"/>
      <c r="H162" s="57"/>
      <c r="I162" s="57"/>
      <c r="J162" s="57"/>
      <c r="K162" s="57"/>
      <c r="L162" s="57"/>
    </row>
    <row r="163" spans="1:12" s="60" customFormat="1">
      <c r="A163" s="76"/>
      <c r="F163" s="57"/>
      <c r="G163" s="57"/>
      <c r="H163" s="57"/>
      <c r="I163" s="57"/>
      <c r="J163" s="57"/>
      <c r="K163" s="57"/>
      <c r="L163" s="57"/>
    </row>
    <row r="164" spans="1:12" s="60" customFormat="1">
      <c r="A164" s="76"/>
      <c r="F164" s="57"/>
      <c r="G164" s="57"/>
      <c r="H164" s="57"/>
      <c r="I164" s="57"/>
      <c r="J164" s="57"/>
      <c r="K164" s="57"/>
      <c r="L164" s="57"/>
    </row>
    <row r="165" spans="1:12" s="60" customFormat="1">
      <c r="A165" s="76"/>
      <c r="F165" s="57"/>
      <c r="G165" s="57"/>
      <c r="H165" s="57"/>
      <c r="I165" s="57"/>
      <c r="J165" s="57"/>
      <c r="K165" s="57"/>
      <c r="L165" s="57"/>
    </row>
    <row r="166" spans="1:12" s="60" customFormat="1">
      <c r="A166" s="76"/>
      <c r="F166" s="57"/>
      <c r="G166" s="57"/>
      <c r="H166" s="57"/>
      <c r="I166" s="57"/>
      <c r="J166" s="57"/>
      <c r="K166" s="57"/>
      <c r="L166" s="57"/>
    </row>
    <row r="167" spans="1:12" s="60" customFormat="1">
      <c r="A167" s="76"/>
      <c r="F167" s="57"/>
      <c r="G167" s="57"/>
      <c r="H167" s="57"/>
      <c r="I167" s="57"/>
      <c r="J167" s="57"/>
      <c r="K167" s="57"/>
      <c r="L167" s="57"/>
    </row>
    <row r="168" spans="1:12" s="60" customFormat="1">
      <c r="A168" s="76"/>
      <c r="F168" s="57"/>
      <c r="G168" s="57"/>
      <c r="H168" s="57"/>
      <c r="I168" s="57"/>
      <c r="J168" s="57"/>
      <c r="K168" s="57"/>
      <c r="L168" s="57"/>
    </row>
    <row r="169" spans="1:12" s="60" customFormat="1">
      <c r="A169" s="76"/>
      <c r="F169" s="57"/>
      <c r="G169" s="57"/>
      <c r="H169" s="57"/>
      <c r="I169" s="57"/>
      <c r="J169" s="57"/>
      <c r="K169" s="57"/>
      <c r="L169" s="57"/>
    </row>
    <row r="170" spans="1:12" s="60" customFormat="1">
      <c r="A170" s="76"/>
      <c r="F170" s="57"/>
      <c r="G170" s="57"/>
      <c r="H170" s="57"/>
      <c r="I170" s="57"/>
      <c r="J170" s="57"/>
      <c r="K170" s="57"/>
      <c r="L170" s="57"/>
    </row>
    <row r="171" spans="1:12" s="60" customFormat="1">
      <c r="A171" s="76"/>
      <c r="F171" s="57"/>
      <c r="G171" s="57"/>
      <c r="H171" s="57"/>
      <c r="I171" s="57"/>
      <c r="J171" s="57"/>
      <c r="K171" s="57"/>
      <c r="L171" s="57"/>
    </row>
    <row r="172" spans="1:12" s="60" customFormat="1">
      <c r="A172" s="76"/>
      <c r="F172" s="57"/>
      <c r="G172" s="57"/>
      <c r="H172" s="57"/>
      <c r="I172" s="57"/>
      <c r="J172" s="57"/>
      <c r="K172" s="57"/>
      <c r="L172" s="57"/>
    </row>
    <row r="173" spans="1:12" s="60" customFormat="1">
      <c r="A173" s="76"/>
      <c r="F173" s="57"/>
      <c r="G173" s="57"/>
      <c r="H173" s="57"/>
      <c r="I173" s="57"/>
      <c r="J173" s="57"/>
      <c r="K173" s="57"/>
      <c r="L173" s="57"/>
    </row>
    <row r="174" spans="1:12" s="60" customFormat="1">
      <c r="A174" s="76"/>
      <c r="F174" s="57"/>
      <c r="G174" s="57"/>
      <c r="H174" s="57"/>
      <c r="I174" s="57"/>
      <c r="J174" s="57"/>
      <c r="K174" s="57"/>
      <c r="L174" s="57"/>
    </row>
    <row r="175" spans="1:12" s="60" customFormat="1">
      <c r="A175" s="76"/>
      <c r="F175" s="57"/>
      <c r="G175" s="57"/>
      <c r="H175" s="57"/>
      <c r="I175" s="57"/>
      <c r="J175" s="57"/>
      <c r="K175" s="57"/>
      <c r="L175" s="57"/>
    </row>
    <row r="176" spans="1:12" s="60" customFormat="1">
      <c r="A176" s="76"/>
      <c r="F176" s="57"/>
      <c r="G176" s="57"/>
      <c r="H176" s="57"/>
      <c r="I176" s="57"/>
      <c r="J176" s="57"/>
      <c r="K176" s="57"/>
      <c r="L176" s="57"/>
    </row>
    <row r="177" spans="1:12" s="60" customFormat="1">
      <c r="A177" s="76"/>
      <c r="F177" s="57"/>
      <c r="G177" s="57"/>
      <c r="H177" s="57"/>
      <c r="I177" s="57"/>
      <c r="J177" s="57"/>
      <c r="K177" s="57"/>
      <c r="L177" s="57"/>
    </row>
    <row r="178" spans="1:12" s="60" customFormat="1">
      <c r="A178" s="76"/>
      <c r="F178" s="57"/>
      <c r="G178" s="57"/>
      <c r="H178" s="57"/>
      <c r="I178" s="57"/>
      <c r="J178" s="57"/>
      <c r="K178" s="57"/>
      <c r="L178" s="57"/>
    </row>
    <row r="179" spans="1:12" s="60" customFormat="1">
      <c r="A179" s="76"/>
      <c r="F179" s="57"/>
      <c r="G179" s="57"/>
      <c r="H179" s="57"/>
      <c r="I179" s="57"/>
      <c r="J179" s="57"/>
      <c r="K179" s="57"/>
      <c r="L179" s="57"/>
    </row>
    <row r="180" spans="1:12" s="60" customFormat="1">
      <c r="A180" s="76"/>
      <c r="F180" s="57"/>
      <c r="G180" s="57"/>
      <c r="H180" s="57"/>
      <c r="I180" s="57"/>
      <c r="J180" s="57"/>
      <c r="K180" s="57"/>
      <c r="L180" s="57"/>
    </row>
    <row r="181" spans="1:12" s="60" customFormat="1">
      <c r="A181" s="76"/>
      <c r="F181" s="57"/>
      <c r="G181" s="57"/>
      <c r="H181" s="57"/>
      <c r="I181" s="57"/>
      <c r="J181" s="57"/>
      <c r="K181" s="57"/>
      <c r="L181" s="57"/>
    </row>
    <row r="182" spans="1:12" s="60" customFormat="1">
      <c r="A182" s="76"/>
      <c r="F182" s="57"/>
      <c r="G182" s="57"/>
      <c r="H182" s="57"/>
      <c r="I182" s="57"/>
      <c r="J182" s="57"/>
      <c r="K182" s="57"/>
      <c r="L182" s="57"/>
    </row>
    <row r="183" spans="1:12" s="60" customFormat="1">
      <c r="A183" s="76"/>
      <c r="F183" s="57"/>
      <c r="G183" s="57"/>
      <c r="H183" s="57"/>
      <c r="I183" s="57"/>
      <c r="J183" s="57"/>
      <c r="K183" s="57"/>
      <c r="L183" s="57"/>
    </row>
    <row r="184" spans="1:12" s="60" customFormat="1">
      <c r="A184" s="76"/>
      <c r="F184" s="57"/>
      <c r="G184" s="57"/>
      <c r="H184" s="57"/>
      <c r="I184" s="57"/>
      <c r="J184" s="57"/>
      <c r="K184" s="57"/>
      <c r="L184" s="57"/>
    </row>
    <row r="185" spans="1:12" s="60" customFormat="1">
      <c r="A185" s="76"/>
      <c r="F185" s="57"/>
      <c r="G185" s="57"/>
      <c r="H185" s="57"/>
      <c r="I185" s="57"/>
      <c r="J185" s="57"/>
      <c r="K185" s="57"/>
      <c r="L185" s="57"/>
    </row>
    <row r="186" spans="1:12" s="60" customFormat="1">
      <c r="A186" s="76"/>
      <c r="F186" s="57"/>
      <c r="G186" s="57"/>
      <c r="H186" s="57"/>
      <c r="I186" s="57"/>
      <c r="J186" s="57"/>
      <c r="K186" s="57"/>
      <c r="L186" s="57"/>
    </row>
    <row r="187" spans="1:12" s="60" customFormat="1">
      <c r="A187" s="76"/>
      <c r="F187" s="57"/>
      <c r="G187" s="57"/>
      <c r="H187" s="57"/>
      <c r="I187" s="57"/>
      <c r="J187" s="57"/>
      <c r="K187" s="57"/>
      <c r="L187" s="57"/>
    </row>
    <row r="188" spans="1:12" s="60" customFormat="1">
      <c r="A188" s="76"/>
      <c r="F188" s="57"/>
      <c r="G188" s="57"/>
      <c r="H188" s="57"/>
      <c r="I188" s="57"/>
      <c r="J188" s="57"/>
      <c r="K188" s="57"/>
      <c r="L188" s="57"/>
    </row>
    <row r="189" spans="1:12" s="60" customFormat="1">
      <c r="A189" s="76"/>
      <c r="F189" s="57"/>
      <c r="G189" s="57"/>
      <c r="H189" s="57"/>
      <c r="I189" s="57"/>
      <c r="J189" s="57"/>
      <c r="K189" s="57"/>
      <c r="L189" s="57"/>
    </row>
    <row r="190" spans="1:12" s="60" customFormat="1">
      <c r="A190" s="76"/>
      <c r="F190" s="57"/>
      <c r="G190" s="57"/>
      <c r="H190" s="57"/>
      <c r="I190" s="57"/>
      <c r="J190" s="57"/>
      <c r="K190" s="57"/>
      <c r="L190" s="57"/>
    </row>
    <row r="191" spans="1:12" s="60" customFormat="1">
      <c r="A191" s="76"/>
      <c r="F191" s="57"/>
      <c r="G191" s="57"/>
      <c r="H191" s="57"/>
      <c r="I191" s="57"/>
      <c r="J191" s="57"/>
      <c r="K191" s="57"/>
      <c r="L191" s="57"/>
    </row>
    <row r="192" spans="1:12" s="60" customFormat="1">
      <c r="A192" s="76"/>
      <c r="F192" s="57"/>
      <c r="G192" s="57"/>
      <c r="H192" s="57"/>
      <c r="I192" s="57"/>
      <c r="J192" s="57"/>
      <c r="K192" s="57"/>
      <c r="L192" s="57"/>
    </row>
    <row r="193" spans="1:12" s="60" customFormat="1">
      <c r="A193" s="76"/>
      <c r="F193" s="57"/>
      <c r="G193" s="57"/>
      <c r="H193" s="57"/>
      <c r="I193" s="57"/>
      <c r="J193" s="57"/>
      <c r="K193" s="57"/>
      <c r="L193" s="57"/>
    </row>
    <row r="194" spans="1:12" s="60" customFormat="1">
      <c r="A194" s="76"/>
      <c r="F194" s="57"/>
      <c r="G194" s="57"/>
      <c r="H194" s="57"/>
      <c r="I194" s="57"/>
      <c r="J194" s="57"/>
      <c r="K194" s="57"/>
      <c r="L194" s="57"/>
    </row>
    <row r="195" spans="1:12" s="60" customFormat="1">
      <c r="A195" s="76"/>
      <c r="F195" s="57"/>
      <c r="G195" s="57"/>
      <c r="H195" s="57"/>
      <c r="I195" s="57"/>
      <c r="J195" s="57"/>
      <c r="K195" s="57"/>
      <c r="L195" s="57"/>
    </row>
    <row r="196" spans="1:12" s="60" customFormat="1">
      <c r="A196" s="76"/>
      <c r="F196" s="57"/>
      <c r="G196" s="57"/>
      <c r="H196" s="57"/>
      <c r="I196" s="57"/>
      <c r="J196" s="57"/>
      <c r="K196" s="57"/>
      <c r="L196" s="57"/>
    </row>
    <row r="197" spans="1:12" s="60" customFormat="1">
      <c r="A197" s="76"/>
      <c r="F197" s="57"/>
      <c r="G197" s="57"/>
      <c r="H197" s="57"/>
      <c r="I197" s="57"/>
      <c r="J197" s="57"/>
      <c r="K197" s="57"/>
      <c r="L197" s="57"/>
    </row>
    <row r="198" spans="1:12" s="60" customFormat="1">
      <c r="A198" s="76"/>
      <c r="F198" s="57"/>
      <c r="G198" s="57"/>
      <c r="H198" s="57"/>
      <c r="I198" s="57"/>
      <c r="J198" s="57"/>
      <c r="K198" s="57"/>
      <c r="L198" s="57"/>
    </row>
    <row r="199" spans="1:12" s="60" customFormat="1">
      <c r="A199" s="76"/>
      <c r="F199" s="57"/>
      <c r="G199" s="57"/>
      <c r="H199" s="57"/>
      <c r="I199" s="57"/>
      <c r="J199" s="57"/>
      <c r="K199" s="57"/>
      <c r="L199" s="57"/>
    </row>
    <row r="200" spans="1:12" s="60" customFormat="1">
      <c r="A200" s="76"/>
      <c r="F200" s="57"/>
      <c r="G200" s="57"/>
      <c r="H200" s="57"/>
      <c r="I200" s="57"/>
      <c r="J200" s="57"/>
      <c r="K200" s="57"/>
      <c r="L200" s="57"/>
    </row>
    <row r="201" spans="1:12" s="60" customFormat="1">
      <c r="A201" s="76"/>
      <c r="F201" s="57"/>
      <c r="G201" s="57"/>
      <c r="H201" s="57"/>
      <c r="I201" s="57"/>
      <c r="J201" s="57"/>
      <c r="K201" s="57"/>
      <c r="L201" s="57"/>
    </row>
    <row r="202" spans="1:12" s="60" customFormat="1">
      <c r="A202" s="76"/>
      <c r="F202" s="57"/>
      <c r="G202" s="57"/>
      <c r="H202" s="57"/>
      <c r="I202" s="57"/>
      <c r="J202" s="57"/>
      <c r="K202" s="57"/>
      <c r="L202" s="57"/>
    </row>
    <row r="203" spans="1:12" s="60" customFormat="1">
      <c r="A203" s="76"/>
      <c r="F203" s="57"/>
      <c r="G203" s="57"/>
      <c r="H203" s="57"/>
      <c r="I203" s="57"/>
      <c r="J203" s="57"/>
      <c r="K203" s="57"/>
      <c r="L203" s="57"/>
    </row>
    <row r="204" spans="1:12" s="60" customFormat="1">
      <c r="A204" s="76"/>
      <c r="F204" s="57"/>
      <c r="G204" s="57"/>
      <c r="H204" s="57"/>
      <c r="I204" s="57"/>
      <c r="J204" s="57"/>
      <c r="K204" s="57"/>
      <c r="L204" s="57"/>
    </row>
    <row r="205" spans="1:12" s="60" customFormat="1">
      <c r="A205" s="76"/>
      <c r="F205" s="57"/>
      <c r="G205" s="57"/>
      <c r="H205" s="57"/>
      <c r="I205" s="57"/>
      <c r="J205" s="57"/>
      <c r="K205" s="57"/>
      <c r="L205" s="57"/>
    </row>
    <row r="206" spans="1:12" s="60" customFormat="1">
      <c r="A206" s="76"/>
      <c r="F206" s="57"/>
      <c r="G206" s="57"/>
      <c r="H206" s="57"/>
      <c r="I206" s="57"/>
      <c r="J206" s="57"/>
      <c r="K206" s="57"/>
      <c r="L206" s="57"/>
    </row>
    <row r="207" spans="1:12" s="60" customFormat="1">
      <c r="A207" s="76"/>
      <c r="F207" s="57"/>
      <c r="G207" s="57"/>
      <c r="H207" s="57"/>
      <c r="I207" s="57"/>
      <c r="J207" s="57"/>
      <c r="K207" s="57"/>
      <c r="L207" s="57"/>
    </row>
  </sheetData>
  <mergeCells count="14">
    <mergeCell ref="A1:J1"/>
    <mergeCell ref="A3:A4"/>
    <mergeCell ref="B3:B4"/>
    <mergeCell ref="C3:C4"/>
    <mergeCell ref="D3:D4"/>
    <mergeCell ref="E3:E4"/>
    <mergeCell ref="F3:F4"/>
    <mergeCell ref="G3:J3"/>
    <mergeCell ref="C57:F57"/>
    <mergeCell ref="H57:J57"/>
    <mergeCell ref="A6:J6"/>
    <mergeCell ref="A27:J27"/>
    <mergeCell ref="C56:F56"/>
    <mergeCell ref="H56:J56"/>
  </mergeCells>
  <phoneticPr fontId="3" type="noConversion"/>
  <pageMargins left="0.39370078740157483" right="0" top="0.39370078740157483" bottom="0.39370078740157483" header="0" footer="0"/>
  <pageSetup paperSize="9" scale="56" fitToHeight="2" orientation="landscape" verticalDpi="300" r:id="rId1"/>
  <headerFooter alignWithMargins="0"/>
  <rowBreaks count="1" manualBreakCount="1">
    <brk id="33" max="9" man="1"/>
  </rowBreaks>
  <ignoredErrors>
    <ignoredError sqref="F52:F53 F28 F35:F4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104"/>
  <sheetViews>
    <sheetView topLeftCell="A40" zoomScale="75" zoomScaleNormal="75" zoomScaleSheetLayoutView="50" workbookViewId="0">
      <selection activeCell="D68" sqref="D68"/>
    </sheetView>
  </sheetViews>
  <sheetFormatPr defaultRowHeight="18.75" outlineLevelRow="1"/>
  <cols>
    <col min="1" max="1" width="93.28515625" style="2" customWidth="1"/>
    <col min="2" max="2" width="15" style="2" customWidth="1"/>
    <col min="3" max="3" width="13.42578125" style="2" customWidth="1"/>
    <col min="4" max="10" width="16" style="2" customWidth="1"/>
    <col min="11" max="12" width="9.140625" style="2"/>
    <col min="13" max="16" width="11.5703125" style="2" bestFit="1" customWidth="1"/>
    <col min="17" max="16384" width="9.140625" style="2"/>
  </cols>
  <sheetData>
    <row r="1" spans="1:10">
      <c r="A1" s="240" t="s">
        <v>189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outlineLevel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48" customHeight="1">
      <c r="A3" s="255" t="s">
        <v>305</v>
      </c>
      <c r="B3" s="244" t="s">
        <v>0</v>
      </c>
      <c r="C3" s="244" t="s">
        <v>35</v>
      </c>
      <c r="D3" s="244" t="s">
        <v>75</v>
      </c>
      <c r="E3" s="244" t="s">
        <v>203</v>
      </c>
      <c r="F3" s="219" t="s">
        <v>24</v>
      </c>
      <c r="G3" s="219" t="s">
        <v>229</v>
      </c>
      <c r="H3" s="219"/>
      <c r="I3" s="219"/>
      <c r="J3" s="219"/>
    </row>
    <row r="4" spans="1:10" ht="38.25" customHeight="1">
      <c r="A4" s="256"/>
      <c r="B4" s="244"/>
      <c r="C4" s="244"/>
      <c r="D4" s="244"/>
      <c r="E4" s="244"/>
      <c r="F4" s="219"/>
      <c r="G4" s="17" t="s">
        <v>230</v>
      </c>
      <c r="H4" s="17" t="s">
        <v>231</v>
      </c>
      <c r="I4" s="17" t="s">
        <v>232</v>
      </c>
      <c r="J4" s="17" t="s">
        <v>84</v>
      </c>
    </row>
    <row r="5" spans="1:10" ht="18" customHeight="1">
      <c r="A5" s="8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</row>
    <row r="6" spans="1:10" s="74" customFormat="1" ht="20.100000000000001" customHeight="1">
      <c r="A6" s="252" t="s">
        <v>193</v>
      </c>
      <c r="B6" s="252"/>
      <c r="C6" s="252"/>
      <c r="D6" s="252"/>
      <c r="E6" s="252"/>
      <c r="F6" s="252"/>
      <c r="G6" s="252"/>
      <c r="H6" s="252"/>
      <c r="I6" s="252"/>
      <c r="J6" s="252"/>
    </row>
    <row r="7" spans="1:10" ht="20.100000000000001" customHeight="1">
      <c r="A7" s="58" t="s">
        <v>214</v>
      </c>
      <c r="B7" s="10">
        <v>1170</v>
      </c>
      <c r="C7" s="197">
        <f>'I. Формування фін. рез.'!C133</f>
        <v>-28082</v>
      </c>
      <c r="D7" s="197">
        <f>'I. Формування фін. рез.'!D133</f>
        <v>31000</v>
      </c>
      <c r="E7" s="197">
        <f>'I. Формування фін. рез.'!E133</f>
        <v>62322</v>
      </c>
      <c r="F7" s="197">
        <f>SUM(G7:J7)</f>
        <v>190359</v>
      </c>
      <c r="G7" s="197">
        <f>'I. Формування фін. рез.'!G133</f>
        <v>40621</v>
      </c>
      <c r="H7" s="197">
        <f>'I. Формування фін. рез.'!H133</f>
        <v>54590</v>
      </c>
      <c r="I7" s="197">
        <f>'I. Формування фін. рез.'!I133</f>
        <v>44154</v>
      </c>
      <c r="J7" s="197">
        <f>'I. Формування фін. рез.'!J133</f>
        <v>50994</v>
      </c>
    </row>
    <row r="8" spans="1:10" ht="20.100000000000001" customHeight="1">
      <c r="A8" s="58" t="s">
        <v>215</v>
      </c>
      <c r="B8" s="18"/>
      <c r="C8" s="139"/>
      <c r="D8" s="139"/>
      <c r="E8" s="139"/>
      <c r="F8" s="197">
        <f t="shared" ref="F8:F17" si="0">SUM(G8:J8)</f>
        <v>0</v>
      </c>
      <c r="G8" s="139"/>
      <c r="H8" s="139"/>
      <c r="I8" s="139"/>
      <c r="J8" s="139"/>
    </row>
    <row r="9" spans="1:10" ht="20.100000000000001" customHeight="1">
      <c r="A9" s="58" t="s">
        <v>218</v>
      </c>
      <c r="B9" s="7">
        <v>3000</v>
      </c>
      <c r="C9" s="169">
        <v>25769</v>
      </c>
      <c r="D9" s="169">
        <v>23932</v>
      </c>
      <c r="E9" s="163">
        <v>20511</v>
      </c>
      <c r="F9" s="197">
        <f t="shared" si="0"/>
        <v>23800</v>
      </c>
      <c r="G9" s="145">
        <v>5515</v>
      </c>
      <c r="H9" s="145">
        <v>5775</v>
      </c>
      <c r="I9" s="145">
        <v>6155</v>
      </c>
      <c r="J9" s="145">
        <v>6355</v>
      </c>
    </row>
    <row r="10" spans="1:10" ht="20.100000000000001" customHeight="1">
      <c r="A10" s="58" t="s">
        <v>219</v>
      </c>
      <c r="B10" s="7">
        <v>3010</v>
      </c>
      <c r="C10" s="139">
        <v>-388</v>
      </c>
      <c r="D10" s="139">
        <v>219</v>
      </c>
      <c r="E10" s="139">
        <v>6202</v>
      </c>
      <c r="F10" s="197">
        <f t="shared" si="0"/>
        <v>1612</v>
      </c>
      <c r="G10" s="139">
        <v>87</v>
      </c>
      <c r="H10" s="139">
        <v>400</v>
      </c>
      <c r="I10" s="139">
        <v>20</v>
      </c>
      <c r="J10" s="139">
        <v>1105</v>
      </c>
    </row>
    <row r="11" spans="1:10" ht="20.100000000000001" customHeight="1">
      <c r="A11" s="58" t="s">
        <v>220</v>
      </c>
      <c r="B11" s="7">
        <v>3020</v>
      </c>
      <c r="C11" s="139">
        <v>0</v>
      </c>
      <c r="D11" s="139">
        <v>0</v>
      </c>
      <c r="E11" s="139">
        <v>-1600</v>
      </c>
      <c r="F11" s="197">
        <f t="shared" si="0"/>
        <v>0</v>
      </c>
      <c r="G11" s="139">
        <v>0</v>
      </c>
      <c r="H11" s="139">
        <v>0</v>
      </c>
      <c r="I11" s="139">
        <v>0</v>
      </c>
      <c r="J11" s="139">
        <v>0</v>
      </c>
    </row>
    <row r="12" spans="1:10" ht="42.75" customHeight="1">
      <c r="A12" s="58" t="s">
        <v>221</v>
      </c>
      <c r="B12" s="7">
        <v>3030</v>
      </c>
      <c r="C12" s="139">
        <v>13775</v>
      </c>
      <c r="D12" s="139">
        <v>-70</v>
      </c>
      <c r="E12" s="139">
        <v>-812</v>
      </c>
      <c r="F12" s="197">
        <f t="shared" si="0"/>
        <v>-209</v>
      </c>
      <c r="G12" s="139">
        <v>-52</v>
      </c>
      <c r="H12" s="139">
        <v>-52</v>
      </c>
      <c r="I12" s="139">
        <v>-53</v>
      </c>
      <c r="J12" s="139">
        <v>-52</v>
      </c>
    </row>
    <row r="13" spans="1:10" ht="42.75" customHeight="1">
      <c r="A13" s="73" t="s">
        <v>287</v>
      </c>
      <c r="B13" s="137">
        <v>3040</v>
      </c>
      <c r="C13" s="140">
        <f>SUM(C7:C12)</f>
        <v>11074</v>
      </c>
      <c r="D13" s="140">
        <f>SUM(D7:D12)</f>
        <v>55081</v>
      </c>
      <c r="E13" s="140">
        <f>SUM(E7:E12)</f>
        <v>86623</v>
      </c>
      <c r="F13" s="200">
        <f t="shared" si="0"/>
        <v>215562</v>
      </c>
      <c r="G13" s="140">
        <f>SUM(G7:G12)</f>
        <v>46171</v>
      </c>
      <c r="H13" s="140">
        <f>SUM(H7:H12)</f>
        <v>60713</v>
      </c>
      <c r="I13" s="140">
        <f>SUM(I7:I12)</f>
        <v>50276</v>
      </c>
      <c r="J13" s="140">
        <f>SUM(J7:J12)</f>
        <v>58402</v>
      </c>
    </row>
    <row r="14" spans="1:10" ht="20.100000000000001" customHeight="1">
      <c r="A14" s="58" t="s">
        <v>222</v>
      </c>
      <c r="B14" s="7">
        <v>3050</v>
      </c>
      <c r="C14" s="139">
        <v>6809</v>
      </c>
      <c r="D14" s="139">
        <v>11553</v>
      </c>
      <c r="E14" s="139">
        <v>-4107</v>
      </c>
      <c r="F14" s="197">
        <f t="shared" si="0"/>
        <v>13011</v>
      </c>
      <c r="G14" s="139">
        <v>13011</v>
      </c>
      <c r="H14" s="139">
        <v>0</v>
      </c>
      <c r="I14" s="139">
        <v>0</v>
      </c>
      <c r="J14" s="139">
        <v>0</v>
      </c>
    </row>
    <row r="15" spans="1:10" ht="20.100000000000001" customHeight="1">
      <c r="A15" s="58" t="s">
        <v>223</v>
      </c>
      <c r="B15" s="7">
        <v>3060</v>
      </c>
      <c r="C15" s="139">
        <v>-11037</v>
      </c>
      <c r="D15" s="139">
        <v>-8315</v>
      </c>
      <c r="E15" s="139">
        <v>-705</v>
      </c>
      <c r="F15" s="197">
        <f>SUM(G15:J15)</f>
        <v>-39434</v>
      </c>
      <c r="G15" s="139">
        <v>-14006</v>
      </c>
      <c r="H15" s="139">
        <v>-6045</v>
      </c>
      <c r="I15" s="139">
        <v>-8896</v>
      </c>
      <c r="J15" s="139">
        <v>-10487</v>
      </c>
    </row>
    <row r="16" spans="1:10" ht="20.100000000000001" customHeight="1">
      <c r="A16" s="73" t="s">
        <v>216</v>
      </c>
      <c r="B16" s="137">
        <v>3070</v>
      </c>
      <c r="C16" s="200">
        <f>SUM(C13:C15)</f>
        <v>6846</v>
      </c>
      <c r="D16" s="200">
        <f>SUM(D13:D15)</f>
        <v>58319</v>
      </c>
      <c r="E16" s="200">
        <f>SUM(E13:E15)</f>
        <v>81811</v>
      </c>
      <c r="F16" s="200">
        <f>SUM(G16:J16)</f>
        <v>189139</v>
      </c>
      <c r="G16" s="200">
        <f>SUM(G13:G15)</f>
        <v>45176</v>
      </c>
      <c r="H16" s="200">
        <f>SUM(H13:H15)</f>
        <v>54668</v>
      </c>
      <c r="I16" s="200">
        <f>SUM(I13:I15)</f>
        <v>41380</v>
      </c>
      <c r="J16" s="200">
        <f>SUM(J13:J15)</f>
        <v>47915</v>
      </c>
    </row>
    <row r="17" spans="1:10" ht="20.100000000000001" customHeight="1">
      <c r="A17" s="58" t="s">
        <v>217</v>
      </c>
      <c r="B17" s="7">
        <v>3080</v>
      </c>
      <c r="C17" s="139">
        <v>-16819</v>
      </c>
      <c r="D17" s="139">
        <v>-6374</v>
      </c>
      <c r="E17" s="139">
        <v>-7518</v>
      </c>
      <c r="F17" s="197">
        <f t="shared" si="0"/>
        <v>-16048</v>
      </c>
      <c r="G17" s="139">
        <v>-1208</v>
      </c>
      <c r="H17" s="139">
        <v>-4905</v>
      </c>
      <c r="I17" s="139">
        <v>-5158</v>
      </c>
      <c r="J17" s="139">
        <v>-4777</v>
      </c>
    </row>
    <row r="18" spans="1:10" ht="20.100000000000001" customHeight="1">
      <c r="A18" s="11" t="s">
        <v>192</v>
      </c>
      <c r="B18" s="137">
        <v>3090</v>
      </c>
      <c r="C18" s="200">
        <f>SUM(C16:C17)</f>
        <v>-9973</v>
      </c>
      <c r="D18" s="200">
        <f>SUM(D16:D17)</f>
        <v>51945</v>
      </c>
      <c r="E18" s="200">
        <f>SUM(E16:E17)</f>
        <v>74293</v>
      </c>
      <c r="F18" s="200">
        <f>SUM(G18:J18)</f>
        <v>173091</v>
      </c>
      <c r="G18" s="200">
        <f>SUM(G16:G17)</f>
        <v>43968</v>
      </c>
      <c r="H18" s="200">
        <f>SUM(H16:H17)</f>
        <v>49763</v>
      </c>
      <c r="I18" s="200">
        <f>SUM(I16:I17)</f>
        <v>36222</v>
      </c>
      <c r="J18" s="200">
        <f>SUM(J16:J17)</f>
        <v>43138</v>
      </c>
    </row>
    <row r="19" spans="1:10" ht="20.100000000000001" customHeight="1">
      <c r="A19" s="252" t="s">
        <v>194</v>
      </c>
      <c r="B19" s="252"/>
      <c r="C19" s="252"/>
      <c r="D19" s="252"/>
      <c r="E19" s="252"/>
      <c r="F19" s="252"/>
      <c r="G19" s="252"/>
      <c r="H19" s="252"/>
      <c r="I19" s="252"/>
      <c r="J19" s="252"/>
    </row>
    <row r="20" spans="1:10" ht="20.100000000000001" customHeight="1">
      <c r="A20" s="73" t="s">
        <v>324</v>
      </c>
      <c r="B20" s="10"/>
      <c r="C20" s="139"/>
      <c r="D20" s="139"/>
      <c r="E20" s="139"/>
      <c r="F20" s="139"/>
      <c r="G20" s="139"/>
      <c r="H20" s="139"/>
      <c r="I20" s="139"/>
      <c r="J20" s="139"/>
    </row>
    <row r="21" spans="1:10" ht="20.100000000000001" customHeight="1">
      <c r="A21" s="9" t="s">
        <v>36</v>
      </c>
      <c r="B21" s="10">
        <v>3200</v>
      </c>
      <c r="C21" s="139"/>
      <c r="D21" s="139"/>
      <c r="E21" s="139">
        <v>0</v>
      </c>
      <c r="F21" s="197">
        <f>SUM(G21:J21)</f>
        <v>0</v>
      </c>
      <c r="G21" s="139"/>
      <c r="H21" s="139"/>
      <c r="I21" s="139"/>
      <c r="J21" s="139"/>
    </row>
    <row r="22" spans="1:10" ht="20.100000000000001" customHeight="1">
      <c r="A22" s="9" t="s">
        <v>37</v>
      </c>
      <c r="B22" s="10">
        <v>3210</v>
      </c>
      <c r="C22" s="139"/>
      <c r="D22" s="139"/>
      <c r="E22" s="139">
        <v>0</v>
      </c>
      <c r="F22" s="197">
        <f>SUM(G22:J22)</f>
        <v>0</v>
      </c>
      <c r="G22" s="139"/>
      <c r="H22" s="139"/>
      <c r="I22" s="139"/>
      <c r="J22" s="139"/>
    </row>
    <row r="23" spans="1:10" ht="20.100000000000001" customHeight="1">
      <c r="A23" s="9" t="s">
        <v>60</v>
      </c>
      <c r="B23" s="10">
        <v>3220</v>
      </c>
      <c r="C23" s="139"/>
      <c r="D23" s="139"/>
      <c r="E23" s="139">
        <v>0</v>
      </c>
      <c r="F23" s="197">
        <f>SUM(G23:J23)</f>
        <v>0</v>
      </c>
      <c r="G23" s="139"/>
      <c r="H23" s="139"/>
      <c r="I23" s="139"/>
      <c r="J23" s="139"/>
    </row>
    <row r="24" spans="1:10" ht="20.100000000000001" customHeight="1">
      <c r="A24" s="58" t="s">
        <v>198</v>
      </c>
      <c r="B24" s="10"/>
      <c r="C24" s="139"/>
      <c r="D24" s="139"/>
      <c r="E24" s="139"/>
      <c r="F24" s="139"/>
      <c r="G24" s="139"/>
      <c r="H24" s="139"/>
      <c r="I24" s="139"/>
      <c r="J24" s="139"/>
    </row>
    <row r="25" spans="1:10" ht="20.100000000000001" customHeight="1">
      <c r="A25" s="9" t="s">
        <v>199</v>
      </c>
      <c r="B25" s="10">
        <v>3230</v>
      </c>
      <c r="C25" s="139"/>
      <c r="D25" s="139"/>
      <c r="E25" s="139">
        <v>0</v>
      </c>
      <c r="F25" s="197">
        <f>SUM(G25:J25)</f>
        <v>0</v>
      </c>
      <c r="G25" s="139"/>
      <c r="H25" s="139"/>
      <c r="I25" s="139"/>
      <c r="J25" s="139"/>
    </row>
    <row r="26" spans="1:10" ht="20.100000000000001" customHeight="1">
      <c r="A26" s="9" t="s">
        <v>200</v>
      </c>
      <c r="B26" s="10">
        <v>3240</v>
      </c>
      <c r="C26" s="139"/>
      <c r="D26" s="139"/>
      <c r="E26" s="139">
        <v>0</v>
      </c>
      <c r="F26" s="197">
        <f>SUM(G26:J26)</f>
        <v>0</v>
      </c>
      <c r="G26" s="139"/>
      <c r="H26" s="139"/>
      <c r="I26" s="139"/>
      <c r="J26" s="139"/>
    </row>
    <row r="27" spans="1:10" ht="20.100000000000001" customHeight="1">
      <c r="A27" s="58" t="s">
        <v>201</v>
      </c>
      <c r="B27" s="10">
        <v>3250</v>
      </c>
      <c r="C27" s="139"/>
      <c r="D27" s="139"/>
      <c r="E27" s="139">
        <v>0</v>
      </c>
      <c r="F27" s="197">
        <f>SUM(G27:J27)</f>
        <v>0</v>
      </c>
      <c r="G27" s="139"/>
      <c r="H27" s="139"/>
      <c r="I27" s="139"/>
      <c r="J27" s="139"/>
    </row>
    <row r="28" spans="1:10" ht="20.100000000000001" customHeight="1">
      <c r="A28" s="9" t="s">
        <v>147</v>
      </c>
      <c r="B28" s="10">
        <v>3260</v>
      </c>
      <c r="C28" s="139"/>
      <c r="D28" s="139"/>
      <c r="E28" s="139">
        <v>0</v>
      </c>
      <c r="F28" s="197">
        <f>SUM(G28:J28)</f>
        <v>0</v>
      </c>
      <c r="G28" s="139"/>
      <c r="H28" s="139"/>
      <c r="I28" s="139"/>
      <c r="J28" s="139"/>
    </row>
    <row r="29" spans="1:10" ht="20.100000000000001" customHeight="1">
      <c r="A29" s="73" t="s">
        <v>326</v>
      </c>
      <c r="B29" s="10"/>
      <c r="C29" s="139"/>
      <c r="D29" s="139"/>
      <c r="E29" s="139"/>
      <c r="F29" s="139"/>
      <c r="G29" s="139"/>
      <c r="H29" s="139"/>
      <c r="I29" s="139"/>
      <c r="J29" s="139"/>
    </row>
    <row r="30" spans="1:10" ht="20.100000000000001" customHeight="1">
      <c r="A30" s="9" t="s">
        <v>148</v>
      </c>
      <c r="B30" s="10">
        <v>3270</v>
      </c>
      <c r="C30" s="139">
        <v>-8136</v>
      </c>
      <c r="D30" s="139">
        <v>-17472</v>
      </c>
      <c r="E30" s="139">
        <v>-9988</v>
      </c>
      <c r="F30" s="197">
        <f>SUM(G30:J30)</f>
        <v>-41005</v>
      </c>
      <c r="G30" s="139">
        <v>-565</v>
      </c>
      <c r="H30" s="139">
        <v>-24165</v>
      </c>
      <c r="I30" s="139">
        <v>-15035</v>
      </c>
      <c r="J30" s="139">
        <v>-1240</v>
      </c>
    </row>
    <row r="31" spans="1:10" ht="20.100000000000001" customHeight="1">
      <c r="A31" s="9" t="s">
        <v>149</v>
      </c>
      <c r="B31" s="10">
        <v>3280</v>
      </c>
      <c r="C31" s="139">
        <v>0</v>
      </c>
      <c r="D31" s="139">
        <v>-1525</v>
      </c>
      <c r="E31" s="145">
        <v>-688</v>
      </c>
      <c r="F31" s="197">
        <f t="shared" ref="F31:F36" si="1">SUM(G31:J31)</f>
        <v>-1850</v>
      </c>
      <c r="G31" s="139">
        <v>0</v>
      </c>
      <c r="H31" s="145">
        <v>0</v>
      </c>
      <c r="I31" s="139">
        <v>-1850</v>
      </c>
      <c r="J31" s="139">
        <v>0</v>
      </c>
    </row>
    <row r="32" spans="1:10" ht="20.100000000000001" customHeight="1">
      <c r="A32" s="9" t="s">
        <v>150</v>
      </c>
      <c r="B32" s="10">
        <v>3290</v>
      </c>
      <c r="C32" s="139">
        <v>-519</v>
      </c>
      <c r="D32" s="145">
        <v>-1200</v>
      </c>
      <c r="E32" s="145">
        <v>-1459</v>
      </c>
      <c r="F32" s="197">
        <f t="shared" si="1"/>
        <v>-2620</v>
      </c>
      <c r="G32" s="145">
        <v>-305</v>
      </c>
      <c r="H32" s="139">
        <v>-685</v>
      </c>
      <c r="I32" s="139">
        <v>-990</v>
      </c>
      <c r="J32" s="139">
        <v>-640</v>
      </c>
    </row>
    <row r="33" spans="1:10" ht="20.100000000000001" customHeight="1">
      <c r="A33" s="9" t="s">
        <v>61</v>
      </c>
      <c r="B33" s="10">
        <v>3300</v>
      </c>
      <c r="C33" s="139">
        <v>0</v>
      </c>
      <c r="D33" s="145">
        <v>0</v>
      </c>
      <c r="E33" s="145">
        <v>0</v>
      </c>
      <c r="F33" s="197">
        <f t="shared" si="1"/>
        <v>0</v>
      </c>
      <c r="G33" s="145">
        <v>0</v>
      </c>
      <c r="H33" s="139">
        <v>0</v>
      </c>
      <c r="I33" s="139">
        <v>0</v>
      </c>
      <c r="J33" s="139">
        <v>0</v>
      </c>
    </row>
    <row r="34" spans="1:10" ht="19.5" customHeight="1">
      <c r="A34" s="9" t="s">
        <v>715</v>
      </c>
      <c r="B34" s="10">
        <v>3310</v>
      </c>
      <c r="C34" s="145">
        <f t="shared" ref="C34:D34" si="2">C35+C36</f>
        <v>-3410</v>
      </c>
      <c r="D34" s="145">
        <f t="shared" si="2"/>
        <v>-19447</v>
      </c>
      <c r="E34" s="145">
        <f>E35+E36</f>
        <v>-7275</v>
      </c>
      <c r="F34" s="197">
        <f t="shared" si="1"/>
        <v>-14525</v>
      </c>
      <c r="G34" s="145">
        <f>G35+G36</f>
        <v>-1270</v>
      </c>
      <c r="H34" s="145">
        <f t="shared" ref="H34:I34" si="3">H35+H36</f>
        <v>-3915</v>
      </c>
      <c r="I34" s="145">
        <f t="shared" si="3"/>
        <v>-8125</v>
      </c>
      <c r="J34" s="145">
        <f>J35+J36</f>
        <v>-1215</v>
      </c>
    </row>
    <row r="35" spans="1:10" ht="20.100000000000001" customHeight="1">
      <c r="A35" s="188" t="s">
        <v>714</v>
      </c>
      <c r="B35" s="10">
        <v>3311</v>
      </c>
      <c r="C35" s="145">
        <v>-1569</v>
      </c>
      <c r="D35" s="145">
        <v>-5649</v>
      </c>
      <c r="E35" s="145">
        <v>-2978</v>
      </c>
      <c r="F35" s="197">
        <f t="shared" si="1"/>
        <v>-6530</v>
      </c>
      <c r="G35" s="145">
        <v>-140</v>
      </c>
      <c r="H35" s="145">
        <v>-655</v>
      </c>
      <c r="I35" s="145">
        <v>-4980</v>
      </c>
      <c r="J35" s="145">
        <v>-755</v>
      </c>
    </row>
    <row r="36" spans="1:10" ht="20.100000000000001" customHeight="1">
      <c r="A36" s="188" t="s">
        <v>521</v>
      </c>
      <c r="B36" s="10">
        <v>3312</v>
      </c>
      <c r="C36" s="145">
        <v>-1841</v>
      </c>
      <c r="D36" s="145">
        <v>-13798</v>
      </c>
      <c r="E36" s="145">
        <v>-4297</v>
      </c>
      <c r="F36" s="197">
        <f t="shared" si="1"/>
        <v>-7995</v>
      </c>
      <c r="G36" s="145">
        <v>-1130</v>
      </c>
      <c r="H36" s="145">
        <v>-3260</v>
      </c>
      <c r="I36" s="145">
        <v>-3145</v>
      </c>
      <c r="J36" s="145">
        <v>-460</v>
      </c>
    </row>
    <row r="37" spans="1:10" ht="20.100000000000001" customHeight="1">
      <c r="A37" s="73" t="s">
        <v>195</v>
      </c>
      <c r="B37" s="12">
        <v>3320</v>
      </c>
      <c r="C37" s="200">
        <f>SUM(C21:C23,C25:C28,C30:C34)</f>
        <v>-12065</v>
      </c>
      <c r="D37" s="200">
        <f>SUM(D21:D23,D25:D28,D30:D34)</f>
        <v>-39644</v>
      </c>
      <c r="E37" s="200">
        <f>SUM(E21:E23,E25:E28,E30:E34)</f>
        <v>-19410</v>
      </c>
      <c r="F37" s="200">
        <f>SUM(G37:J37)</f>
        <v>-60000</v>
      </c>
      <c r="G37" s="200">
        <f>SUM(G21:G23,G25:G28,G30:G34)</f>
        <v>-2140</v>
      </c>
      <c r="H37" s="200">
        <f>SUM(H21:H23,H25:H28,H30:H34)</f>
        <v>-28765</v>
      </c>
      <c r="I37" s="200">
        <f>SUM(I21:I23,I25:I28,I30:I34)</f>
        <v>-26000</v>
      </c>
      <c r="J37" s="200">
        <f>SUM(J21:J23,J25:J28,J30:J34)</f>
        <v>-3095</v>
      </c>
    </row>
    <row r="38" spans="1:10" ht="20.100000000000001" customHeight="1">
      <c r="A38" s="252" t="s">
        <v>196</v>
      </c>
      <c r="B38" s="252"/>
      <c r="C38" s="252"/>
      <c r="D38" s="252"/>
      <c r="E38" s="252"/>
      <c r="F38" s="252"/>
      <c r="G38" s="252"/>
      <c r="H38" s="252"/>
      <c r="I38" s="252"/>
      <c r="J38" s="252"/>
    </row>
    <row r="39" spans="1:10" ht="20.100000000000001" customHeight="1">
      <c r="A39" s="73" t="s">
        <v>325</v>
      </c>
      <c r="B39" s="10"/>
      <c r="C39" s="139"/>
      <c r="D39" s="139"/>
      <c r="E39" s="139"/>
      <c r="F39" s="139"/>
      <c r="G39" s="145"/>
      <c r="H39" s="145"/>
      <c r="I39" s="145"/>
      <c r="J39" s="145"/>
    </row>
    <row r="40" spans="1:10" ht="20.100000000000001" customHeight="1">
      <c r="A40" s="58" t="s">
        <v>202</v>
      </c>
      <c r="B40" s="10">
        <v>3400</v>
      </c>
      <c r="C40" s="139">
        <v>0</v>
      </c>
      <c r="D40" s="139">
        <v>0</v>
      </c>
      <c r="E40" s="139">
        <v>0</v>
      </c>
      <c r="F40" s="197">
        <f t="shared" ref="F40:F50" si="4">SUM(G40:J40)</f>
        <v>0</v>
      </c>
      <c r="G40" s="145">
        <f t="shared" ref="G40:J40" si="5">SUM(H40:K40)</f>
        <v>0</v>
      </c>
      <c r="H40" s="145">
        <f t="shared" si="5"/>
        <v>0</v>
      </c>
      <c r="I40" s="145">
        <f t="shared" si="5"/>
        <v>0</v>
      </c>
      <c r="J40" s="145">
        <f t="shared" si="5"/>
        <v>0</v>
      </c>
    </row>
    <row r="41" spans="1:10" ht="20.100000000000001" customHeight="1">
      <c r="A41" s="9" t="s">
        <v>112</v>
      </c>
      <c r="C41" s="139"/>
      <c r="D41" s="139"/>
      <c r="E41" s="139"/>
      <c r="F41" s="145"/>
      <c r="G41" s="145"/>
      <c r="H41" s="145"/>
      <c r="I41" s="145"/>
      <c r="J41" s="145"/>
    </row>
    <row r="42" spans="1:10" ht="20.100000000000001" customHeight="1">
      <c r="A42" s="9" t="s">
        <v>111</v>
      </c>
      <c r="B42" s="10">
        <v>3410</v>
      </c>
      <c r="C42" s="145">
        <v>0</v>
      </c>
      <c r="D42" s="145">
        <v>0</v>
      </c>
      <c r="E42" s="139">
        <v>0</v>
      </c>
      <c r="F42" s="197">
        <f t="shared" si="4"/>
        <v>0</v>
      </c>
      <c r="G42" s="145">
        <f t="shared" ref="G42:J42" si="6">SUM(H42:K42)</f>
        <v>0</v>
      </c>
      <c r="H42" s="145">
        <f t="shared" si="6"/>
        <v>0</v>
      </c>
      <c r="I42" s="145">
        <f t="shared" si="6"/>
        <v>0</v>
      </c>
      <c r="J42" s="145">
        <f t="shared" si="6"/>
        <v>0</v>
      </c>
    </row>
    <row r="43" spans="1:10" ht="20.100000000000001" customHeight="1">
      <c r="A43" s="9" t="s">
        <v>116</v>
      </c>
      <c r="B43" s="7">
        <v>3420</v>
      </c>
      <c r="C43" s="145">
        <v>0</v>
      </c>
      <c r="D43" s="145">
        <v>0</v>
      </c>
      <c r="E43" s="139">
        <v>0</v>
      </c>
      <c r="F43" s="197">
        <f t="shared" si="4"/>
        <v>0</v>
      </c>
      <c r="G43" s="145">
        <f t="shared" ref="G43:J43" si="7">SUM(H43:K43)</f>
        <v>0</v>
      </c>
      <c r="H43" s="145">
        <f t="shared" si="7"/>
        <v>0</v>
      </c>
      <c r="I43" s="145">
        <f t="shared" si="7"/>
        <v>0</v>
      </c>
      <c r="J43" s="145">
        <f t="shared" si="7"/>
        <v>0</v>
      </c>
    </row>
    <row r="44" spans="1:10" ht="20.100000000000001" customHeight="1">
      <c r="A44" s="9" t="s">
        <v>151</v>
      </c>
      <c r="B44" s="10">
        <v>3430</v>
      </c>
      <c r="C44" s="145">
        <v>0</v>
      </c>
      <c r="D44" s="145">
        <v>0</v>
      </c>
      <c r="E44" s="139">
        <v>0</v>
      </c>
      <c r="F44" s="197">
        <f t="shared" si="4"/>
        <v>0</v>
      </c>
      <c r="G44" s="145">
        <f t="shared" ref="G44:J44" si="8">SUM(H44:K44)</f>
        <v>0</v>
      </c>
      <c r="H44" s="145">
        <f t="shared" si="8"/>
        <v>0</v>
      </c>
      <c r="I44" s="145">
        <f t="shared" si="8"/>
        <v>0</v>
      </c>
      <c r="J44" s="145">
        <f t="shared" si="8"/>
        <v>0</v>
      </c>
    </row>
    <row r="45" spans="1:10" ht="20.100000000000001" customHeight="1">
      <c r="A45" s="9" t="s">
        <v>114</v>
      </c>
      <c r="B45" s="10"/>
      <c r="C45" s="145"/>
      <c r="D45" s="145"/>
      <c r="E45" s="139"/>
      <c r="F45" s="145"/>
      <c r="G45" s="145"/>
      <c r="H45" s="145"/>
      <c r="I45" s="145"/>
      <c r="J45" s="145"/>
    </row>
    <row r="46" spans="1:10" ht="20.100000000000001" customHeight="1">
      <c r="A46" s="9" t="s">
        <v>111</v>
      </c>
      <c r="B46" s="7">
        <v>3440</v>
      </c>
      <c r="C46" s="145">
        <v>0</v>
      </c>
      <c r="D46" s="145">
        <v>0</v>
      </c>
      <c r="E46" s="139">
        <v>0</v>
      </c>
      <c r="F46" s="197">
        <f t="shared" si="4"/>
        <v>0</v>
      </c>
      <c r="G46" s="145">
        <f t="shared" ref="G46:J46" si="9">SUM(H46:K46)</f>
        <v>0</v>
      </c>
      <c r="H46" s="145">
        <f t="shared" si="9"/>
        <v>0</v>
      </c>
      <c r="I46" s="145">
        <f t="shared" si="9"/>
        <v>0</v>
      </c>
      <c r="J46" s="145">
        <f t="shared" si="9"/>
        <v>0</v>
      </c>
    </row>
    <row r="47" spans="1:10" ht="20.100000000000001" customHeight="1">
      <c r="A47" s="9" t="s">
        <v>116</v>
      </c>
      <c r="B47" s="7">
        <v>3450</v>
      </c>
      <c r="C47" s="145">
        <v>0</v>
      </c>
      <c r="D47" s="145">
        <v>0</v>
      </c>
      <c r="E47" s="139">
        <v>0</v>
      </c>
      <c r="F47" s="197">
        <f t="shared" si="4"/>
        <v>0</v>
      </c>
      <c r="G47" s="145">
        <f t="shared" ref="G47:J47" si="10">SUM(H47:K47)</f>
        <v>0</v>
      </c>
      <c r="H47" s="145">
        <f t="shared" si="10"/>
        <v>0</v>
      </c>
      <c r="I47" s="145">
        <f t="shared" si="10"/>
        <v>0</v>
      </c>
      <c r="J47" s="145">
        <f t="shared" si="10"/>
        <v>0</v>
      </c>
    </row>
    <row r="48" spans="1:10" ht="20.100000000000001" customHeight="1">
      <c r="A48" s="9" t="s">
        <v>151</v>
      </c>
      <c r="B48" s="7">
        <v>3460</v>
      </c>
      <c r="C48" s="145">
        <v>0</v>
      </c>
      <c r="D48" s="145">
        <v>0</v>
      </c>
      <c r="E48" s="139">
        <v>0</v>
      </c>
      <c r="F48" s="197">
        <f t="shared" si="4"/>
        <v>0</v>
      </c>
      <c r="G48" s="145">
        <f t="shared" ref="G48:J48" si="11">SUM(H48:K48)</f>
        <v>0</v>
      </c>
      <c r="H48" s="145">
        <f t="shared" si="11"/>
        <v>0</v>
      </c>
      <c r="I48" s="145">
        <f t="shared" si="11"/>
        <v>0</v>
      </c>
      <c r="J48" s="145">
        <f t="shared" si="11"/>
        <v>0</v>
      </c>
    </row>
    <row r="49" spans="1:10" ht="20.100000000000001" customHeight="1">
      <c r="A49" s="9" t="s">
        <v>146</v>
      </c>
      <c r="B49" s="7">
        <v>3470</v>
      </c>
      <c r="C49" s="145">
        <v>0</v>
      </c>
      <c r="D49" s="145">
        <v>0</v>
      </c>
      <c r="E49" s="139">
        <v>0</v>
      </c>
      <c r="F49" s="197">
        <f t="shared" si="4"/>
        <v>0</v>
      </c>
      <c r="G49" s="145">
        <f t="shared" ref="G49:J49" si="12">SUM(H49:K49)</f>
        <v>0</v>
      </c>
      <c r="H49" s="145">
        <f t="shared" si="12"/>
        <v>0</v>
      </c>
      <c r="I49" s="145">
        <f t="shared" si="12"/>
        <v>0</v>
      </c>
      <c r="J49" s="145">
        <f t="shared" si="12"/>
        <v>0</v>
      </c>
    </row>
    <row r="50" spans="1:10" ht="20.100000000000001" customHeight="1">
      <c r="A50" s="9" t="s">
        <v>147</v>
      </c>
      <c r="B50" s="7">
        <v>3480</v>
      </c>
      <c r="C50" s="145">
        <v>0</v>
      </c>
      <c r="D50" s="145">
        <v>0</v>
      </c>
      <c r="E50" s="139">
        <v>0</v>
      </c>
      <c r="F50" s="197">
        <f t="shared" si="4"/>
        <v>0</v>
      </c>
      <c r="G50" s="145">
        <f t="shared" ref="G50:J50" si="13">SUM(H50:K50)</f>
        <v>0</v>
      </c>
      <c r="H50" s="145">
        <f t="shared" si="13"/>
        <v>0</v>
      </c>
      <c r="I50" s="145">
        <f t="shared" si="13"/>
        <v>0</v>
      </c>
      <c r="J50" s="145">
        <f t="shared" si="13"/>
        <v>0</v>
      </c>
    </row>
    <row r="51" spans="1:10" ht="20.100000000000001" customHeight="1">
      <c r="A51" s="73" t="s">
        <v>326</v>
      </c>
      <c r="B51" s="10"/>
      <c r="C51" s="139"/>
      <c r="D51" s="139"/>
      <c r="E51" s="139"/>
      <c r="F51" s="145"/>
      <c r="G51" s="145"/>
      <c r="H51" s="145"/>
      <c r="I51" s="145"/>
      <c r="J51" s="145"/>
    </row>
    <row r="52" spans="1:10" ht="20.100000000000001" customHeight="1">
      <c r="A52" s="9" t="s">
        <v>346</v>
      </c>
      <c r="B52" s="10">
        <v>3490</v>
      </c>
      <c r="C52" s="145">
        <v>0</v>
      </c>
      <c r="D52" s="145">
        <v>0</v>
      </c>
      <c r="E52" s="139">
        <v>0</v>
      </c>
      <c r="F52" s="197">
        <f>SUM(G52:J52)</f>
        <v>0</v>
      </c>
      <c r="G52" s="139" t="s">
        <v>399</v>
      </c>
      <c r="H52" s="139" t="s">
        <v>399</v>
      </c>
      <c r="I52" s="139" t="s">
        <v>399</v>
      </c>
      <c r="J52" s="139" t="s">
        <v>399</v>
      </c>
    </row>
    <row r="53" spans="1:10" ht="20.100000000000001" customHeight="1">
      <c r="A53" s="9" t="s">
        <v>347</v>
      </c>
      <c r="B53" s="10">
        <v>3500</v>
      </c>
      <c r="C53" s="139" t="s">
        <v>399</v>
      </c>
      <c r="D53" s="139" t="s">
        <v>399</v>
      </c>
      <c r="E53" s="139" t="s">
        <v>399</v>
      </c>
      <c r="F53" s="197">
        <f>SUM(G53:J53)</f>
        <v>0</v>
      </c>
      <c r="G53" s="139" t="s">
        <v>399</v>
      </c>
      <c r="H53" s="139" t="s">
        <v>399</v>
      </c>
      <c r="I53" s="139" t="s">
        <v>399</v>
      </c>
      <c r="J53" s="139" t="s">
        <v>399</v>
      </c>
    </row>
    <row r="54" spans="1:10" ht="20.100000000000001" customHeight="1">
      <c r="A54" s="9" t="s">
        <v>115</v>
      </c>
      <c r="B54" s="10"/>
      <c r="C54" s="139"/>
      <c r="D54" s="139"/>
      <c r="E54" s="139"/>
      <c r="F54" s="139"/>
      <c r="G54" s="139"/>
      <c r="H54" s="139"/>
      <c r="I54" s="139"/>
      <c r="J54" s="139"/>
    </row>
    <row r="55" spans="1:10" ht="20.100000000000001" customHeight="1">
      <c r="A55" s="9" t="s">
        <v>111</v>
      </c>
      <c r="B55" s="7">
        <v>3510</v>
      </c>
      <c r="C55" s="139" t="s">
        <v>399</v>
      </c>
      <c r="D55" s="139" t="s">
        <v>399</v>
      </c>
      <c r="E55" s="139" t="s">
        <v>399</v>
      </c>
      <c r="F55" s="197">
        <f>SUM(G55:J55)</f>
        <v>0</v>
      </c>
      <c r="G55" s="139" t="s">
        <v>399</v>
      </c>
      <c r="H55" s="139" t="s">
        <v>399</v>
      </c>
      <c r="I55" s="139" t="s">
        <v>399</v>
      </c>
      <c r="J55" s="139" t="s">
        <v>399</v>
      </c>
    </row>
    <row r="56" spans="1:10" ht="20.100000000000001" customHeight="1">
      <c r="A56" s="9" t="s">
        <v>116</v>
      </c>
      <c r="B56" s="7">
        <v>3520</v>
      </c>
      <c r="C56" s="139" t="s">
        <v>399</v>
      </c>
      <c r="D56" s="139" t="s">
        <v>399</v>
      </c>
      <c r="E56" s="139" t="s">
        <v>399</v>
      </c>
      <c r="F56" s="197">
        <f>SUM(G56:J56)</f>
        <v>0</v>
      </c>
      <c r="G56" s="139" t="s">
        <v>399</v>
      </c>
      <c r="H56" s="139" t="s">
        <v>399</v>
      </c>
      <c r="I56" s="139" t="s">
        <v>399</v>
      </c>
      <c r="J56" s="139" t="s">
        <v>399</v>
      </c>
    </row>
    <row r="57" spans="1:10" ht="20.100000000000001" customHeight="1">
      <c r="A57" s="9" t="s">
        <v>151</v>
      </c>
      <c r="B57" s="7">
        <v>3530</v>
      </c>
      <c r="C57" s="139" t="s">
        <v>399</v>
      </c>
      <c r="D57" s="139" t="s">
        <v>399</v>
      </c>
      <c r="E57" s="139" t="s">
        <v>399</v>
      </c>
      <c r="F57" s="197">
        <f>SUM(G57:J57)</f>
        <v>0</v>
      </c>
      <c r="G57" s="139" t="s">
        <v>399</v>
      </c>
      <c r="H57" s="139" t="s">
        <v>399</v>
      </c>
      <c r="I57" s="139" t="s">
        <v>399</v>
      </c>
      <c r="J57" s="139" t="s">
        <v>399</v>
      </c>
    </row>
    <row r="58" spans="1:10" ht="20.100000000000001" customHeight="1">
      <c r="A58" s="9" t="s">
        <v>113</v>
      </c>
      <c r="B58" s="10"/>
      <c r="C58" s="139"/>
      <c r="D58" s="139"/>
      <c r="E58" s="139"/>
      <c r="F58" s="139"/>
      <c r="G58" s="139"/>
      <c r="H58" s="139"/>
      <c r="I58" s="139"/>
      <c r="J58" s="139"/>
    </row>
    <row r="59" spans="1:10" ht="20.100000000000001" customHeight="1">
      <c r="A59" s="9" t="s">
        <v>111</v>
      </c>
      <c r="B59" s="7">
        <v>3540</v>
      </c>
      <c r="C59" s="139" t="s">
        <v>399</v>
      </c>
      <c r="D59" s="139" t="s">
        <v>399</v>
      </c>
      <c r="E59" s="139" t="s">
        <v>399</v>
      </c>
      <c r="F59" s="197">
        <f>SUM(G59:J59)</f>
        <v>0</v>
      </c>
      <c r="G59" s="139" t="s">
        <v>399</v>
      </c>
      <c r="H59" s="139" t="s">
        <v>399</v>
      </c>
      <c r="I59" s="139" t="s">
        <v>399</v>
      </c>
      <c r="J59" s="139" t="s">
        <v>399</v>
      </c>
    </row>
    <row r="60" spans="1:10" ht="20.100000000000001" customHeight="1">
      <c r="A60" s="9" t="s">
        <v>116</v>
      </c>
      <c r="B60" s="7">
        <v>3550</v>
      </c>
      <c r="C60" s="139" t="s">
        <v>399</v>
      </c>
      <c r="D60" s="139" t="s">
        <v>399</v>
      </c>
      <c r="E60" s="139" t="s">
        <v>399</v>
      </c>
      <c r="F60" s="197">
        <f>SUM(G60:J60)</f>
        <v>0</v>
      </c>
      <c r="G60" s="139" t="s">
        <v>399</v>
      </c>
      <c r="H60" s="139" t="s">
        <v>399</v>
      </c>
      <c r="I60" s="139" t="s">
        <v>399</v>
      </c>
      <c r="J60" s="139" t="s">
        <v>399</v>
      </c>
    </row>
    <row r="61" spans="1:10" ht="20.100000000000001" customHeight="1">
      <c r="A61" s="9" t="s">
        <v>151</v>
      </c>
      <c r="B61" s="7">
        <v>3560</v>
      </c>
      <c r="C61" s="139" t="s">
        <v>399</v>
      </c>
      <c r="D61" s="139" t="s">
        <v>399</v>
      </c>
      <c r="E61" s="139" t="s">
        <v>399</v>
      </c>
      <c r="F61" s="197">
        <f>SUM(G61:J61)</f>
        <v>0</v>
      </c>
      <c r="G61" s="139" t="s">
        <v>399</v>
      </c>
      <c r="H61" s="139" t="s">
        <v>399</v>
      </c>
      <c r="I61" s="139" t="s">
        <v>399</v>
      </c>
      <c r="J61" s="139" t="s">
        <v>399</v>
      </c>
    </row>
    <row r="62" spans="1:10" ht="20.100000000000001" customHeight="1">
      <c r="A62" s="9" t="s">
        <v>141</v>
      </c>
      <c r="B62" s="7">
        <v>3570</v>
      </c>
      <c r="C62" s="139" t="s">
        <v>399</v>
      </c>
      <c r="D62" s="139" t="s">
        <v>399</v>
      </c>
      <c r="E62" s="139" t="s">
        <v>399</v>
      </c>
      <c r="F62" s="197">
        <f>SUM(G62:J62)</f>
        <v>0</v>
      </c>
      <c r="G62" s="139" t="s">
        <v>399</v>
      </c>
      <c r="H62" s="139" t="s">
        <v>399</v>
      </c>
      <c r="I62" s="139" t="s">
        <v>399</v>
      </c>
      <c r="J62" s="139" t="s">
        <v>399</v>
      </c>
    </row>
    <row r="63" spans="1:10" ht="20.100000000000001" customHeight="1">
      <c r="A63" s="73" t="s">
        <v>197</v>
      </c>
      <c r="B63" s="137">
        <v>3580</v>
      </c>
      <c r="C63" s="200">
        <f>SUM(C40,C42:C44,C46:C50,C52:C53,C55:C57,C59:C62)</f>
        <v>0</v>
      </c>
      <c r="D63" s="200">
        <f>SUM(D40,D42:D44,D46:D50,D52:D53,D55:D57,D59:D62)</f>
        <v>0</v>
      </c>
      <c r="E63" s="200">
        <f>SUM(E40,E42:E44,E46:E50,E52:E53,E55:E57,E59:E62)</f>
        <v>0</v>
      </c>
      <c r="F63" s="200">
        <f>SUM(G63:J63)</f>
        <v>0</v>
      </c>
      <c r="G63" s="200">
        <f>SUM(G40,G42:G44,G46:G50,G52:G53,G55:G57,G59:G62)</f>
        <v>0</v>
      </c>
      <c r="H63" s="200">
        <f>SUM(H40,H42:H44,H46:H50,H52:H53,H55:H57,H59:H62)</f>
        <v>0</v>
      </c>
      <c r="I63" s="200">
        <f>SUM(I40,I42:I44,I46:I50,I52:I53,I55:I57,I59:I62)</f>
        <v>0</v>
      </c>
      <c r="J63" s="200">
        <f>SUM(J40,J42:J44,J46:J50,J52:J53,J55:J57,J59:J62)</f>
        <v>0</v>
      </c>
    </row>
    <row r="64" spans="1:10" s="19" customFormat="1" ht="20.100000000000001" customHeight="1">
      <c r="A64" s="9" t="s">
        <v>38</v>
      </c>
      <c r="B64" s="7"/>
      <c r="C64" s="139"/>
      <c r="D64" s="139"/>
      <c r="E64" s="139"/>
      <c r="F64" s="139"/>
      <c r="G64" s="139"/>
      <c r="H64" s="139"/>
      <c r="I64" s="139"/>
      <c r="J64" s="139"/>
    </row>
    <row r="65" spans="1:17" s="19" customFormat="1" ht="20.100000000000001" customHeight="1">
      <c r="A65" s="11" t="s">
        <v>39</v>
      </c>
      <c r="B65" s="7">
        <v>3600</v>
      </c>
      <c r="C65" s="139">
        <v>28340</v>
      </c>
      <c r="D65" s="139">
        <v>6302</v>
      </c>
      <c r="E65" s="139">
        <v>6302</v>
      </c>
      <c r="F65" s="197">
        <f>G65</f>
        <v>62084</v>
      </c>
      <c r="G65" s="139">
        <v>62084</v>
      </c>
      <c r="H65" s="139">
        <v>103912</v>
      </c>
      <c r="I65" s="139">
        <v>124910</v>
      </c>
      <c r="J65" s="139">
        <v>135132</v>
      </c>
      <c r="M65" s="192"/>
      <c r="N65" s="192"/>
      <c r="O65" s="192"/>
      <c r="P65" s="192"/>
      <c r="Q65" s="192"/>
    </row>
    <row r="66" spans="1:17" s="19" customFormat="1" ht="20.100000000000001" customHeight="1">
      <c r="A66" s="110" t="s">
        <v>206</v>
      </c>
      <c r="B66" s="7">
        <v>3610</v>
      </c>
      <c r="C66" s="139">
        <v>0</v>
      </c>
      <c r="D66" s="139">
        <v>0</v>
      </c>
      <c r="E66" s="145">
        <v>899</v>
      </c>
      <c r="F66" s="197">
        <f>SUM(G66:J66)</f>
        <v>0</v>
      </c>
      <c r="G66" s="139">
        <v>0</v>
      </c>
      <c r="H66" s="139">
        <v>0</v>
      </c>
      <c r="I66" s="139">
        <v>0</v>
      </c>
      <c r="J66" s="139">
        <v>0</v>
      </c>
      <c r="M66" s="192"/>
      <c r="N66" s="192"/>
      <c r="O66" s="192"/>
      <c r="P66" s="192"/>
      <c r="Q66" s="192"/>
    </row>
    <row r="67" spans="1:17" s="19" customFormat="1" ht="20.100000000000001" customHeight="1">
      <c r="A67" s="11" t="s">
        <v>62</v>
      </c>
      <c r="B67" s="7">
        <v>3620</v>
      </c>
      <c r="C67" s="209">
        <f t="shared" ref="C67:I67" si="14">C65+C18+C37+C66</f>
        <v>6302</v>
      </c>
      <c r="D67" s="209">
        <f>D65+D18+D37+D66</f>
        <v>18603</v>
      </c>
      <c r="E67" s="209">
        <f>E65+E18+E37+E66</f>
        <v>62084</v>
      </c>
      <c r="F67" s="209">
        <f>F65+F18+F37+F66</f>
        <v>175175</v>
      </c>
      <c r="G67" s="209">
        <f t="shared" si="14"/>
        <v>103912</v>
      </c>
      <c r="H67" s="209">
        <f t="shared" si="14"/>
        <v>124910</v>
      </c>
      <c r="I67" s="209">
        <f t="shared" si="14"/>
        <v>135132</v>
      </c>
      <c r="J67" s="209">
        <f>J65+J18+J37+J66</f>
        <v>175175</v>
      </c>
      <c r="M67" s="207"/>
      <c r="N67" s="207"/>
      <c r="O67" s="207"/>
      <c r="P67" s="207"/>
      <c r="Q67" s="192"/>
    </row>
    <row r="68" spans="1:17" s="19" customFormat="1" ht="20.100000000000001" customHeight="1">
      <c r="A68" s="11" t="s">
        <v>40</v>
      </c>
      <c r="B68" s="7">
        <v>3630</v>
      </c>
      <c r="C68" s="200">
        <v>0</v>
      </c>
      <c r="D68" s="200">
        <f t="shared" ref="D68:J68" si="15">SUM(D18,D37,D63,D66)</f>
        <v>12301</v>
      </c>
      <c r="E68" s="200">
        <f>SUM(E18,E37,E63,E66)</f>
        <v>55782</v>
      </c>
      <c r="F68" s="200">
        <f>SUM(G68:J68)</f>
        <v>113091</v>
      </c>
      <c r="G68" s="200">
        <f>SUM(G18,G37,G63,G66)</f>
        <v>41828</v>
      </c>
      <c r="H68" s="200">
        <f t="shared" si="15"/>
        <v>20998</v>
      </c>
      <c r="I68" s="200">
        <f t="shared" si="15"/>
        <v>10222</v>
      </c>
      <c r="J68" s="200">
        <f t="shared" si="15"/>
        <v>40043</v>
      </c>
      <c r="M68" s="208"/>
      <c r="N68" s="208"/>
      <c r="O68" s="208"/>
      <c r="P68" s="208"/>
      <c r="Q68" s="192"/>
    </row>
    <row r="69" spans="1:17" s="19" customFormat="1" ht="20.100000000000001" customHeight="1">
      <c r="A69" s="2"/>
      <c r="B69" s="39"/>
      <c r="C69" s="42"/>
      <c r="D69" s="40"/>
      <c r="E69" s="40"/>
      <c r="F69" s="22"/>
      <c r="G69" s="40"/>
      <c r="H69" s="40"/>
      <c r="I69" s="40"/>
      <c r="J69" s="40"/>
      <c r="M69" s="192"/>
      <c r="N69" s="192"/>
      <c r="O69" s="192"/>
      <c r="P69" s="192"/>
      <c r="Q69" s="192"/>
    </row>
    <row r="70" spans="1:17" s="19" customFormat="1" ht="20.100000000000001" customHeight="1">
      <c r="A70" s="2"/>
      <c r="B70" s="39"/>
      <c r="C70" s="42"/>
      <c r="D70" s="40"/>
      <c r="E70" s="40"/>
      <c r="F70" s="22"/>
      <c r="G70" s="40"/>
      <c r="H70" s="40"/>
      <c r="I70" s="40"/>
      <c r="J70" s="40"/>
      <c r="M70" s="192"/>
      <c r="N70" s="192"/>
      <c r="O70" s="192"/>
      <c r="P70" s="192"/>
      <c r="Q70" s="192"/>
    </row>
    <row r="71" spans="1:17" s="19" customFormat="1" ht="20.100000000000001" customHeight="1">
      <c r="A71" s="2"/>
      <c r="B71" s="39"/>
      <c r="C71" s="42"/>
      <c r="D71" s="40"/>
      <c r="E71" s="40"/>
      <c r="F71" s="22"/>
      <c r="G71" s="40"/>
      <c r="H71" s="40"/>
      <c r="I71" s="40"/>
      <c r="J71" s="40"/>
    </row>
    <row r="72" spans="1:17" s="3" customFormat="1" ht="20.100000000000001" customHeight="1">
      <c r="A72" s="190" t="s">
        <v>718</v>
      </c>
      <c r="B72" s="1"/>
      <c r="C72" s="250" t="s">
        <v>131</v>
      </c>
      <c r="D72" s="251"/>
      <c r="E72" s="251"/>
      <c r="F72" s="251"/>
      <c r="G72" s="16"/>
      <c r="H72" s="228" t="s">
        <v>727</v>
      </c>
      <c r="I72" s="228"/>
      <c r="J72" s="228"/>
    </row>
    <row r="73" spans="1:17" ht="20.100000000000001" customHeight="1">
      <c r="A73" s="185" t="s">
        <v>292</v>
      </c>
      <c r="B73" s="186"/>
      <c r="C73" s="211" t="s">
        <v>376</v>
      </c>
      <c r="D73" s="211"/>
      <c r="E73" s="211"/>
      <c r="F73" s="211"/>
      <c r="G73" s="187"/>
      <c r="H73" s="212" t="s">
        <v>302</v>
      </c>
      <c r="I73" s="212"/>
      <c r="J73" s="212"/>
    </row>
    <row r="74" spans="1:17">
      <c r="C74" s="5"/>
    </row>
    <row r="75" spans="1:17">
      <c r="C75" s="5"/>
    </row>
    <row r="76" spans="1:17">
      <c r="C76" s="5"/>
    </row>
    <row r="77" spans="1:17">
      <c r="C77" s="5"/>
    </row>
    <row r="78" spans="1:17">
      <c r="C78" s="5"/>
    </row>
    <row r="79" spans="1:17">
      <c r="C79" s="5"/>
    </row>
    <row r="80" spans="1:17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</sheetData>
  <mergeCells count="15">
    <mergeCell ref="A1:J1"/>
    <mergeCell ref="A3:A4"/>
    <mergeCell ref="B3:B4"/>
    <mergeCell ref="C3:C4"/>
    <mergeCell ref="D3:D4"/>
    <mergeCell ref="E3:E4"/>
    <mergeCell ref="F3:F4"/>
    <mergeCell ref="G3:J3"/>
    <mergeCell ref="C73:F73"/>
    <mergeCell ref="H73:J73"/>
    <mergeCell ref="A19:J19"/>
    <mergeCell ref="A6:J6"/>
    <mergeCell ref="A38:J38"/>
    <mergeCell ref="C72:F72"/>
    <mergeCell ref="H72:J72"/>
  </mergeCells>
  <phoneticPr fontId="3" type="noConversion"/>
  <pageMargins left="0.39370078740157483" right="0.19685039370078741" top="0.19685039370078741" bottom="0.39370078740157483" header="0" footer="0"/>
  <pageSetup paperSize="9" scale="61" fitToHeight="3" orientation="landscape" r:id="rId1"/>
  <headerFooter alignWithMargins="0"/>
  <rowBreaks count="1" manualBreakCount="1">
    <brk id="3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Q182"/>
  <sheetViews>
    <sheetView zoomScale="75" zoomScaleNormal="100" zoomScaleSheetLayoutView="50" workbookViewId="0">
      <selection activeCell="H16" sqref="H16:J16"/>
    </sheetView>
  </sheetViews>
  <sheetFormatPr defaultRowHeight="18.75"/>
  <cols>
    <col min="1" max="1" width="80.140625" style="3" customWidth="1"/>
    <col min="2" max="2" width="9.85546875" style="29" customWidth="1"/>
    <col min="3" max="5" width="19.42578125" style="29" customWidth="1"/>
    <col min="6" max="10" width="19.42578125" style="3" customWidth="1"/>
    <col min="11" max="11" width="9.5703125" style="3" customWidth="1"/>
    <col min="12" max="12" width="9.85546875" style="3" customWidth="1"/>
    <col min="13" max="16384" width="9.140625" style="3"/>
  </cols>
  <sheetData>
    <row r="1" spans="1:17">
      <c r="A1" s="240" t="s">
        <v>257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7">
      <c r="A2" s="257"/>
      <c r="B2" s="257"/>
      <c r="C2" s="257"/>
      <c r="D2" s="257"/>
      <c r="E2" s="257"/>
      <c r="F2" s="257"/>
      <c r="G2" s="257"/>
      <c r="H2" s="257"/>
      <c r="I2" s="257"/>
      <c r="J2" s="257"/>
    </row>
    <row r="3" spans="1:17" ht="43.5" customHeight="1">
      <c r="A3" s="218" t="s">
        <v>305</v>
      </c>
      <c r="B3" s="219" t="s">
        <v>18</v>
      </c>
      <c r="C3" s="219" t="s">
        <v>35</v>
      </c>
      <c r="D3" s="219" t="s">
        <v>43</v>
      </c>
      <c r="E3" s="244" t="s">
        <v>203</v>
      </c>
      <c r="F3" s="219" t="s">
        <v>24</v>
      </c>
      <c r="G3" s="219" t="s">
        <v>229</v>
      </c>
      <c r="H3" s="219"/>
      <c r="I3" s="219"/>
      <c r="J3" s="219"/>
    </row>
    <row r="4" spans="1:17" ht="56.25" customHeight="1">
      <c r="A4" s="218"/>
      <c r="B4" s="219"/>
      <c r="C4" s="219"/>
      <c r="D4" s="219"/>
      <c r="E4" s="244"/>
      <c r="F4" s="219"/>
      <c r="G4" s="17" t="s">
        <v>230</v>
      </c>
      <c r="H4" s="17" t="s">
        <v>231</v>
      </c>
      <c r="I4" s="17" t="s">
        <v>232</v>
      </c>
      <c r="J4" s="17" t="s">
        <v>84</v>
      </c>
    </row>
    <row r="5" spans="1:17" ht="18" customHeight="1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</row>
    <row r="6" spans="1:17" s="6" customFormat="1" ht="42.75" customHeight="1">
      <c r="A6" s="9" t="s">
        <v>100</v>
      </c>
      <c r="B6" s="117">
        <v>4000</v>
      </c>
      <c r="C6" s="197">
        <f>SUM(C7:C12)</f>
        <v>13796</v>
      </c>
      <c r="D6" s="197">
        <f>SUM(D7:D12)</f>
        <v>39644</v>
      </c>
      <c r="E6" s="197">
        <f>SUM(E7:E12)</f>
        <v>18571</v>
      </c>
      <c r="F6" s="197">
        <f>SUM(G6:J6)</f>
        <v>50000</v>
      </c>
      <c r="G6" s="197">
        <f>SUM(G7:G12)</f>
        <v>1784</v>
      </c>
      <c r="H6" s="197">
        <f t="shared" ref="H6" si="0">SUM(H7:H12)</f>
        <v>23970</v>
      </c>
      <c r="I6" s="197">
        <f t="shared" ref="I6" si="1">SUM(I7:I12)</f>
        <v>21666</v>
      </c>
      <c r="J6" s="197">
        <f>SUM(J7:J12)</f>
        <v>2580</v>
      </c>
    </row>
    <row r="7" spans="1:17" ht="20.100000000000001" customHeight="1">
      <c r="A7" s="9" t="s">
        <v>1</v>
      </c>
      <c r="B7" s="118" t="s">
        <v>268</v>
      </c>
      <c r="C7" s="139" t="s">
        <v>440</v>
      </c>
      <c r="D7" s="139">
        <v>1525</v>
      </c>
      <c r="E7" s="139">
        <v>688</v>
      </c>
      <c r="F7" s="197">
        <f t="shared" ref="F7:F12" si="2">SUM(G7:J7)</f>
        <v>1542</v>
      </c>
      <c r="G7" s="139" t="s">
        <v>440</v>
      </c>
      <c r="H7" s="145" t="s">
        <v>440</v>
      </c>
      <c r="I7" s="145">
        <v>1542</v>
      </c>
      <c r="J7" s="145" t="s">
        <v>440</v>
      </c>
    </row>
    <row r="8" spans="1:17" ht="20.100000000000001" customHeight="1">
      <c r="A8" s="9" t="s">
        <v>2</v>
      </c>
      <c r="B8" s="117">
        <v>4020</v>
      </c>
      <c r="C8" s="139">
        <v>9189</v>
      </c>
      <c r="D8" s="139">
        <v>17281</v>
      </c>
      <c r="E8" s="139">
        <v>8759</v>
      </c>
      <c r="F8" s="197">
        <f t="shared" si="2"/>
        <v>33971</v>
      </c>
      <c r="G8" s="139">
        <v>421</v>
      </c>
      <c r="H8" s="139">
        <v>20088</v>
      </c>
      <c r="I8" s="139">
        <v>12478</v>
      </c>
      <c r="J8" s="139">
        <v>984</v>
      </c>
      <c r="Q8" s="25"/>
    </row>
    <row r="9" spans="1:17" ht="20.100000000000001" customHeight="1">
      <c r="A9" s="9" t="s">
        <v>34</v>
      </c>
      <c r="B9" s="118">
        <v>4030</v>
      </c>
      <c r="C9" s="139">
        <v>678</v>
      </c>
      <c r="D9" s="139">
        <v>191</v>
      </c>
      <c r="E9" s="139">
        <v>390</v>
      </c>
      <c r="F9" s="197">
        <f t="shared" si="2"/>
        <v>200</v>
      </c>
      <c r="G9" s="139">
        <v>50</v>
      </c>
      <c r="H9" s="139">
        <v>50</v>
      </c>
      <c r="I9" s="139">
        <v>50</v>
      </c>
      <c r="J9" s="139">
        <v>50</v>
      </c>
      <c r="P9" s="25"/>
    </row>
    <row r="10" spans="1:17" ht="20.100000000000001" customHeight="1">
      <c r="A10" s="9" t="s">
        <v>3</v>
      </c>
      <c r="B10" s="117">
        <v>4040</v>
      </c>
      <c r="C10" s="139">
        <v>519</v>
      </c>
      <c r="D10" s="139">
        <v>1200</v>
      </c>
      <c r="E10" s="139">
        <v>1459</v>
      </c>
      <c r="F10" s="197">
        <f t="shared" si="2"/>
        <v>2183</v>
      </c>
      <c r="G10" s="139">
        <v>254</v>
      </c>
      <c r="H10" s="139">
        <v>570</v>
      </c>
      <c r="I10" s="139">
        <v>825</v>
      </c>
      <c r="J10" s="139">
        <v>534</v>
      </c>
    </row>
    <row r="11" spans="1:17" ht="42.75" customHeight="1">
      <c r="A11" s="9" t="s">
        <v>79</v>
      </c>
      <c r="B11" s="118">
        <v>4050</v>
      </c>
      <c r="C11" s="139">
        <v>1569</v>
      </c>
      <c r="D11" s="139">
        <v>5649</v>
      </c>
      <c r="E11" s="139">
        <v>2978</v>
      </c>
      <c r="F11" s="197">
        <f t="shared" si="2"/>
        <v>5442</v>
      </c>
      <c r="G11" s="139">
        <v>117</v>
      </c>
      <c r="H11" s="139">
        <v>546</v>
      </c>
      <c r="I11" s="139">
        <v>4150</v>
      </c>
      <c r="J11" s="139">
        <v>629</v>
      </c>
    </row>
    <row r="12" spans="1:17" ht="20.100000000000001" customHeight="1">
      <c r="A12" s="18" t="s">
        <v>521</v>
      </c>
      <c r="B12" s="118">
        <v>4060</v>
      </c>
      <c r="C12" s="18">
        <v>1841</v>
      </c>
      <c r="D12" s="18">
        <v>13798</v>
      </c>
      <c r="E12" s="18">
        <v>4297</v>
      </c>
      <c r="F12" s="197">
        <f t="shared" si="2"/>
        <v>6662</v>
      </c>
      <c r="G12" s="162">
        <v>942</v>
      </c>
      <c r="H12" s="162">
        <v>2716</v>
      </c>
      <c r="I12" s="162">
        <v>2621</v>
      </c>
      <c r="J12" s="162">
        <v>383</v>
      </c>
    </row>
    <row r="13" spans="1:17" ht="20.100000000000001" customHeight="1">
      <c r="B13" s="3"/>
      <c r="C13" s="3"/>
      <c r="D13" s="3"/>
      <c r="E13" s="3"/>
      <c r="F13" s="99"/>
      <c r="G13" s="99"/>
      <c r="H13" s="99"/>
      <c r="I13" s="99"/>
      <c r="J13" s="99"/>
    </row>
    <row r="14" spans="1:17" s="2" customFormat="1" ht="20.100000000000001" customHeight="1">
      <c r="A14" s="5"/>
      <c r="C14" s="3"/>
      <c r="D14" s="3"/>
      <c r="E14" s="3"/>
      <c r="F14" s="3"/>
      <c r="G14" s="3"/>
      <c r="H14" s="3"/>
      <c r="I14" s="3"/>
      <c r="J14" s="3"/>
      <c r="K14" s="3"/>
    </row>
    <row r="15" spans="1:17" ht="20.100000000000001" customHeight="1">
      <c r="A15" s="190" t="s">
        <v>718</v>
      </c>
      <c r="B15" s="1"/>
      <c r="C15" s="250" t="s">
        <v>131</v>
      </c>
      <c r="D15" s="251"/>
      <c r="E15" s="251"/>
      <c r="F15" s="251"/>
      <c r="G15" s="16"/>
      <c r="H15" s="228" t="s">
        <v>727</v>
      </c>
      <c r="I15" s="228"/>
      <c r="J15" s="228"/>
    </row>
    <row r="16" spans="1:17" s="2" customFormat="1" ht="20.100000000000001" customHeight="1">
      <c r="A16" s="185" t="s">
        <v>292</v>
      </c>
      <c r="B16" s="186"/>
      <c r="C16" s="211" t="s">
        <v>376</v>
      </c>
      <c r="D16" s="211"/>
      <c r="E16" s="211"/>
      <c r="F16" s="211"/>
      <c r="G16" s="187"/>
      <c r="H16" s="213" t="s">
        <v>719</v>
      </c>
      <c r="I16" s="213"/>
      <c r="J16" s="213"/>
    </row>
    <row r="17" spans="1:1">
      <c r="A17" s="63"/>
    </row>
    <row r="18" spans="1:1">
      <c r="A18" s="63"/>
    </row>
    <row r="19" spans="1:1">
      <c r="A19" s="63"/>
    </row>
    <row r="20" spans="1:1">
      <c r="A20" s="63"/>
    </row>
    <row r="21" spans="1:1">
      <c r="A21" s="63"/>
    </row>
    <row r="22" spans="1:1">
      <c r="A22" s="63"/>
    </row>
    <row r="23" spans="1:1">
      <c r="A23" s="63"/>
    </row>
    <row r="24" spans="1:1">
      <c r="A24" s="63"/>
    </row>
    <row r="25" spans="1:1">
      <c r="A25" s="63"/>
    </row>
    <row r="26" spans="1:1">
      <c r="A26" s="63"/>
    </row>
    <row r="27" spans="1:1">
      <c r="A27" s="63"/>
    </row>
    <row r="28" spans="1:1">
      <c r="A28" s="63"/>
    </row>
    <row r="29" spans="1:1">
      <c r="A29" s="63"/>
    </row>
    <row r="30" spans="1:1">
      <c r="A30" s="63"/>
    </row>
    <row r="31" spans="1:1">
      <c r="A31" s="63"/>
    </row>
    <row r="32" spans="1:1">
      <c r="A32" s="63"/>
    </row>
    <row r="33" spans="1:1">
      <c r="A33" s="63"/>
    </row>
    <row r="34" spans="1:1">
      <c r="A34" s="63"/>
    </row>
    <row r="35" spans="1:1">
      <c r="A35" s="63"/>
    </row>
    <row r="36" spans="1:1">
      <c r="A36" s="63"/>
    </row>
    <row r="37" spans="1:1">
      <c r="A37" s="63"/>
    </row>
    <row r="38" spans="1:1">
      <c r="A38" s="63"/>
    </row>
    <row r="39" spans="1:1">
      <c r="A39" s="63"/>
    </row>
    <row r="40" spans="1:1">
      <c r="A40" s="63"/>
    </row>
    <row r="41" spans="1:1">
      <c r="A41" s="63"/>
    </row>
    <row r="42" spans="1:1">
      <c r="A42" s="63"/>
    </row>
    <row r="43" spans="1:1">
      <c r="A43" s="63"/>
    </row>
    <row r="44" spans="1:1">
      <c r="A44" s="63"/>
    </row>
    <row r="45" spans="1:1">
      <c r="A45" s="63"/>
    </row>
    <row r="46" spans="1:1">
      <c r="A46" s="63"/>
    </row>
    <row r="47" spans="1:1">
      <c r="A47" s="63"/>
    </row>
    <row r="48" spans="1:1">
      <c r="A48" s="63"/>
    </row>
    <row r="49" spans="1:1">
      <c r="A49" s="63"/>
    </row>
    <row r="50" spans="1:1">
      <c r="A50" s="63"/>
    </row>
    <row r="51" spans="1:1">
      <c r="A51" s="63"/>
    </row>
    <row r="52" spans="1:1">
      <c r="A52" s="63"/>
    </row>
    <row r="53" spans="1:1">
      <c r="A53" s="63"/>
    </row>
    <row r="54" spans="1:1">
      <c r="A54" s="63"/>
    </row>
    <row r="55" spans="1:1">
      <c r="A55" s="63"/>
    </row>
    <row r="56" spans="1:1">
      <c r="A56" s="63"/>
    </row>
    <row r="57" spans="1:1">
      <c r="A57" s="63"/>
    </row>
    <row r="58" spans="1:1">
      <c r="A58" s="63"/>
    </row>
    <row r="59" spans="1:1">
      <c r="A59" s="63"/>
    </row>
    <row r="60" spans="1:1">
      <c r="A60" s="63"/>
    </row>
    <row r="61" spans="1:1">
      <c r="A61" s="63"/>
    </row>
    <row r="62" spans="1:1">
      <c r="A62" s="63"/>
    </row>
    <row r="63" spans="1:1">
      <c r="A63" s="63"/>
    </row>
    <row r="64" spans="1:1">
      <c r="A64" s="63"/>
    </row>
    <row r="65" spans="1:1">
      <c r="A65" s="63"/>
    </row>
    <row r="66" spans="1:1">
      <c r="A66" s="63"/>
    </row>
    <row r="67" spans="1:1">
      <c r="A67" s="63"/>
    </row>
    <row r="68" spans="1:1">
      <c r="A68" s="63"/>
    </row>
    <row r="69" spans="1:1">
      <c r="A69" s="63"/>
    </row>
    <row r="70" spans="1:1">
      <c r="A70" s="63"/>
    </row>
    <row r="71" spans="1:1">
      <c r="A71" s="63"/>
    </row>
    <row r="72" spans="1:1">
      <c r="A72" s="63"/>
    </row>
    <row r="73" spans="1:1">
      <c r="A73" s="63"/>
    </row>
    <row r="74" spans="1:1">
      <c r="A74" s="63"/>
    </row>
    <row r="75" spans="1:1">
      <c r="A75" s="63"/>
    </row>
    <row r="76" spans="1:1">
      <c r="A76" s="63"/>
    </row>
    <row r="77" spans="1:1">
      <c r="A77" s="63"/>
    </row>
    <row r="78" spans="1:1">
      <c r="A78" s="63"/>
    </row>
    <row r="79" spans="1:1">
      <c r="A79" s="63"/>
    </row>
    <row r="80" spans="1:1">
      <c r="A80" s="63"/>
    </row>
    <row r="81" spans="1:1">
      <c r="A81" s="63"/>
    </row>
    <row r="82" spans="1:1">
      <c r="A82" s="63"/>
    </row>
    <row r="83" spans="1:1">
      <c r="A83" s="63"/>
    </row>
    <row r="84" spans="1:1">
      <c r="A84" s="63"/>
    </row>
    <row r="85" spans="1:1">
      <c r="A85" s="63"/>
    </row>
    <row r="86" spans="1:1">
      <c r="A86" s="63"/>
    </row>
    <row r="87" spans="1:1">
      <c r="A87" s="63"/>
    </row>
    <row r="88" spans="1:1">
      <c r="A88" s="63"/>
    </row>
    <row r="89" spans="1:1">
      <c r="A89" s="63"/>
    </row>
    <row r="90" spans="1:1">
      <c r="A90" s="63"/>
    </row>
    <row r="91" spans="1:1">
      <c r="A91" s="63"/>
    </row>
    <row r="92" spans="1:1">
      <c r="A92" s="63"/>
    </row>
    <row r="93" spans="1:1">
      <c r="A93" s="63"/>
    </row>
    <row r="94" spans="1:1">
      <c r="A94" s="63"/>
    </row>
    <row r="95" spans="1:1">
      <c r="A95" s="63"/>
    </row>
    <row r="96" spans="1:1">
      <c r="A96" s="63"/>
    </row>
    <row r="97" spans="1:1">
      <c r="A97" s="63"/>
    </row>
    <row r="98" spans="1:1">
      <c r="A98" s="63"/>
    </row>
    <row r="99" spans="1:1">
      <c r="A99" s="63"/>
    </row>
    <row r="100" spans="1:1">
      <c r="A100" s="63"/>
    </row>
    <row r="101" spans="1:1">
      <c r="A101" s="63"/>
    </row>
    <row r="102" spans="1:1">
      <c r="A102" s="63"/>
    </row>
    <row r="103" spans="1:1">
      <c r="A103" s="63"/>
    </row>
    <row r="104" spans="1:1">
      <c r="A104" s="63"/>
    </row>
    <row r="105" spans="1:1">
      <c r="A105" s="63"/>
    </row>
    <row r="106" spans="1:1">
      <c r="A106" s="63"/>
    </row>
    <row r="107" spans="1:1">
      <c r="A107" s="63"/>
    </row>
    <row r="108" spans="1:1">
      <c r="A108" s="63"/>
    </row>
    <row r="109" spans="1:1">
      <c r="A109" s="63"/>
    </row>
    <row r="110" spans="1:1">
      <c r="A110" s="63"/>
    </row>
    <row r="111" spans="1:1">
      <c r="A111" s="63"/>
    </row>
    <row r="112" spans="1:1">
      <c r="A112" s="63"/>
    </row>
    <row r="113" spans="1:1">
      <c r="A113" s="63"/>
    </row>
    <row r="114" spans="1:1">
      <c r="A114" s="63"/>
    </row>
    <row r="115" spans="1:1">
      <c r="A115" s="63"/>
    </row>
    <row r="116" spans="1:1">
      <c r="A116" s="63"/>
    </row>
    <row r="117" spans="1:1">
      <c r="A117" s="63"/>
    </row>
    <row r="118" spans="1:1">
      <c r="A118" s="63"/>
    </row>
    <row r="119" spans="1:1">
      <c r="A119" s="63"/>
    </row>
    <row r="120" spans="1:1">
      <c r="A120" s="63"/>
    </row>
    <row r="121" spans="1:1">
      <c r="A121" s="63"/>
    </row>
    <row r="122" spans="1:1">
      <c r="A122" s="63"/>
    </row>
    <row r="123" spans="1:1">
      <c r="A123" s="63"/>
    </row>
    <row r="124" spans="1:1">
      <c r="A124" s="63"/>
    </row>
    <row r="125" spans="1:1">
      <c r="A125" s="63"/>
    </row>
    <row r="126" spans="1:1">
      <c r="A126" s="63"/>
    </row>
    <row r="127" spans="1:1">
      <c r="A127" s="63"/>
    </row>
    <row r="128" spans="1:1">
      <c r="A128" s="63"/>
    </row>
    <row r="129" spans="1:1">
      <c r="A129" s="63"/>
    </row>
    <row r="130" spans="1:1">
      <c r="A130" s="63"/>
    </row>
    <row r="131" spans="1:1">
      <c r="A131" s="63"/>
    </row>
    <row r="132" spans="1:1">
      <c r="A132" s="63"/>
    </row>
    <row r="133" spans="1:1">
      <c r="A133" s="63"/>
    </row>
    <row r="134" spans="1:1">
      <c r="A134" s="63"/>
    </row>
    <row r="135" spans="1:1">
      <c r="A135" s="63"/>
    </row>
    <row r="136" spans="1:1">
      <c r="A136" s="63"/>
    </row>
    <row r="137" spans="1:1">
      <c r="A137" s="63"/>
    </row>
    <row r="138" spans="1:1">
      <c r="A138" s="63"/>
    </row>
    <row r="139" spans="1:1">
      <c r="A139" s="63"/>
    </row>
    <row r="140" spans="1:1">
      <c r="A140" s="63"/>
    </row>
    <row r="141" spans="1:1">
      <c r="A141" s="63"/>
    </row>
    <row r="142" spans="1:1">
      <c r="A142" s="63"/>
    </row>
    <row r="143" spans="1:1">
      <c r="A143" s="63"/>
    </row>
    <row r="144" spans="1:1">
      <c r="A144" s="63"/>
    </row>
    <row r="145" spans="1:1">
      <c r="A145" s="63"/>
    </row>
    <row r="146" spans="1:1">
      <c r="A146" s="63"/>
    </row>
    <row r="147" spans="1:1">
      <c r="A147" s="63"/>
    </row>
    <row r="148" spans="1:1">
      <c r="A148" s="63"/>
    </row>
    <row r="149" spans="1:1">
      <c r="A149" s="63"/>
    </row>
    <row r="150" spans="1:1">
      <c r="A150" s="63"/>
    </row>
    <row r="151" spans="1:1">
      <c r="A151" s="63"/>
    </row>
    <row r="152" spans="1:1">
      <c r="A152" s="63"/>
    </row>
    <row r="153" spans="1:1">
      <c r="A153" s="63"/>
    </row>
    <row r="154" spans="1:1">
      <c r="A154" s="63"/>
    </row>
    <row r="155" spans="1:1">
      <c r="A155" s="63"/>
    </row>
    <row r="156" spans="1:1">
      <c r="A156" s="63"/>
    </row>
    <row r="157" spans="1:1">
      <c r="A157" s="63"/>
    </row>
    <row r="158" spans="1:1">
      <c r="A158" s="63"/>
    </row>
    <row r="159" spans="1:1">
      <c r="A159" s="63"/>
    </row>
    <row r="160" spans="1:1">
      <c r="A160" s="63"/>
    </row>
    <row r="161" spans="1:1">
      <c r="A161" s="63"/>
    </row>
    <row r="162" spans="1:1">
      <c r="A162" s="63"/>
    </row>
    <row r="163" spans="1:1">
      <c r="A163" s="63"/>
    </row>
    <row r="164" spans="1:1">
      <c r="A164" s="63"/>
    </row>
    <row r="165" spans="1:1">
      <c r="A165" s="63"/>
    </row>
    <row r="166" spans="1:1">
      <c r="A166" s="63"/>
    </row>
    <row r="167" spans="1:1">
      <c r="A167" s="63"/>
    </row>
    <row r="168" spans="1:1">
      <c r="A168" s="63"/>
    </row>
    <row r="169" spans="1:1">
      <c r="A169" s="63"/>
    </row>
    <row r="170" spans="1:1">
      <c r="A170" s="63"/>
    </row>
    <row r="171" spans="1:1">
      <c r="A171" s="63"/>
    </row>
    <row r="172" spans="1:1">
      <c r="A172" s="63"/>
    </row>
    <row r="173" spans="1:1">
      <c r="A173" s="63"/>
    </row>
    <row r="174" spans="1:1">
      <c r="A174" s="63"/>
    </row>
    <row r="175" spans="1:1">
      <c r="A175" s="63"/>
    </row>
    <row r="176" spans="1:1">
      <c r="A176" s="63"/>
    </row>
    <row r="177" spans="1:1">
      <c r="A177" s="63"/>
    </row>
    <row r="178" spans="1:1">
      <c r="A178" s="63"/>
    </row>
    <row r="179" spans="1:1">
      <c r="A179" s="63"/>
    </row>
    <row r="180" spans="1:1">
      <c r="A180" s="63"/>
    </row>
    <row r="181" spans="1:1">
      <c r="A181" s="63"/>
    </row>
    <row r="182" spans="1:1">
      <c r="A182" s="63"/>
    </row>
  </sheetData>
  <mergeCells count="13">
    <mergeCell ref="C15:F15"/>
    <mergeCell ref="H15:J15"/>
    <mergeCell ref="C16:F16"/>
    <mergeCell ref="H16:J16"/>
    <mergeCell ref="A3:A4"/>
    <mergeCell ref="A1:J1"/>
    <mergeCell ref="B3:B4"/>
    <mergeCell ref="C3:C4"/>
    <mergeCell ref="D3:D4"/>
    <mergeCell ref="A2:J2"/>
    <mergeCell ref="F3:F4"/>
    <mergeCell ref="G3:J3"/>
    <mergeCell ref="E3:E4"/>
  </mergeCells>
  <phoneticPr fontId="0" type="noConversion"/>
  <pageMargins left="0.39370078740157483" right="0.19685039370078741" top="0.59055118110236227" bottom="0.39370078740157483" header="0" footer="0"/>
  <pageSetup paperSize="9" scale="58" firstPageNumber="9" orientation="landscape" useFirstPageNumber="1" r:id="rId1"/>
  <headerFooter alignWithMargins="0"/>
  <ignoredErrors>
    <ignoredError sqref="B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6"/>
  <sheetViews>
    <sheetView topLeftCell="A7" zoomScale="75" zoomScaleNormal="75" zoomScaleSheetLayoutView="75" workbookViewId="0">
      <selection activeCell="D10" sqref="D10"/>
    </sheetView>
  </sheetViews>
  <sheetFormatPr defaultRowHeight="12.75"/>
  <cols>
    <col min="1" max="1" width="86.85546875" style="37" customWidth="1"/>
    <col min="2" max="2" width="19.42578125" style="37" customWidth="1"/>
    <col min="3" max="3" width="25" style="37" customWidth="1"/>
    <col min="4" max="4" width="20.7109375" style="37" customWidth="1"/>
    <col min="5" max="5" width="22.140625" style="37" customWidth="1"/>
    <col min="6" max="6" width="21" style="37" customWidth="1"/>
    <col min="7" max="7" width="24.42578125" style="37" customWidth="1"/>
    <col min="8" max="8" width="91.85546875" style="37" customWidth="1"/>
    <col min="9" max="9" width="9.5703125" style="37" customWidth="1"/>
    <col min="10" max="16384" width="9.140625" style="37"/>
  </cols>
  <sheetData>
    <row r="1" spans="1:8" ht="25.5" customHeight="1">
      <c r="A1" s="258" t="s">
        <v>259</v>
      </c>
      <c r="B1" s="258"/>
      <c r="C1" s="258"/>
      <c r="D1" s="258"/>
      <c r="E1" s="258"/>
      <c r="F1" s="258"/>
      <c r="G1" s="258"/>
      <c r="H1" s="258"/>
    </row>
    <row r="2" spans="1:8" ht="16.5" customHeight="1"/>
    <row r="3" spans="1:8" ht="45" customHeight="1">
      <c r="A3" s="259" t="s">
        <v>305</v>
      </c>
      <c r="B3" s="259" t="s">
        <v>0</v>
      </c>
      <c r="C3" s="259" t="s">
        <v>122</v>
      </c>
      <c r="D3" s="259" t="s">
        <v>35</v>
      </c>
      <c r="E3" s="259" t="s">
        <v>123</v>
      </c>
      <c r="F3" s="231" t="s">
        <v>203</v>
      </c>
      <c r="G3" s="259" t="s">
        <v>124</v>
      </c>
      <c r="H3" s="259" t="s">
        <v>125</v>
      </c>
    </row>
    <row r="4" spans="1:8" ht="52.5" customHeight="1">
      <c r="A4" s="260"/>
      <c r="B4" s="260"/>
      <c r="C4" s="260"/>
      <c r="D4" s="260"/>
      <c r="E4" s="260"/>
      <c r="F4" s="232"/>
      <c r="G4" s="260"/>
      <c r="H4" s="260"/>
    </row>
    <row r="5" spans="1:8" s="78" customFormat="1" ht="18" customHeight="1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49">
        <v>6</v>
      </c>
      <c r="G5" s="49">
        <v>7</v>
      </c>
      <c r="H5" s="49">
        <v>8</v>
      </c>
    </row>
    <row r="6" spans="1:8" s="78" customFormat="1" ht="20.100000000000001" customHeight="1">
      <c r="A6" s="119" t="s">
        <v>226</v>
      </c>
      <c r="B6" s="77"/>
      <c r="C6" s="49"/>
      <c r="D6" s="49"/>
      <c r="E6" s="49"/>
      <c r="F6" s="49"/>
      <c r="G6" s="49"/>
      <c r="H6" s="49"/>
    </row>
    <row r="7" spans="1:8" ht="63.95" customHeight="1">
      <c r="A7" s="9" t="s">
        <v>392</v>
      </c>
      <c r="B7" s="8">
        <v>5000</v>
      </c>
      <c r="C7" s="121" t="s">
        <v>379</v>
      </c>
      <c r="D7" s="170">
        <v>1.51</v>
      </c>
      <c r="E7" s="170">
        <v>28.29</v>
      </c>
      <c r="F7" s="170">
        <v>28.29</v>
      </c>
      <c r="G7" s="170">
        <v>51</v>
      </c>
      <c r="H7" s="133"/>
    </row>
    <row r="8" spans="1:8" ht="63.95" customHeight="1">
      <c r="A8" s="9" t="s">
        <v>393</v>
      </c>
      <c r="B8" s="8">
        <v>5010</v>
      </c>
      <c r="C8" s="121" t="s">
        <v>379</v>
      </c>
      <c r="D8" s="170">
        <v>-1.05</v>
      </c>
      <c r="E8" s="170">
        <v>32.520000000000003</v>
      </c>
      <c r="F8" s="170">
        <v>32.520000000000003</v>
      </c>
      <c r="G8" s="170">
        <v>52.51</v>
      </c>
      <c r="H8" s="133"/>
    </row>
    <row r="9" spans="1:8" ht="42.75" customHeight="1">
      <c r="A9" s="135" t="s">
        <v>400</v>
      </c>
      <c r="B9" s="8">
        <v>5020</v>
      </c>
      <c r="C9" s="121" t="s">
        <v>379</v>
      </c>
      <c r="D9" s="170">
        <v>-0.09</v>
      </c>
      <c r="E9" s="170">
        <v>0.13</v>
      </c>
      <c r="F9" s="170">
        <v>0.13</v>
      </c>
      <c r="G9" s="170">
        <v>0.28999999999999998</v>
      </c>
      <c r="H9" s="133" t="s">
        <v>380</v>
      </c>
    </row>
    <row r="10" spans="1:8" ht="42.75" customHeight="1">
      <c r="A10" s="135" t="s">
        <v>401</v>
      </c>
      <c r="B10" s="8">
        <v>5030</v>
      </c>
      <c r="C10" s="121" t="s">
        <v>379</v>
      </c>
      <c r="D10" s="170">
        <v>-0.09</v>
      </c>
      <c r="E10" s="170">
        <v>0.14000000000000001</v>
      </c>
      <c r="F10" s="170">
        <v>0.14000000000000001</v>
      </c>
      <c r="G10" s="170">
        <v>0.34</v>
      </c>
      <c r="H10" s="133"/>
    </row>
    <row r="11" spans="1:8" ht="63.95" customHeight="1">
      <c r="A11" s="135" t="s">
        <v>402</v>
      </c>
      <c r="B11" s="8">
        <v>5040</v>
      </c>
      <c r="C11" s="121" t="s">
        <v>126</v>
      </c>
      <c r="D11" s="170">
        <v>-0.19</v>
      </c>
      <c r="E11" s="170">
        <v>0.19</v>
      </c>
      <c r="F11" s="170">
        <v>0.19</v>
      </c>
      <c r="G11" s="170">
        <v>0.38</v>
      </c>
      <c r="H11" s="133" t="s">
        <v>381</v>
      </c>
    </row>
    <row r="12" spans="1:8" ht="20.100000000000001" customHeight="1">
      <c r="A12" s="119" t="s">
        <v>228</v>
      </c>
      <c r="B12" s="8"/>
      <c r="C12" s="122"/>
      <c r="D12" s="134"/>
      <c r="E12" s="134"/>
      <c r="F12" s="134"/>
      <c r="G12" s="134"/>
      <c r="H12" s="133"/>
    </row>
    <row r="13" spans="1:8" ht="63.95" customHeight="1">
      <c r="A13" s="120" t="s">
        <v>348</v>
      </c>
      <c r="B13" s="8">
        <v>5100</v>
      </c>
      <c r="C13" s="121"/>
      <c r="D13" s="170">
        <v>-10.32</v>
      </c>
      <c r="E13" s="170">
        <v>0.4</v>
      </c>
      <c r="F13" s="170">
        <v>0.4</v>
      </c>
      <c r="G13" s="170">
        <v>0.34</v>
      </c>
      <c r="H13" s="133"/>
    </row>
    <row r="14" spans="1:8" s="78" customFormat="1" ht="63.95" customHeight="1">
      <c r="A14" s="120" t="s">
        <v>349</v>
      </c>
      <c r="B14" s="8">
        <v>5110</v>
      </c>
      <c r="C14" s="121" t="s">
        <v>213</v>
      </c>
      <c r="D14" s="170">
        <v>18.579999999999998</v>
      </c>
      <c r="E14" s="170">
        <v>11</v>
      </c>
      <c r="F14" s="170">
        <v>11</v>
      </c>
      <c r="G14" s="170">
        <v>6.17</v>
      </c>
      <c r="H14" s="133" t="s">
        <v>382</v>
      </c>
    </row>
    <row r="15" spans="1:8" s="78" customFormat="1" ht="63.95" customHeight="1">
      <c r="A15" s="120" t="s">
        <v>350</v>
      </c>
      <c r="B15" s="8">
        <v>5120</v>
      </c>
      <c r="C15" s="121" t="s">
        <v>213</v>
      </c>
      <c r="D15" s="170">
        <v>2.93</v>
      </c>
      <c r="E15" s="170">
        <v>3.1</v>
      </c>
      <c r="F15" s="170">
        <v>3.1</v>
      </c>
      <c r="G15" s="170">
        <v>3.08</v>
      </c>
      <c r="H15" s="133" t="s">
        <v>384</v>
      </c>
    </row>
    <row r="16" spans="1:8" ht="20.100000000000001" customHeight="1">
      <c r="A16" s="119" t="s">
        <v>227</v>
      </c>
      <c r="B16" s="8"/>
      <c r="C16" s="121"/>
      <c r="D16" s="134"/>
      <c r="E16" s="134"/>
      <c r="F16" s="134"/>
      <c r="G16" s="134"/>
      <c r="H16" s="133"/>
    </row>
    <row r="17" spans="1:10" ht="42.75" customHeight="1">
      <c r="A17" s="120" t="s">
        <v>351</v>
      </c>
      <c r="B17" s="8">
        <v>5200</v>
      </c>
      <c r="C17" s="121"/>
      <c r="D17" s="170">
        <v>0.54</v>
      </c>
      <c r="E17" s="170">
        <v>0.91</v>
      </c>
      <c r="F17" s="170">
        <v>0.91</v>
      </c>
      <c r="G17" s="170">
        <v>2.1</v>
      </c>
      <c r="H17" s="133"/>
    </row>
    <row r="18" spans="1:10" ht="63.95" customHeight="1">
      <c r="A18" s="120" t="s">
        <v>352</v>
      </c>
      <c r="B18" s="8">
        <v>5210</v>
      </c>
      <c r="C18" s="121"/>
      <c r="D18" s="170">
        <v>0.09</v>
      </c>
      <c r="E18" s="170">
        <v>7.0000000000000007E-2</v>
      </c>
      <c r="F18" s="170">
        <v>7.0000000000000007E-2</v>
      </c>
      <c r="G18" s="170">
        <v>0.12</v>
      </c>
      <c r="H18" s="133"/>
    </row>
    <row r="19" spans="1:10" ht="63.95" customHeight="1">
      <c r="A19" s="120" t="s">
        <v>394</v>
      </c>
      <c r="B19" s="8">
        <v>5220</v>
      </c>
      <c r="C19" s="121" t="s">
        <v>379</v>
      </c>
      <c r="D19" s="170">
        <v>0.62</v>
      </c>
      <c r="E19" s="170">
        <v>0.64</v>
      </c>
      <c r="F19" s="170">
        <v>0.64</v>
      </c>
      <c r="G19" s="170">
        <v>0.63</v>
      </c>
      <c r="H19" s="133" t="s">
        <v>383</v>
      </c>
    </row>
    <row r="20" spans="1:10" ht="20.100000000000001" customHeight="1">
      <c r="A20" s="77" t="s">
        <v>327</v>
      </c>
      <c r="B20" s="8"/>
      <c r="C20" s="121"/>
      <c r="D20" s="134"/>
      <c r="E20" s="134"/>
      <c r="F20" s="134"/>
      <c r="G20" s="134"/>
      <c r="H20" s="133"/>
    </row>
    <row r="21" spans="1:10" ht="81" customHeight="1">
      <c r="A21" s="135" t="s">
        <v>395</v>
      </c>
      <c r="B21" s="8">
        <v>5300</v>
      </c>
      <c r="C21" s="121"/>
      <c r="D21" s="134"/>
      <c r="E21" s="134"/>
      <c r="F21" s="134"/>
      <c r="G21" s="134"/>
      <c r="H21" s="133"/>
    </row>
    <row r="22" spans="1:10" ht="20.100000000000001" customHeight="1"/>
    <row r="23" spans="1:10" ht="20.100000000000001" customHeight="1"/>
    <row r="24" spans="1:10" ht="20.100000000000001" customHeight="1"/>
    <row r="25" spans="1:10" s="3" customFormat="1" ht="20.100000000000001" customHeight="1">
      <c r="A25" s="190" t="s">
        <v>718</v>
      </c>
      <c r="B25" s="190"/>
      <c r="C25" s="1"/>
      <c r="D25" s="229" t="s">
        <v>131</v>
      </c>
      <c r="E25" s="229"/>
      <c r="F25" s="229"/>
      <c r="G25" s="229"/>
      <c r="H25" s="184" t="s">
        <v>727</v>
      </c>
      <c r="I25" s="186"/>
      <c r="J25" s="186"/>
    </row>
    <row r="26" spans="1:10" s="2" customFormat="1" ht="20.100000000000001" customHeight="1">
      <c r="A26" s="185" t="s">
        <v>720</v>
      </c>
      <c r="B26" s="53"/>
      <c r="C26" s="186"/>
      <c r="D26" s="228" t="s">
        <v>96</v>
      </c>
      <c r="E26" s="228"/>
      <c r="F26" s="228"/>
      <c r="G26" s="228"/>
      <c r="H26" s="183" t="s">
        <v>721</v>
      </c>
      <c r="I26" s="75"/>
      <c r="J26" s="75"/>
    </row>
  </sheetData>
  <mergeCells count="11">
    <mergeCell ref="A1:H1"/>
    <mergeCell ref="H3:H4"/>
    <mergeCell ref="D25:G25"/>
    <mergeCell ref="D26:G26"/>
    <mergeCell ref="A3:A4"/>
    <mergeCell ref="B3:B4"/>
    <mergeCell ref="C3:C4"/>
    <mergeCell ref="D3:D4"/>
    <mergeCell ref="E3:E4"/>
    <mergeCell ref="F3:F4"/>
    <mergeCell ref="G3:G4"/>
  </mergeCells>
  <phoneticPr fontId="3" type="noConversion"/>
  <pageMargins left="0.39370078740157483" right="0.19685039370078741" top="0.59055118110236227" bottom="0.39370078740157483" header="0" footer="0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96"/>
  <sheetViews>
    <sheetView view="pageBreakPreview" topLeftCell="A4" zoomScale="75" zoomScaleNormal="75" zoomScaleSheetLayoutView="75" workbookViewId="0">
      <selection activeCell="G56" sqref="G56"/>
    </sheetView>
  </sheetViews>
  <sheetFormatPr defaultRowHeight="18.75"/>
  <cols>
    <col min="1" max="1" width="44.85546875" style="2" customWidth="1"/>
    <col min="2" max="2" width="13.5703125" style="24" customWidth="1"/>
    <col min="3" max="3" width="12.710937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298" t="s">
        <v>152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pans="1:15">
      <c r="A2" s="298" t="s">
        <v>722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</row>
    <row r="3" spans="1:15">
      <c r="A3" s="228" t="s">
        <v>93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5" ht="20.100000000000001" customHeight="1">
      <c r="A4" s="299" t="s">
        <v>163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</row>
    <row r="5" spans="1:15" ht="21.95" customHeight="1">
      <c r="A5" s="301" t="s">
        <v>110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5" ht="10.5" customHeight="1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</row>
    <row r="7" spans="1:15" ht="16.5" customHeight="1">
      <c r="A7" s="300" t="s">
        <v>385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</row>
    <row r="8" spans="1:15" ht="10.5" customHeight="1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spans="1:15" s="3" customFormat="1" ht="40.5" customHeight="1">
      <c r="A9" s="218" t="s">
        <v>305</v>
      </c>
      <c r="B9" s="218"/>
      <c r="C9" s="218"/>
      <c r="D9" s="219" t="s">
        <v>165</v>
      </c>
      <c r="E9" s="219"/>
      <c r="F9" s="219" t="s">
        <v>35</v>
      </c>
      <c r="G9" s="219"/>
      <c r="H9" s="219" t="s">
        <v>75</v>
      </c>
      <c r="I9" s="219"/>
      <c r="J9" s="219" t="s">
        <v>166</v>
      </c>
      <c r="K9" s="219"/>
      <c r="L9" s="219" t="s">
        <v>330</v>
      </c>
      <c r="M9" s="219"/>
      <c r="N9" s="219" t="s">
        <v>331</v>
      </c>
      <c r="O9" s="219"/>
    </row>
    <row r="10" spans="1:15" s="3" customFormat="1" ht="18" customHeight="1">
      <c r="A10" s="218">
        <v>1</v>
      </c>
      <c r="B10" s="218"/>
      <c r="C10" s="218"/>
      <c r="D10" s="219">
        <v>2</v>
      </c>
      <c r="E10" s="219"/>
      <c r="F10" s="219">
        <v>3</v>
      </c>
      <c r="G10" s="219"/>
      <c r="H10" s="219">
        <v>4</v>
      </c>
      <c r="I10" s="219"/>
      <c r="J10" s="219">
        <v>5</v>
      </c>
      <c r="K10" s="219"/>
      <c r="L10" s="219">
        <v>6</v>
      </c>
      <c r="M10" s="219"/>
      <c r="N10" s="219">
        <v>7</v>
      </c>
      <c r="O10" s="219"/>
    </row>
    <row r="11" spans="1:15" s="3" customFormat="1" ht="20.100000000000001" customHeight="1">
      <c r="A11" s="247" t="s">
        <v>164</v>
      </c>
      <c r="B11" s="248"/>
      <c r="C11" s="249"/>
      <c r="D11" s="264">
        <f>SUM(D12:E17)</f>
        <v>764</v>
      </c>
      <c r="E11" s="265"/>
      <c r="F11" s="264">
        <f t="shared" ref="F11" si="0">SUM(F12:G17)</f>
        <v>750</v>
      </c>
      <c r="G11" s="265"/>
      <c r="H11" s="264">
        <f t="shared" ref="H11" si="1">SUM(H12:I17)</f>
        <v>686</v>
      </c>
      <c r="I11" s="265"/>
      <c r="J11" s="264">
        <f t="shared" ref="J11" si="2">SUM(J12:K17)</f>
        <v>700</v>
      </c>
      <c r="K11" s="265"/>
      <c r="L11" s="261">
        <f>J11/H11*100</f>
        <v>102</v>
      </c>
      <c r="M11" s="262"/>
      <c r="N11" s="261">
        <f>J11/F11*100</f>
        <v>93.3</v>
      </c>
      <c r="O11" s="262"/>
    </row>
    <row r="12" spans="1:15" s="3" customFormat="1" ht="20.100000000000001" customHeight="1">
      <c r="A12" s="263" t="s">
        <v>353</v>
      </c>
      <c r="B12" s="263"/>
      <c r="C12" s="263"/>
      <c r="D12" s="264">
        <v>80</v>
      </c>
      <c r="E12" s="265"/>
      <c r="F12" s="264">
        <v>78</v>
      </c>
      <c r="G12" s="265"/>
      <c r="H12" s="264">
        <v>63</v>
      </c>
      <c r="I12" s="265"/>
      <c r="J12" s="264">
        <v>67</v>
      </c>
      <c r="K12" s="265"/>
      <c r="L12" s="261">
        <f t="shared" ref="L12:L33" si="3">J12/H12*100</f>
        <v>106.3</v>
      </c>
      <c r="M12" s="262"/>
      <c r="N12" s="261">
        <f t="shared" ref="N12:N33" si="4">J12/F12*100</f>
        <v>85.9</v>
      </c>
      <c r="O12" s="262"/>
    </row>
    <row r="13" spans="1:15" s="3" customFormat="1" ht="20.100000000000001" customHeight="1">
      <c r="A13" s="263" t="s">
        <v>354</v>
      </c>
      <c r="B13" s="263"/>
      <c r="C13" s="263"/>
      <c r="D13" s="264">
        <v>43</v>
      </c>
      <c r="E13" s="265"/>
      <c r="F13" s="264">
        <v>40</v>
      </c>
      <c r="G13" s="265"/>
      <c r="H13" s="264">
        <v>31</v>
      </c>
      <c r="I13" s="265"/>
      <c r="J13" s="264">
        <v>31</v>
      </c>
      <c r="K13" s="265"/>
      <c r="L13" s="261">
        <f t="shared" si="3"/>
        <v>100</v>
      </c>
      <c r="M13" s="262"/>
      <c r="N13" s="261">
        <f t="shared" si="4"/>
        <v>77.5</v>
      </c>
      <c r="O13" s="262"/>
    </row>
    <row r="14" spans="1:15" s="3" customFormat="1" ht="20.100000000000001" customHeight="1">
      <c r="A14" s="263" t="s">
        <v>355</v>
      </c>
      <c r="B14" s="263"/>
      <c r="C14" s="263"/>
      <c r="D14" s="264">
        <v>92</v>
      </c>
      <c r="E14" s="265"/>
      <c r="F14" s="264">
        <v>88</v>
      </c>
      <c r="G14" s="265"/>
      <c r="H14" s="264">
        <v>81</v>
      </c>
      <c r="I14" s="265"/>
      <c r="J14" s="264">
        <v>81</v>
      </c>
      <c r="K14" s="265"/>
      <c r="L14" s="261">
        <f t="shared" si="3"/>
        <v>100</v>
      </c>
      <c r="M14" s="262"/>
      <c r="N14" s="261">
        <f t="shared" si="4"/>
        <v>92</v>
      </c>
      <c r="O14" s="262"/>
    </row>
    <row r="15" spans="1:15" s="3" customFormat="1" ht="20.100000000000001" customHeight="1">
      <c r="A15" s="263" t="s">
        <v>356</v>
      </c>
      <c r="B15" s="263"/>
      <c r="C15" s="263"/>
      <c r="D15" s="264">
        <v>86</v>
      </c>
      <c r="E15" s="265"/>
      <c r="F15" s="264">
        <v>84</v>
      </c>
      <c r="G15" s="265"/>
      <c r="H15" s="264">
        <v>87</v>
      </c>
      <c r="I15" s="265"/>
      <c r="J15" s="264">
        <v>87</v>
      </c>
      <c r="K15" s="265"/>
      <c r="L15" s="261">
        <f t="shared" si="3"/>
        <v>100</v>
      </c>
      <c r="M15" s="262"/>
      <c r="N15" s="261">
        <f t="shared" si="4"/>
        <v>103.6</v>
      </c>
      <c r="O15" s="262"/>
    </row>
    <row r="16" spans="1:15" s="3" customFormat="1" ht="20.100000000000001" customHeight="1">
      <c r="A16" s="263" t="s">
        <v>357</v>
      </c>
      <c r="B16" s="263"/>
      <c r="C16" s="263"/>
      <c r="D16" s="264">
        <v>463</v>
      </c>
      <c r="E16" s="265"/>
      <c r="F16" s="264">
        <v>460</v>
      </c>
      <c r="G16" s="265"/>
      <c r="H16" s="264">
        <v>424</v>
      </c>
      <c r="I16" s="265"/>
      <c r="J16" s="264">
        <v>434</v>
      </c>
      <c r="K16" s="265"/>
      <c r="L16" s="261">
        <f t="shared" si="3"/>
        <v>102.4</v>
      </c>
      <c r="M16" s="262"/>
      <c r="N16" s="261">
        <f t="shared" si="4"/>
        <v>94.3</v>
      </c>
      <c r="O16" s="262"/>
    </row>
    <row r="17" spans="1:15" s="3" customFormat="1" ht="20.100000000000001" customHeight="1">
      <c r="A17" s="263" t="s">
        <v>358</v>
      </c>
      <c r="B17" s="263"/>
      <c r="C17" s="263"/>
      <c r="D17" s="264">
        <v>0</v>
      </c>
      <c r="E17" s="265"/>
      <c r="F17" s="264">
        <v>0</v>
      </c>
      <c r="G17" s="265"/>
      <c r="H17" s="264">
        <v>0</v>
      </c>
      <c r="I17" s="265"/>
      <c r="J17" s="264">
        <v>0</v>
      </c>
      <c r="K17" s="265"/>
      <c r="L17" s="261">
        <v>0</v>
      </c>
      <c r="M17" s="262"/>
      <c r="N17" s="261">
        <v>0</v>
      </c>
      <c r="O17" s="262"/>
    </row>
    <row r="18" spans="1:15" s="3" customFormat="1" ht="20.100000000000001" customHeight="1">
      <c r="A18" s="246" t="s">
        <v>328</v>
      </c>
      <c r="B18" s="246"/>
      <c r="C18" s="246"/>
      <c r="D18" s="264">
        <f>SUM(D19:E21)</f>
        <v>78238</v>
      </c>
      <c r="E18" s="265"/>
      <c r="F18" s="264">
        <f t="shared" ref="F18" si="5">SUM(F19:G21)</f>
        <v>67521</v>
      </c>
      <c r="G18" s="265"/>
      <c r="H18" s="264">
        <f t="shared" ref="H18" si="6">SUM(H19:I21)</f>
        <v>70275</v>
      </c>
      <c r="I18" s="265"/>
      <c r="J18" s="264">
        <f t="shared" ref="J18" si="7">SUM(J19:K21)</f>
        <v>82370</v>
      </c>
      <c r="K18" s="265"/>
      <c r="L18" s="261">
        <f t="shared" si="3"/>
        <v>117.2</v>
      </c>
      <c r="M18" s="262"/>
      <c r="N18" s="261">
        <f t="shared" si="4"/>
        <v>122</v>
      </c>
      <c r="O18" s="262"/>
    </row>
    <row r="19" spans="1:15" s="3" customFormat="1" ht="20.100000000000001" customHeight="1">
      <c r="A19" s="263" t="s">
        <v>303</v>
      </c>
      <c r="B19" s="263"/>
      <c r="C19" s="263"/>
      <c r="D19" s="264">
        <v>386</v>
      </c>
      <c r="E19" s="265"/>
      <c r="F19" s="264">
        <v>185</v>
      </c>
      <c r="G19" s="265"/>
      <c r="H19" s="264">
        <v>315</v>
      </c>
      <c r="I19" s="265"/>
      <c r="J19" s="264">
        <v>315</v>
      </c>
      <c r="K19" s="265"/>
      <c r="L19" s="261">
        <f t="shared" si="3"/>
        <v>100</v>
      </c>
      <c r="M19" s="262"/>
      <c r="N19" s="261">
        <f t="shared" si="4"/>
        <v>170.3</v>
      </c>
      <c r="O19" s="262"/>
    </row>
    <row r="20" spans="1:15" s="3" customFormat="1" ht="20.100000000000001" customHeight="1">
      <c r="A20" s="263" t="s">
        <v>332</v>
      </c>
      <c r="B20" s="263"/>
      <c r="C20" s="263"/>
      <c r="D20" s="264">
        <v>3674</v>
      </c>
      <c r="E20" s="265"/>
      <c r="F20" s="264">
        <v>3366</v>
      </c>
      <c r="G20" s="265"/>
      <c r="H20" s="264">
        <v>2992</v>
      </c>
      <c r="I20" s="265"/>
      <c r="J20" s="264">
        <v>3381</v>
      </c>
      <c r="K20" s="265"/>
      <c r="L20" s="261">
        <f t="shared" si="3"/>
        <v>113</v>
      </c>
      <c r="M20" s="262"/>
      <c r="N20" s="261">
        <f t="shared" si="4"/>
        <v>100.4</v>
      </c>
      <c r="O20" s="262"/>
    </row>
    <row r="21" spans="1:15" s="3" customFormat="1" ht="20.100000000000001" customHeight="1">
      <c r="A21" s="263" t="s">
        <v>304</v>
      </c>
      <c r="B21" s="263"/>
      <c r="C21" s="263"/>
      <c r="D21" s="264">
        <v>74178</v>
      </c>
      <c r="E21" s="265"/>
      <c r="F21" s="264">
        <v>63970</v>
      </c>
      <c r="G21" s="265"/>
      <c r="H21" s="264">
        <v>66968</v>
      </c>
      <c r="I21" s="265"/>
      <c r="J21" s="264">
        <v>78674</v>
      </c>
      <c r="K21" s="265"/>
      <c r="L21" s="261">
        <f t="shared" si="3"/>
        <v>117.5</v>
      </c>
      <c r="M21" s="262"/>
      <c r="N21" s="261">
        <f t="shared" si="4"/>
        <v>123</v>
      </c>
      <c r="O21" s="262"/>
    </row>
    <row r="22" spans="1:15" s="3" customFormat="1" ht="20.100000000000001" customHeight="1">
      <c r="A22" s="246" t="s">
        <v>329</v>
      </c>
      <c r="B22" s="246"/>
      <c r="C22" s="246"/>
      <c r="D22" s="264">
        <f>SUM(D23:E25)</f>
        <v>78238</v>
      </c>
      <c r="E22" s="265"/>
      <c r="F22" s="264">
        <f t="shared" ref="F22" si="8">SUM(F23:G25)</f>
        <v>67521</v>
      </c>
      <c r="G22" s="265"/>
      <c r="H22" s="264">
        <f t="shared" ref="H22" si="9">SUM(H23:I25)</f>
        <v>70275</v>
      </c>
      <c r="I22" s="265"/>
      <c r="J22" s="264">
        <f t="shared" ref="J22" si="10">SUM(J23:K25)</f>
        <v>84010</v>
      </c>
      <c r="K22" s="265"/>
      <c r="L22" s="261">
        <f t="shared" si="3"/>
        <v>119.5</v>
      </c>
      <c r="M22" s="262"/>
      <c r="N22" s="261">
        <f t="shared" si="4"/>
        <v>124.4</v>
      </c>
      <c r="O22" s="262"/>
    </row>
    <row r="23" spans="1:15" s="3" customFormat="1" ht="20.100000000000001" customHeight="1">
      <c r="A23" s="263" t="s">
        <v>303</v>
      </c>
      <c r="B23" s="263"/>
      <c r="C23" s="263"/>
      <c r="D23" s="264">
        <v>386</v>
      </c>
      <c r="E23" s="265"/>
      <c r="F23" s="264">
        <v>185</v>
      </c>
      <c r="G23" s="265"/>
      <c r="H23" s="264">
        <v>315</v>
      </c>
      <c r="I23" s="265"/>
      <c r="J23" s="264">
        <v>320</v>
      </c>
      <c r="K23" s="265"/>
      <c r="L23" s="261">
        <f t="shared" si="3"/>
        <v>101.6</v>
      </c>
      <c r="M23" s="262"/>
      <c r="N23" s="261">
        <f t="shared" si="4"/>
        <v>173</v>
      </c>
      <c r="O23" s="262"/>
    </row>
    <row r="24" spans="1:15" s="3" customFormat="1" ht="20.100000000000001" customHeight="1">
      <c r="A24" s="263" t="s">
        <v>332</v>
      </c>
      <c r="B24" s="263"/>
      <c r="C24" s="263"/>
      <c r="D24" s="264">
        <v>3674</v>
      </c>
      <c r="E24" s="265"/>
      <c r="F24" s="264">
        <v>3366</v>
      </c>
      <c r="G24" s="265"/>
      <c r="H24" s="264">
        <v>2992</v>
      </c>
      <c r="I24" s="265"/>
      <c r="J24" s="264">
        <v>3421</v>
      </c>
      <c r="K24" s="265"/>
      <c r="L24" s="261">
        <f t="shared" si="3"/>
        <v>114.3</v>
      </c>
      <c r="M24" s="262"/>
      <c r="N24" s="261">
        <f t="shared" si="4"/>
        <v>101.6</v>
      </c>
      <c r="O24" s="262"/>
    </row>
    <row r="25" spans="1:15" s="3" customFormat="1" ht="20.100000000000001" customHeight="1">
      <c r="A25" s="263" t="s">
        <v>304</v>
      </c>
      <c r="B25" s="263"/>
      <c r="C25" s="263"/>
      <c r="D25" s="264">
        <v>74178</v>
      </c>
      <c r="E25" s="265"/>
      <c r="F25" s="264">
        <v>63970</v>
      </c>
      <c r="G25" s="265"/>
      <c r="H25" s="264">
        <v>66968</v>
      </c>
      <c r="I25" s="265"/>
      <c r="J25" s="264">
        <v>80269</v>
      </c>
      <c r="K25" s="265"/>
      <c r="L25" s="261">
        <f t="shared" si="3"/>
        <v>119.9</v>
      </c>
      <c r="M25" s="262"/>
      <c r="N25" s="261">
        <f t="shared" si="4"/>
        <v>125.5</v>
      </c>
      <c r="O25" s="262"/>
    </row>
    <row r="26" spans="1:15" s="3" customFormat="1" ht="38.25" customHeight="1">
      <c r="A26" s="246" t="s">
        <v>359</v>
      </c>
      <c r="B26" s="246"/>
      <c r="C26" s="246"/>
      <c r="D26" s="266">
        <v>8533.7999999999993</v>
      </c>
      <c r="E26" s="267"/>
      <c r="F26" s="268">
        <v>7502</v>
      </c>
      <c r="G26" s="269"/>
      <c r="H26" s="268">
        <v>8537</v>
      </c>
      <c r="I26" s="269"/>
      <c r="J26" s="268">
        <v>9806</v>
      </c>
      <c r="K26" s="269"/>
      <c r="L26" s="261">
        <f t="shared" si="3"/>
        <v>114.9</v>
      </c>
      <c r="M26" s="262"/>
      <c r="N26" s="261">
        <f t="shared" si="4"/>
        <v>130.69999999999999</v>
      </c>
      <c r="O26" s="262"/>
    </row>
    <row r="27" spans="1:15" s="3" customFormat="1" ht="20.100000000000001" customHeight="1">
      <c r="A27" s="263" t="s">
        <v>303</v>
      </c>
      <c r="B27" s="263"/>
      <c r="C27" s="263"/>
      <c r="D27" s="264">
        <v>32133</v>
      </c>
      <c r="E27" s="265"/>
      <c r="F27" s="264">
        <v>15408</v>
      </c>
      <c r="G27" s="265"/>
      <c r="H27" s="264">
        <v>26242</v>
      </c>
      <c r="I27" s="265"/>
      <c r="J27" s="264">
        <v>26242</v>
      </c>
      <c r="K27" s="265"/>
      <c r="L27" s="261">
        <f t="shared" si="3"/>
        <v>100</v>
      </c>
      <c r="M27" s="262"/>
      <c r="N27" s="261">
        <f t="shared" si="4"/>
        <v>170.3</v>
      </c>
      <c r="O27" s="262"/>
    </row>
    <row r="28" spans="1:15" s="3" customFormat="1" ht="20.100000000000001" customHeight="1">
      <c r="A28" s="263" t="s">
        <v>332</v>
      </c>
      <c r="B28" s="263"/>
      <c r="C28" s="263"/>
      <c r="D28" s="264">
        <v>10559</v>
      </c>
      <c r="E28" s="265"/>
      <c r="F28" s="264">
        <v>10389</v>
      </c>
      <c r="G28" s="265"/>
      <c r="H28" s="264">
        <v>8905</v>
      </c>
      <c r="I28" s="265"/>
      <c r="J28" s="264">
        <v>9716</v>
      </c>
      <c r="K28" s="265"/>
      <c r="L28" s="261">
        <f t="shared" si="3"/>
        <v>109.1</v>
      </c>
      <c r="M28" s="262"/>
      <c r="N28" s="261">
        <f t="shared" si="4"/>
        <v>93.5</v>
      </c>
      <c r="O28" s="262"/>
    </row>
    <row r="29" spans="1:15" s="3" customFormat="1" ht="20.100000000000001" customHeight="1">
      <c r="A29" s="263" t="s">
        <v>304</v>
      </c>
      <c r="B29" s="263"/>
      <c r="C29" s="263"/>
      <c r="D29" s="264">
        <v>9599</v>
      </c>
      <c r="E29" s="265"/>
      <c r="F29" s="264">
        <v>7383</v>
      </c>
      <c r="G29" s="265"/>
      <c r="H29" s="264">
        <v>8494</v>
      </c>
      <c r="I29" s="265"/>
      <c r="J29" s="264">
        <v>9785</v>
      </c>
      <c r="K29" s="265"/>
      <c r="L29" s="261">
        <f t="shared" si="3"/>
        <v>115.2</v>
      </c>
      <c r="M29" s="262"/>
      <c r="N29" s="261">
        <f t="shared" si="4"/>
        <v>132.5</v>
      </c>
      <c r="O29" s="262"/>
    </row>
    <row r="30" spans="1:15" s="3" customFormat="1" ht="20.100000000000001" customHeight="1">
      <c r="A30" s="246" t="s">
        <v>360</v>
      </c>
      <c r="B30" s="246"/>
      <c r="C30" s="246"/>
      <c r="D30" s="266">
        <v>8533.7999999999993</v>
      </c>
      <c r="E30" s="267"/>
      <c r="F30" s="268">
        <v>7502</v>
      </c>
      <c r="G30" s="269"/>
      <c r="H30" s="268">
        <v>8537</v>
      </c>
      <c r="I30" s="269"/>
      <c r="J30" s="264">
        <v>10001</v>
      </c>
      <c r="K30" s="265"/>
      <c r="L30" s="261">
        <f t="shared" si="3"/>
        <v>117.1</v>
      </c>
      <c r="M30" s="262"/>
      <c r="N30" s="261">
        <f t="shared" si="4"/>
        <v>133.30000000000001</v>
      </c>
      <c r="O30" s="262"/>
    </row>
    <row r="31" spans="1:15" s="3" customFormat="1" ht="20.100000000000001" customHeight="1">
      <c r="A31" s="263" t="s">
        <v>303</v>
      </c>
      <c r="B31" s="263"/>
      <c r="C31" s="263"/>
      <c r="D31" s="264">
        <v>32133</v>
      </c>
      <c r="E31" s="265"/>
      <c r="F31" s="264">
        <v>15408</v>
      </c>
      <c r="G31" s="265"/>
      <c r="H31" s="264">
        <v>26242</v>
      </c>
      <c r="I31" s="265"/>
      <c r="J31" s="264">
        <v>26667</v>
      </c>
      <c r="K31" s="265"/>
      <c r="L31" s="261">
        <f t="shared" si="3"/>
        <v>101.6</v>
      </c>
      <c r="M31" s="262"/>
      <c r="N31" s="261">
        <f t="shared" si="4"/>
        <v>173.1</v>
      </c>
      <c r="O31" s="262"/>
    </row>
    <row r="32" spans="1:15" s="3" customFormat="1" ht="20.100000000000001" customHeight="1">
      <c r="A32" s="263" t="s">
        <v>332</v>
      </c>
      <c r="B32" s="263"/>
      <c r="C32" s="263"/>
      <c r="D32" s="264">
        <v>10559</v>
      </c>
      <c r="E32" s="265"/>
      <c r="F32" s="264">
        <v>10389</v>
      </c>
      <c r="G32" s="265"/>
      <c r="H32" s="264">
        <v>8905</v>
      </c>
      <c r="I32" s="265"/>
      <c r="J32" s="264">
        <v>10182</v>
      </c>
      <c r="K32" s="265"/>
      <c r="L32" s="261">
        <f t="shared" si="3"/>
        <v>114.3</v>
      </c>
      <c r="M32" s="262"/>
      <c r="N32" s="261">
        <f t="shared" si="4"/>
        <v>98</v>
      </c>
      <c r="O32" s="262"/>
    </row>
    <row r="33" spans="1:15" s="3" customFormat="1" ht="20.100000000000001" customHeight="1">
      <c r="A33" s="263" t="s">
        <v>304</v>
      </c>
      <c r="B33" s="263"/>
      <c r="C33" s="263"/>
      <c r="D33" s="264">
        <v>9599</v>
      </c>
      <c r="E33" s="265"/>
      <c r="F33" s="264">
        <v>7383</v>
      </c>
      <c r="G33" s="265"/>
      <c r="H33" s="264">
        <v>8494</v>
      </c>
      <c r="I33" s="265"/>
      <c r="J33" s="264">
        <v>9984</v>
      </c>
      <c r="K33" s="265"/>
      <c r="L33" s="261">
        <f t="shared" si="3"/>
        <v>117.5</v>
      </c>
      <c r="M33" s="262"/>
      <c r="N33" s="261">
        <f t="shared" si="4"/>
        <v>135.19999999999999</v>
      </c>
      <c r="O33" s="262"/>
    </row>
    <row r="34" spans="1:15" ht="10.5" customHeight="1">
      <c r="A34" s="27"/>
      <c r="B34" s="27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9.5" customHeight="1">
      <c r="A35" s="297" t="s">
        <v>361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</row>
    <row r="36" spans="1:15" ht="12.75" customHeight="1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</row>
    <row r="37" spans="1:15" ht="61.5" customHeight="1">
      <c r="A37" s="296" t="s">
        <v>726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</row>
    <row r="38" spans="1:15" ht="21.75" customHeight="1">
      <c r="A38" s="28"/>
      <c r="B38" s="28"/>
      <c r="C38" s="28"/>
      <c r="D38" s="28"/>
      <c r="E38" s="28"/>
      <c r="F38" s="28"/>
      <c r="G38" s="28"/>
      <c r="H38" s="28"/>
      <c r="I38" s="28"/>
    </row>
    <row r="39" spans="1:15" ht="21.95" customHeight="1">
      <c r="A39" s="283" t="s">
        <v>362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</row>
    <row r="40" spans="1:15" ht="10.5" customHeight="1"/>
    <row r="41" spans="1:15" ht="60" customHeight="1">
      <c r="A41" s="46" t="s">
        <v>167</v>
      </c>
      <c r="B41" s="289" t="s">
        <v>363</v>
      </c>
      <c r="C41" s="290"/>
      <c r="D41" s="290"/>
      <c r="E41" s="290"/>
      <c r="F41" s="218" t="s">
        <v>104</v>
      </c>
      <c r="G41" s="218"/>
      <c r="H41" s="218"/>
      <c r="I41" s="218"/>
      <c r="J41" s="218"/>
      <c r="K41" s="218"/>
      <c r="L41" s="218"/>
      <c r="M41" s="218"/>
      <c r="N41" s="218"/>
      <c r="O41" s="218"/>
    </row>
    <row r="42" spans="1:15" ht="18" customHeight="1">
      <c r="A42" s="46">
        <v>1</v>
      </c>
      <c r="B42" s="289">
        <v>2</v>
      </c>
      <c r="C42" s="290"/>
      <c r="D42" s="290"/>
      <c r="E42" s="290"/>
      <c r="F42" s="218">
        <v>3</v>
      </c>
      <c r="G42" s="218"/>
      <c r="H42" s="218"/>
      <c r="I42" s="218"/>
      <c r="J42" s="218"/>
      <c r="K42" s="218"/>
      <c r="L42" s="218"/>
      <c r="M42" s="218"/>
      <c r="N42" s="218"/>
      <c r="O42" s="218"/>
    </row>
    <row r="43" spans="1:15" ht="48.75" customHeight="1">
      <c r="A43" s="128">
        <v>19290012</v>
      </c>
      <c r="B43" s="293" t="s">
        <v>653</v>
      </c>
      <c r="C43" s="294"/>
      <c r="D43" s="294"/>
      <c r="E43" s="294"/>
      <c r="F43" s="295" t="s">
        <v>725</v>
      </c>
      <c r="G43" s="295"/>
      <c r="H43" s="295"/>
      <c r="I43" s="295"/>
      <c r="J43" s="295"/>
      <c r="K43" s="295"/>
      <c r="L43" s="295"/>
      <c r="M43" s="295"/>
      <c r="N43" s="295"/>
      <c r="O43" s="295"/>
    </row>
    <row r="44" spans="1:15" ht="20.100000000000001" customHeight="1">
      <c r="A44" s="128"/>
      <c r="B44" s="293"/>
      <c r="C44" s="294"/>
      <c r="D44" s="294"/>
      <c r="E44" s="294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5" ht="20.100000000000001" customHeight="1">
      <c r="A45" s="128"/>
      <c r="B45" s="293"/>
      <c r="C45" s="294"/>
      <c r="D45" s="294"/>
      <c r="E45" s="294"/>
      <c r="F45" s="295"/>
      <c r="G45" s="295"/>
      <c r="H45" s="295"/>
      <c r="I45" s="295"/>
      <c r="J45" s="295"/>
      <c r="K45" s="295"/>
      <c r="L45" s="295"/>
      <c r="M45" s="295"/>
      <c r="N45" s="295"/>
      <c r="O45" s="295"/>
    </row>
    <row r="46" spans="1:15" ht="20.100000000000001" customHeight="1">
      <c r="A46" s="128"/>
      <c r="B46" s="293"/>
      <c r="C46" s="294"/>
      <c r="D46" s="294"/>
      <c r="E46" s="294"/>
      <c r="F46" s="295"/>
      <c r="G46" s="295"/>
      <c r="H46" s="295"/>
      <c r="I46" s="295"/>
      <c r="J46" s="295"/>
      <c r="K46" s="295"/>
      <c r="L46" s="295"/>
      <c r="M46" s="295"/>
      <c r="N46" s="295"/>
      <c r="O46" s="295"/>
    </row>
    <row r="47" spans="1:15" ht="20.100000000000001" customHeight="1">
      <c r="A47" s="128"/>
      <c r="B47" s="293"/>
      <c r="C47" s="294"/>
      <c r="D47" s="294"/>
      <c r="E47" s="294"/>
      <c r="F47" s="295"/>
      <c r="G47" s="295"/>
      <c r="H47" s="295"/>
      <c r="I47" s="295"/>
      <c r="J47" s="295"/>
      <c r="K47" s="295"/>
      <c r="L47" s="295"/>
      <c r="M47" s="295"/>
      <c r="N47" s="295"/>
      <c r="O47" s="295"/>
    </row>
    <row r="48" spans="1:15" ht="20.100000000000001" customHeight="1">
      <c r="A48" s="128"/>
      <c r="B48" s="293"/>
      <c r="C48" s="294"/>
      <c r="D48" s="294"/>
      <c r="E48" s="294"/>
      <c r="F48" s="295"/>
      <c r="G48" s="295"/>
      <c r="H48" s="295"/>
      <c r="I48" s="295"/>
      <c r="J48" s="295"/>
      <c r="K48" s="295"/>
      <c r="L48" s="295"/>
      <c r="M48" s="295"/>
      <c r="N48" s="295"/>
      <c r="O48" s="295"/>
    </row>
    <row r="49" spans="1:15" ht="20.100000000000001" customHeight="1">
      <c r="A49" s="128"/>
      <c r="B49" s="293"/>
      <c r="C49" s="294"/>
      <c r="D49" s="294"/>
      <c r="E49" s="294"/>
      <c r="F49" s="295"/>
      <c r="G49" s="295"/>
      <c r="H49" s="295"/>
      <c r="I49" s="295"/>
      <c r="J49" s="295"/>
      <c r="K49" s="295"/>
      <c r="L49" s="295"/>
      <c r="M49" s="295"/>
      <c r="N49" s="295"/>
      <c r="O49" s="295"/>
    </row>
    <row r="50" spans="1:15" ht="20.100000000000001" customHeight="1">
      <c r="A50" s="105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ht="21.95" customHeight="1">
      <c r="A51" s="292" t="s">
        <v>282</v>
      </c>
      <c r="B51" s="292"/>
      <c r="C51" s="292"/>
      <c r="D51" s="292"/>
      <c r="E51" s="292"/>
      <c r="F51" s="292"/>
      <c r="G51" s="292"/>
      <c r="H51" s="292"/>
      <c r="I51" s="292"/>
      <c r="J51" s="292"/>
    </row>
    <row r="52" spans="1:15" ht="20.100000000000001" customHeight="1">
      <c r="A52" s="23"/>
    </row>
    <row r="53" spans="1:15" ht="63.95" customHeight="1">
      <c r="A53" s="219" t="s">
        <v>305</v>
      </c>
      <c r="B53" s="219" t="s">
        <v>364</v>
      </c>
      <c r="C53" s="219"/>
      <c r="D53" s="219" t="s">
        <v>553</v>
      </c>
      <c r="E53" s="219"/>
      <c r="F53" s="219"/>
      <c r="G53" s="219" t="s">
        <v>648</v>
      </c>
      <c r="H53" s="219"/>
      <c r="I53" s="219"/>
      <c r="J53" s="220" t="s">
        <v>649</v>
      </c>
      <c r="K53" s="221"/>
      <c r="L53" s="222"/>
      <c r="M53" s="219" t="s">
        <v>650</v>
      </c>
      <c r="N53" s="219"/>
      <c r="O53" s="219"/>
    </row>
    <row r="54" spans="1:15" ht="168.75">
      <c r="A54" s="219"/>
      <c r="B54" s="8" t="s">
        <v>85</v>
      </c>
      <c r="C54" s="8" t="s">
        <v>86</v>
      </c>
      <c r="D54" s="8" t="s">
        <v>365</v>
      </c>
      <c r="E54" s="8" t="s">
        <v>366</v>
      </c>
      <c r="F54" s="8" t="s">
        <v>367</v>
      </c>
      <c r="G54" s="8" t="s">
        <v>365</v>
      </c>
      <c r="H54" s="8" t="s">
        <v>366</v>
      </c>
      <c r="I54" s="8" t="s">
        <v>367</v>
      </c>
      <c r="J54" s="8" t="s">
        <v>365</v>
      </c>
      <c r="K54" s="8" t="s">
        <v>366</v>
      </c>
      <c r="L54" s="8" t="s">
        <v>367</v>
      </c>
      <c r="M54" s="8" t="s">
        <v>365</v>
      </c>
      <c r="N54" s="8" t="s">
        <v>366</v>
      </c>
      <c r="O54" s="8" t="s">
        <v>367</v>
      </c>
    </row>
    <row r="55" spans="1:15" ht="18" customHeight="1">
      <c r="A55" s="8">
        <v>1</v>
      </c>
      <c r="B55" s="8">
        <v>2</v>
      </c>
      <c r="C55" s="8">
        <v>3</v>
      </c>
      <c r="D55" s="8">
        <v>4</v>
      </c>
      <c r="E55" s="8">
        <v>5</v>
      </c>
      <c r="F55" s="8">
        <v>6</v>
      </c>
      <c r="G55" s="8">
        <v>7</v>
      </c>
      <c r="H55" s="7">
        <v>8</v>
      </c>
      <c r="I55" s="7">
        <v>9</v>
      </c>
      <c r="J55" s="7">
        <v>10</v>
      </c>
      <c r="K55" s="7">
        <v>11</v>
      </c>
      <c r="L55" s="7">
        <v>12</v>
      </c>
      <c r="M55" s="7">
        <v>13</v>
      </c>
      <c r="N55" s="7">
        <v>14</v>
      </c>
      <c r="O55" s="7">
        <v>15</v>
      </c>
    </row>
    <row r="56" spans="1:15" ht="36.75" customHeight="1">
      <c r="A56" s="9" t="s">
        <v>647</v>
      </c>
      <c r="B56" s="14"/>
      <c r="C56" s="14"/>
      <c r="D56" s="141">
        <v>153863</v>
      </c>
      <c r="E56" s="141"/>
      <c r="F56" s="143"/>
      <c r="G56" s="141">
        <v>208995</v>
      </c>
      <c r="H56" s="141"/>
      <c r="I56" s="143"/>
      <c r="J56" s="141">
        <v>249779</v>
      </c>
      <c r="K56" s="141"/>
      <c r="L56" s="143"/>
      <c r="M56" s="141">
        <v>407840</v>
      </c>
      <c r="N56" s="141"/>
      <c r="O56" s="143"/>
    </row>
    <row r="57" spans="1:15" ht="20.100000000000001" customHeight="1">
      <c r="A57" s="9"/>
      <c r="B57" s="14"/>
      <c r="C57" s="14"/>
      <c r="D57" s="141"/>
      <c r="E57" s="141"/>
      <c r="F57" s="143"/>
      <c r="G57" s="141"/>
      <c r="H57" s="141"/>
      <c r="I57" s="143"/>
      <c r="J57" s="141"/>
      <c r="K57" s="141"/>
      <c r="L57" s="143"/>
      <c r="M57" s="141"/>
      <c r="N57" s="141"/>
      <c r="O57" s="143"/>
    </row>
    <row r="58" spans="1:15" ht="20.100000000000001" customHeight="1">
      <c r="A58" s="9" t="s">
        <v>64</v>
      </c>
      <c r="B58" s="14">
        <v>100</v>
      </c>
      <c r="C58" s="14">
        <v>100</v>
      </c>
      <c r="D58" s="199">
        <f>SUM(D56:D57)</f>
        <v>153863</v>
      </c>
      <c r="E58" s="141"/>
      <c r="F58" s="144"/>
      <c r="G58" s="199">
        <f>SUM(G56:G57)</f>
        <v>208995</v>
      </c>
      <c r="H58" s="142"/>
      <c r="I58" s="144"/>
      <c r="J58" s="199">
        <f>SUM(J56:J57)</f>
        <v>249779</v>
      </c>
      <c r="K58" s="142"/>
      <c r="L58" s="144"/>
      <c r="M58" s="199">
        <f>SUM(M56:M57)</f>
        <v>407840</v>
      </c>
      <c r="N58" s="142"/>
      <c r="O58" s="144"/>
    </row>
    <row r="59" spans="1:15" ht="20.100000000000001" customHeight="1">
      <c r="A59" s="25"/>
      <c r="B59" s="26"/>
      <c r="C59" s="26"/>
      <c r="D59" s="26"/>
      <c r="E59" s="26"/>
      <c r="F59" s="15"/>
      <c r="G59" s="15"/>
      <c r="H59" s="15"/>
      <c r="I59" s="6"/>
      <c r="J59" s="6"/>
      <c r="K59" s="6"/>
      <c r="L59" s="6"/>
      <c r="M59" s="6"/>
      <c r="N59" s="6"/>
      <c r="O59" s="6"/>
    </row>
    <row r="60" spans="1:15" ht="21.95" customHeight="1">
      <c r="A60" s="283" t="s">
        <v>87</v>
      </c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</row>
    <row r="61" spans="1:15" ht="20.100000000000001" customHeight="1">
      <c r="A61" s="23"/>
    </row>
    <row r="62" spans="1:15" ht="63.95" customHeight="1">
      <c r="A62" s="8" t="s">
        <v>155</v>
      </c>
      <c r="B62" s="219" t="s">
        <v>83</v>
      </c>
      <c r="C62" s="219"/>
      <c r="D62" s="219" t="s">
        <v>77</v>
      </c>
      <c r="E62" s="219"/>
      <c r="F62" s="219" t="s">
        <v>78</v>
      </c>
      <c r="G62" s="219"/>
      <c r="H62" s="219" t="s">
        <v>368</v>
      </c>
      <c r="I62" s="219"/>
      <c r="J62" s="219"/>
      <c r="K62" s="220" t="s">
        <v>105</v>
      </c>
      <c r="L62" s="222"/>
      <c r="M62" s="220" t="s">
        <v>41</v>
      </c>
      <c r="N62" s="221"/>
      <c r="O62" s="222"/>
    </row>
    <row r="63" spans="1:15" ht="18" customHeight="1">
      <c r="A63" s="7">
        <v>1</v>
      </c>
      <c r="B63" s="218">
        <v>2</v>
      </c>
      <c r="C63" s="218"/>
      <c r="D63" s="218">
        <v>3</v>
      </c>
      <c r="E63" s="218"/>
      <c r="F63" s="288">
        <v>4</v>
      </c>
      <c r="G63" s="288"/>
      <c r="H63" s="218">
        <v>5</v>
      </c>
      <c r="I63" s="218"/>
      <c r="J63" s="218"/>
      <c r="K63" s="218">
        <v>6</v>
      </c>
      <c r="L63" s="218"/>
      <c r="M63" s="289">
        <v>7</v>
      </c>
      <c r="N63" s="290"/>
      <c r="O63" s="291"/>
    </row>
    <row r="64" spans="1:15" ht="20.100000000000001" customHeight="1">
      <c r="A64" s="9"/>
      <c r="B64" s="280"/>
      <c r="C64" s="280"/>
      <c r="D64" s="286"/>
      <c r="E64" s="286"/>
      <c r="F64" s="287"/>
      <c r="G64" s="287"/>
      <c r="H64" s="219"/>
      <c r="I64" s="219"/>
      <c r="J64" s="219"/>
      <c r="K64" s="264"/>
      <c r="L64" s="265"/>
      <c r="M64" s="280"/>
      <c r="N64" s="280"/>
      <c r="O64" s="280"/>
    </row>
    <row r="65" spans="1:15" ht="20.100000000000001" customHeight="1">
      <c r="A65" s="9"/>
      <c r="B65" s="277"/>
      <c r="C65" s="279"/>
      <c r="D65" s="264"/>
      <c r="E65" s="265"/>
      <c r="F65" s="284"/>
      <c r="G65" s="285"/>
      <c r="H65" s="220"/>
      <c r="I65" s="221"/>
      <c r="J65" s="222"/>
      <c r="K65" s="264"/>
      <c r="L65" s="265"/>
      <c r="M65" s="277"/>
      <c r="N65" s="278"/>
      <c r="O65" s="279"/>
    </row>
    <row r="66" spans="1:15" ht="20.100000000000001" customHeight="1">
      <c r="A66" s="9"/>
      <c r="B66" s="280"/>
      <c r="C66" s="280"/>
      <c r="D66" s="286"/>
      <c r="E66" s="286"/>
      <c r="F66" s="287"/>
      <c r="G66" s="287"/>
      <c r="H66" s="219"/>
      <c r="I66" s="219"/>
      <c r="J66" s="219"/>
      <c r="K66" s="264"/>
      <c r="L66" s="265"/>
      <c r="M66" s="280"/>
      <c r="N66" s="280"/>
      <c r="O66" s="280"/>
    </row>
    <row r="67" spans="1:15" ht="20.100000000000001" customHeight="1">
      <c r="A67" s="9" t="s">
        <v>64</v>
      </c>
      <c r="B67" s="219" t="s">
        <v>42</v>
      </c>
      <c r="C67" s="219"/>
      <c r="D67" s="219" t="s">
        <v>42</v>
      </c>
      <c r="E67" s="219"/>
      <c r="F67" s="219" t="s">
        <v>42</v>
      </c>
      <c r="G67" s="219"/>
      <c r="H67" s="219"/>
      <c r="I67" s="219"/>
      <c r="J67" s="219"/>
      <c r="K67" s="281">
        <f>SUM(K64:L66)</f>
        <v>0</v>
      </c>
      <c r="L67" s="282"/>
      <c r="M67" s="280"/>
      <c r="N67" s="280"/>
      <c r="O67" s="280"/>
    </row>
    <row r="68" spans="1:15" ht="20.100000000000001" customHeight="1">
      <c r="A68" s="15"/>
      <c r="B68" s="29"/>
      <c r="C68" s="29"/>
      <c r="D68" s="29"/>
      <c r="E68" s="29"/>
      <c r="F68" s="29"/>
      <c r="G68" s="29"/>
      <c r="H68" s="29"/>
      <c r="I68" s="29"/>
      <c r="J68" s="29"/>
      <c r="K68" s="3"/>
      <c r="L68" s="3"/>
      <c r="M68" s="3"/>
      <c r="N68" s="3"/>
      <c r="O68" s="3"/>
    </row>
    <row r="69" spans="1:15" ht="21.95" customHeight="1">
      <c r="A69" s="283" t="s">
        <v>88</v>
      </c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</row>
    <row r="70" spans="1:15" ht="20.100000000000001" customHeight="1">
      <c r="A70" s="6"/>
      <c r="B70" s="21"/>
      <c r="C70" s="6"/>
      <c r="D70" s="6"/>
      <c r="E70" s="6"/>
      <c r="F70" s="6"/>
      <c r="G70" s="6"/>
      <c r="H70" s="6"/>
      <c r="I70" s="20"/>
    </row>
    <row r="71" spans="1:15" ht="63.95" customHeight="1">
      <c r="A71" s="219" t="s">
        <v>76</v>
      </c>
      <c r="B71" s="219"/>
      <c r="C71" s="219"/>
      <c r="D71" s="219" t="s">
        <v>106</v>
      </c>
      <c r="E71" s="219"/>
      <c r="F71" s="219"/>
      <c r="G71" s="219" t="s">
        <v>396</v>
      </c>
      <c r="H71" s="219"/>
      <c r="I71" s="219"/>
      <c r="J71" s="219" t="s">
        <v>390</v>
      </c>
      <c r="K71" s="219"/>
      <c r="L71" s="219"/>
      <c r="M71" s="219" t="s">
        <v>107</v>
      </c>
      <c r="N71" s="219"/>
      <c r="O71" s="219"/>
    </row>
    <row r="72" spans="1:15" ht="18" customHeight="1">
      <c r="A72" s="219">
        <v>1</v>
      </c>
      <c r="B72" s="219"/>
      <c r="C72" s="219"/>
      <c r="D72" s="219">
        <v>2</v>
      </c>
      <c r="E72" s="219"/>
      <c r="F72" s="219"/>
      <c r="G72" s="219">
        <v>3</v>
      </c>
      <c r="H72" s="219"/>
      <c r="I72" s="219"/>
      <c r="J72" s="218">
        <v>4</v>
      </c>
      <c r="K72" s="218"/>
      <c r="L72" s="218"/>
      <c r="M72" s="218">
        <v>5</v>
      </c>
      <c r="N72" s="218"/>
      <c r="O72" s="218"/>
    </row>
    <row r="73" spans="1:15" ht="20.100000000000001" customHeight="1">
      <c r="A73" s="263" t="s">
        <v>369</v>
      </c>
      <c r="B73" s="263"/>
      <c r="C73" s="263"/>
      <c r="D73" s="270">
        <v>0</v>
      </c>
      <c r="E73" s="270"/>
      <c r="F73" s="270"/>
      <c r="G73" s="270">
        <v>0</v>
      </c>
      <c r="H73" s="270"/>
      <c r="I73" s="270"/>
      <c r="J73" s="270">
        <v>0</v>
      </c>
      <c r="K73" s="270"/>
      <c r="L73" s="270"/>
      <c r="M73" s="270">
        <v>0</v>
      </c>
      <c r="N73" s="270"/>
      <c r="O73" s="270"/>
    </row>
    <row r="74" spans="1:15" ht="20.100000000000001" customHeight="1">
      <c r="A74" s="263" t="s">
        <v>128</v>
      </c>
      <c r="B74" s="263"/>
      <c r="C74" s="263"/>
      <c r="D74" s="270">
        <v>0</v>
      </c>
      <c r="E74" s="270"/>
      <c r="F74" s="270"/>
      <c r="G74" s="270">
        <v>0</v>
      </c>
      <c r="H74" s="270"/>
      <c r="I74" s="270"/>
      <c r="J74" s="270">
        <v>0</v>
      </c>
      <c r="K74" s="270"/>
      <c r="L74" s="270"/>
      <c r="M74" s="270">
        <v>0</v>
      </c>
      <c r="N74" s="270"/>
      <c r="O74" s="270"/>
    </row>
    <row r="75" spans="1:15" ht="20.100000000000001" customHeight="1">
      <c r="A75" s="263"/>
      <c r="B75" s="263"/>
      <c r="C75" s="263"/>
      <c r="D75" s="271"/>
      <c r="E75" s="272"/>
      <c r="F75" s="273"/>
      <c r="G75" s="271"/>
      <c r="H75" s="272"/>
      <c r="I75" s="273"/>
      <c r="J75" s="271"/>
      <c r="K75" s="272"/>
      <c r="L75" s="273"/>
      <c r="M75" s="271"/>
      <c r="N75" s="272"/>
      <c r="O75" s="273"/>
    </row>
    <row r="76" spans="1:15" ht="20.100000000000001" customHeight="1">
      <c r="A76" s="263" t="s">
        <v>370</v>
      </c>
      <c r="B76" s="263"/>
      <c r="C76" s="263"/>
      <c r="D76" s="270">
        <v>0</v>
      </c>
      <c r="E76" s="270"/>
      <c r="F76" s="270"/>
      <c r="G76" s="270">
        <v>0</v>
      </c>
      <c r="H76" s="270"/>
      <c r="I76" s="270"/>
      <c r="J76" s="270">
        <v>0</v>
      </c>
      <c r="K76" s="270"/>
      <c r="L76" s="270"/>
      <c r="M76" s="270">
        <v>0</v>
      </c>
      <c r="N76" s="270"/>
      <c r="O76" s="270"/>
    </row>
    <row r="77" spans="1:15" ht="20.100000000000001" customHeight="1">
      <c r="A77" s="263" t="s">
        <v>129</v>
      </c>
      <c r="B77" s="263"/>
      <c r="C77" s="263"/>
      <c r="D77" s="270">
        <v>0</v>
      </c>
      <c r="E77" s="270"/>
      <c r="F77" s="270"/>
      <c r="G77" s="270">
        <v>0</v>
      </c>
      <c r="H77" s="270"/>
      <c r="I77" s="270"/>
      <c r="J77" s="270">
        <v>0</v>
      </c>
      <c r="K77" s="270"/>
      <c r="L77" s="270"/>
      <c r="M77" s="270">
        <v>0</v>
      </c>
      <c r="N77" s="270"/>
      <c r="O77" s="270"/>
    </row>
    <row r="78" spans="1:15" ht="20.100000000000001" customHeight="1">
      <c r="A78" s="263"/>
      <c r="B78" s="263"/>
      <c r="C78" s="263"/>
      <c r="D78" s="271"/>
      <c r="E78" s="272"/>
      <c r="F78" s="273"/>
      <c r="G78" s="271"/>
      <c r="H78" s="272"/>
      <c r="I78" s="273"/>
      <c r="J78" s="271"/>
      <c r="K78" s="272"/>
      <c r="L78" s="273"/>
      <c r="M78" s="271"/>
      <c r="N78" s="272"/>
      <c r="O78" s="273"/>
    </row>
    <row r="79" spans="1:15" ht="20.100000000000001" customHeight="1">
      <c r="A79" s="263" t="s">
        <v>371</v>
      </c>
      <c r="B79" s="263"/>
      <c r="C79" s="263"/>
      <c r="D79" s="270">
        <v>0</v>
      </c>
      <c r="E79" s="270"/>
      <c r="F79" s="270"/>
      <c r="G79" s="270">
        <v>0</v>
      </c>
      <c r="H79" s="270"/>
      <c r="I79" s="270"/>
      <c r="J79" s="270">
        <v>0</v>
      </c>
      <c r="K79" s="270"/>
      <c r="L79" s="270"/>
      <c r="M79" s="270">
        <v>0</v>
      </c>
      <c r="N79" s="270"/>
      <c r="O79" s="270"/>
    </row>
    <row r="80" spans="1:15" ht="20.100000000000001" customHeight="1">
      <c r="A80" s="263" t="s">
        <v>128</v>
      </c>
      <c r="B80" s="263"/>
      <c r="C80" s="263"/>
      <c r="D80" s="270">
        <v>0</v>
      </c>
      <c r="E80" s="270"/>
      <c r="F80" s="270"/>
      <c r="G80" s="270">
        <v>0</v>
      </c>
      <c r="H80" s="270"/>
      <c r="I80" s="270"/>
      <c r="J80" s="270">
        <v>0</v>
      </c>
      <c r="K80" s="270"/>
      <c r="L80" s="270"/>
      <c r="M80" s="270">
        <v>0</v>
      </c>
      <c r="N80" s="270"/>
      <c r="O80" s="270"/>
    </row>
    <row r="81" spans="1:15" ht="20.100000000000001" customHeight="1">
      <c r="A81" s="274"/>
      <c r="B81" s="239"/>
      <c r="C81" s="275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</row>
    <row r="82" spans="1:15" ht="20.100000000000001" customHeight="1">
      <c r="A82" s="274" t="s">
        <v>64</v>
      </c>
      <c r="B82" s="239"/>
      <c r="C82" s="275"/>
      <c r="D82" s="276">
        <v>0</v>
      </c>
      <c r="E82" s="276"/>
      <c r="F82" s="276"/>
      <c r="G82" s="276">
        <v>0</v>
      </c>
      <c r="H82" s="276"/>
      <c r="I82" s="276"/>
      <c r="J82" s="276">
        <v>0</v>
      </c>
      <c r="K82" s="276"/>
      <c r="L82" s="276"/>
      <c r="M82" s="276">
        <v>0</v>
      </c>
      <c r="N82" s="276"/>
      <c r="O82" s="276"/>
    </row>
    <row r="83" spans="1:15">
      <c r="C83" s="36"/>
      <c r="D83" s="36"/>
      <c r="E83" s="36"/>
    </row>
    <row r="84" spans="1:15">
      <c r="C84" s="36"/>
      <c r="D84" s="36"/>
      <c r="E84" s="36"/>
    </row>
    <row r="85" spans="1:15">
      <c r="C85" s="36"/>
      <c r="D85" s="36"/>
      <c r="E85" s="36"/>
    </row>
    <row r="86" spans="1:15">
      <c r="C86" s="36"/>
      <c r="D86" s="36"/>
      <c r="E86" s="36"/>
    </row>
    <row r="87" spans="1:15">
      <c r="C87" s="36"/>
      <c r="D87" s="36"/>
      <c r="E87" s="36"/>
    </row>
    <row r="88" spans="1:15">
      <c r="C88" s="36"/>
      <c r="D88" s="36"/>
      <c r="E88" s="36"/>
    </row>
    <row r="89" spans="1:15">
      <c r="C89" s="36"/>
      <c r="D89" s="36"/>
      <c r="E89" s="36"/>
    </row>
    <row r="90" spans="1:15">
      <c r="C90" s="36"/>
      <c r="D90" s="36"/>
      <c r="E90" s="36"/>
    </row>
    <row r="91" spans="1:15">
      <c r="C91" s="36"/>
      <c r="D91" s="36"/>
      <c r="E91" s="36"/>
    </row>
    <row r="92" spans="1:15">
      <c r="C92" s="36"/>
      <c r="D92" s="36"/>
      <c r="E92" s="36"/>
    </row>
    <row r="93" spans="1:15">
      <c r="C93" s="36"/>
      <c r="D93" s="36"/>
      <c r="E93" s="36"/>
    </row>
    <row r="94" spans="1:15">
      <c r="C94" s="36"/>
      <c r="D94" s="36"/>
      <c r="E94" s="36"/>
    </row>
    <row r="95" spans="1:15">
      <c r="C95" s="36"/>
      <c r="D95" s="36"/>
      <c r="E95" s="36"/>
    </row>
    <row r="96" spans="1:15">
      <c r="C96" s="36"/>
      <c r="D96" s="36"/>
      <c r="E96" s="36"/>
    </row>
  </sheetData>
  <mergeCells count="307">
    <mergeCell ref="A1:O1"/>
    <mergeCell ref="A2:O2"/>
    <mergeCell ref="A3:O3"/>
    <mergeCell ref="D9:E9"/>
    <mergeCell ref="F9:G9"/>
    <mergeCell ref="A9:C9"/>
    <mergeCell ref="A4:O4"/>
    <mergeCell ref="A7:O7"/>
    <mergeCell ref="J9:K9"/>
    <mergeCell ref="H9:I9"/>
    <mergeCell ref="A5:O5"/>
    <mergeCell ref="H14:I14"/>
    <mergeCell ref="D12:E12"/>
    <mergeCell ref="H16:I16"/>
    <mergeCell ref="H15:I15"/>
    <mergeCell ref="D15:E15"/>
    <mergeCell ref="A16:C16"/>
    <mergeCell ref="J16:K16"/>
    <mergeCell ref="F15:G15"/>
    <mergeCell ref="N15:O15"/>
    <mergeCell ref="F12:G12"/>
    <mergeCell ref="F13:G13"/>
    <mergeCell ref="N14:O14"/>
    <mergeCell ref="N13:O13"/>
    <mergeCell ref="D14:E14"/>
    <mergeCell ref="A14:C14"/>
    <mergeCell ref="F14:G14"/>
    <mergeCell ref="A13:C13"/>
    <mergeCell ref="D13:E13"/>
    <mergeCell ref="H13:I13"/>
    <mergeCell ref="L13:M13"/>
    <mergeCell ref="J13:K13"/>
    <mergeCell ref="J14:K14"/>
    <mergeCell ref="H12:I12"/>
    <mergeCell ref="J11:K11"/>
    <mergeCell ref="J12:K12"/>
    <mergeCell ref="F11:G11"/>
    <mergeCell ref="A10:C10"/>
    <mergeCell ref="N10:O10"/>
    <mergeCell ref="H11:I11"/>
    <mergeCell ref="N11:O11"/>
    <mergeCell ref="L11:M11"/>
    <mergeCell ref="J10:K10"/>
    <mergeCell ref="D10:E10"/>
    <mergeCell ref="F10:G10"/>
    <mergeCell ref="D11:E11"/>
    <mergeCell ref="A12:C12"/>
    <mergeCell ref="L12:M12"/>
    <mergeCell ref="N12:O12"/>
    <mergeCell ref="H10:I10"/>
    <mergeCell ref="B46:E46"/>
    <mergeCell ref="L19:M19"/>
    <mergeCell ref="N19:O19"/>
    <mergeCell ref="A20:C20"/>
    <mergeCell ref="D20:E20"/>
    <mergeCell ref="F20:G20"/>
    <mergeCell ref="H20:I20"/>
    <mergeCell ref="J20:K20"/>
    <mergeCell ref="L20:M20"/>
    <mergeCell ref="N20:O20"/>
    <mergeCell ref="A19:C19"/>
    <mergeCell ref="D19:E19"/>
    <mergeCell ref="F42:O42"/>
    <mergeCell ref="B42:E42"/>
    <mergeCell ref="F41:O41"/>
    <mergeCell ref="B41:E41"/>
    <mergeCell ref="A39:O39"/>
    <mergeCell ref="A35:O35"/>
    <mergeCell ref="N22:O22"/>
    <mergeCell ref="A21:C21"/>
    <mergeCell ref="D21:E21"/>
    <mergeCell ref="F21:G21"/>
    <mergeCell ref="H21:I21"/>
    <mergeCell ref="J21:K21"/>
    <mergeCell ref="B44:E44"/>
    <mergeCell ref="A17:C17"/>
    <mergeCell ref="A11:C11"/>
    <mergeCell ref="D17:E17"/>
    <mergeCell ref="F17:G17"/>
    <mergeCell ref="L17:M17"/>
    <mergeCell ref="N17:O17"/>
    <mergeCell ref="B43:E43"/>
    <mergeCell ref="F43:O43"/>
    <mergeCell ref="J17:K17"/>
    <mergeCell ref="A18:C18"/>
    <mergeCell ref="D18:E18"/>
    <mergeCell ref="N18:O18"/>
    <mergeCell ref="L21:M21"/>
    <mergeCell ref="N21:O21"/>
    <mergeCell ref="A22:C22"/>
    <mergeCell ref="D22:E22"/>
    <mergeCell ref="F22:G22"/>
    <mergeCell ref="H22:I22"/>
    <mergeCell ref="L23:M23"/>
    <mergeCell ref="L22:M22"/>
    <mergeCell ref="L16:M16"/>
    <mergeCell ref="N16:O16"/>
    <mergeCell ref="A15:C15"/>
    <mergeCell ref="J18:K18"/>
    <mergeCell ref="F19:G19"/>
    <mergeCell ref="H19:I19"/>
    <mergeCell ref="J19:K19"/>
    <mergeCell ref="F18:G18"/>
    <mergeCell ref="H18:I18"/>
    <mergeCell ref="F44:O44"/>
    <mergeCell ref="F45:O45"/>
    <mergeCell ref="F46:O46"/>
    <mergeCell ref="J22:K22"/>
    <mergeCell ref="F23:G23"/>
    <mergeCell ref="H23:I23"/>
    <mergeCell ref="J23:K23"/>
    <mergeCell ref="N23:O23"/>
    <mergeCell ref="N26:O26"/>
    <mergeCell ref="J31:K31"/>
    <mergeCell ref="N31:O31"/>
    <mergeCell ref="N25:O25"/>
    <mergeCell ref="N27:O27"/>
    <mergeCell ref="H31:I31"/>
    <mergeCell ref="N28:O28"/>
    <mergeCell ref="N30:O30"/>
    <mergeCell ref="A37:O37"/>
    <mergeCell ref="N33:O33"/>
    <mergeCell ref="A51:J51"/>
    <mergeCell ref="B53:C53"/>
    <mergeCell ref="D53:F53"/>
    <mergeCell ref="G53:I53"/>
    <mergeCell ref="J53:L53"/>
    <mergeCell ref="M53:O53"/>
    <mergeCell ref="A53:A54"/>
    <mergeCell ref="L9:M9"/>
    <mergeCell ref="N9:O9"/>
    <mergeCell ref="B45:E45"/>
    <mergeCell ref="L10:M10"/>
    <mergeCell ref="L15:M15"/>
    <mergeCell ref="L14:M14"/>
    <mergeCell ref="J15:K15"/>
    <mergeCell ref="F47:O47"/>
    <mergeCell ref="B47:E47"/>
    <mergeCell ref="B48:E48"/>
    <mergeCell ref="F48:O48"/>
    <mergeCell ref="F49:O49"/>
    <mergeCell ref="B49:E49"/>
    <mergeCell ref="D16:E16"/>
    <mergeCell ref="F16:G16"/>
    <mergeCell ref="H17:I17"/>
    <mergeCell ref="L18:M18"/>
    <mergeCell ref="M62:O62"/>
    <mergeCell ref="K63:L63"/>
    <mergeCell ref="M63:O63"/>
    <mergeCell ref="A60:O60"/>
    <mergeCell ref="B62:C62"/>
    <mergeCell ref="D62:E62"/>
    <mergeCell ref="F62:G62"/>
    <mergeCell ref="H62:J62"/>
    <mergeCell ref="K62:L62"/>
    <mergeCell ref="M64:O64"/>
    <mergeCell ref="B63:C63"/>
    <mergeCell ref="F63:G63"/>
    <mergeCell ref="H63:J63"/>
    <mergeCell ref="B64:C64"/>
    <mergeCell ref="H64:J64"/>
    <mergeCell ref="K64:L64"/>
    <mergeCell ref="D63:E63"/>
    <mergeCell ref="D64:E64"/>
    <mergeCell ref="F64:G64"/>
    <mergeCell ref="B67:C67"/>
    <mergeCell ref="D67:E67"/>
    <mergeCell ref="F67:G67"/>
    <mergeCell ref="H65:J65"/>
    <mergeCell ref="B66:C66"/>
    <mergeCell ref="B65:C65"/>
    <mergeCell ref="D65:E65"/>
    <mergeCell ref="F65:G65"/>
    <mergeCell ref="D66:E66"/>
    <mergeCell ref="F66:G66"/>
    <mergeCell ref="H67:J67"/>
    <mergeCell ref="D72:F72"/>
    <mergeCell ref="A69:O69"/>
    <mergeCell ref="A71:C71"/>
    <mergeCell ref="D71:F71"/>
    <mergeCell ref="G71:I71"/>
    <mergeCell ref="J71:L71"/>
    <mergeCell ref="M72:O72"/>
    <mergeCell ref="A72:C72"/>
    <mergeCell ref="J73:L73"/>
    <mergeCell ref="G72:I72"/>
    <mergeCell ref="A73:C73"/>
    <mergeCell ref="D73:F73"/>
    <mergeCell ref="M76:O76"/>
    <mergeCell ref="J76:L76"/>
    <mergeCell ref="J74:L74"/>
    <mergeCell ref="M74:O74"/>
    <mergeCell ref="M75:O75"/>
    <mergeCell ref="M65:O65"/>
    <mergeCell ref="M73:O73"/>
    <mergeCell ref="J72:L72"/>
    <mergeCell ref="K66:L66"/>
    <mergeCell ref="M66:O66"/>
    <mergeCell ref="K67:L67"/>
    <mergeCell ref="M67:O67"/>
    <mergeCell ref="M71:O71"/>
    <mergeCell ref="K65:L65"/>
    <mergeCell ref="H66:J66"/>
    <mergeCell ref="G73:I73"/>
    <mergeCell ref="J75:L75"/>
    <mergeCell ref="A74:C74"/>
    <mergeCell ref="D74:F74"/>
    <mergeCell ref="G74:I74"/>
    <mergeCell ref="G76:I76"/>
    <mergeCell ref="G77:I77"/>
    <mergeCell ref="A80:C80"/>
    <mergeCell ref="A79:C79"/>
    <mergeCell ref="D79:F79"/>
    <mergeCell ref="G79:I79"/>
    <mergeCell ref="G78:I78"/>
    <mergeCell ref="A75:C75"/>
    <mergeCell ref="A78:C78"/>
    <mergeCell ref="D78:F78"/>
    <mergeCell ref="D75:F75"/>
    <mergeCell ref="G75:I75"/>
    <mergeCell ref="A77:C77"/>
    <mergeCell ref="D77:F77"/>
    <mergeCell ref="D76:F76"/>
    <mergeCell ref="A76:C76"/>
    <mergeCell ref="M79:O79"/>
    <mergeCell ref="J77:L77"/>
    <mergeCell ref="M77:O77"/>
    <mergeCell ref="M78:O78"/>
    <mergeCell ref="M81:O81"/>
    <mergeCell ref="J80:L80"/>
    <mergeCell ref="J79:L79"/>
    <mergeCell ref="J81:L81"/>
    <mergeCell ref="A82:C82"/>
    <mergeCell ref="D82:F82"/>
    <mergeCell ref="G82:I82"/>
    <mergeCell ref="J82:L82"/>
    <mergeCell ref="M82:O82"/>
    <mergeCell ref="M80:O80"/>
    <mergeCell ref="A81:C81"/>
    <mergeCell ref="D81:F81"/>
    <mergeCell ref="G81:I81"/>
    <mergeCell ref="G80:I80"/>
    <mergeCell ref="D80:F80"/>
    <mergeCell ref="J78:L78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A25:C25"/>
    <mergeCell ref="D25:E25"/>
    <mergeCell ref="F25:G25"/>
    <mergeCell ref="H25:I25"/>
    <mergeCell ref="J25:K25"/>
    <mergeCell ref="L25:M25"/>
    <mergeCell ref="A26:C26"/>
    <mergeCell ref="D27:E27"/>
    <mergeCell ref="F26:G26"/>
    <mergeCell ref="H26:I26"/>
    <mergeCell ref="D26:E26"/>
    <mergeCell ref="A27:C27"/>
    <mergeCell ref="L26:M26"/>
    <mergeCell ref="J26:K26"/>
    <mergeCell ref="L27:M27"/>
    <mergeCell ref="A32:C32"/>
    <mergeCell ref="F27:G27"/>
    <mergeCell ref="H27:I27"/>
    <mergeCell ref="J27:K27"/>
    <mergeCell ref="J29:K29"/>
    <mergeCell ref="L29:M29"/>
    <mergeCell ref="D30:E30"/>
    <mergeCell ref="F30:G30"/>
    <mergeCell ref="H30:I30"/>
    <mergeCell ref="A28:C28"/>
    <mergeCell ref="D28:E28"/>
    <mergeCell ref="F28:G28"/>
    <mergeCell ref="H28:I28"/>
    <mergeCell ref="J28:K28"/>
    <mergeCell ref="L28:M28"/>
    <mergeCell ref="N29:O29"/>
    <mergeCell ref="A30:C30"/>
    <mergeCell ref="A29:C29"/>
    <mergeCell ref="D29:E29"/>
    <mergeCell ref="F29:G29"/>
    <mergeCell ref="H29:I29"/>
    <mergeCell ref="A33:C33"/>
    <mergeCell ref="D33:E33"/>
    <mergeCell ref="F33:G33"/>
    <mergeCell ref="H33:I33"/>
    <mergeCell ref="J33:K33"/>
    <mergeCell ref="L33:M33"/>
    <mergeCell ref="J32:K32"/>
    <mergeCell ref="L32:M32"/>
    <mergeCell ref="N32:O32"/>
    <mergeCell ref="D32:E32"/>
    <mergeCell ref="F32:G32"/>
    <mergeCell ref="H32:I32"/>
    <mergeCell ref="F31:G31"/>
    <mergeCell ref="A31:C31"/>
    <mergeCell ref="D31:E31"/>
    <mergeCell ref="J30:K30"/>
    <mergeCell ref="L31:M31"/>
    <mergeCell ref="L30:M30"/>
  </mergeCells>
  <phoneticPr fontId="3" type="noConversion"/>
  <pageMargins left="0.78740157480314965" right="0.19685039370078741" top="0.59055118110236227" bottom="0.59055118110236227" header="0" footer="0"/>
  <pageSetup paperSize="9" scale="47" orientation="landscape" horizontalDpi="1200" verticalDpi="1200" r:id="rId1"/>
  <headerFooter alignWithMargins="0"/>
  <rowBreaks count="1" manualBreakCount="1">
    <brk id="5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E114"/>
  <sheetViews>
    <sheetView tabSelected="1" topLeftCell="A46" zoomScale="70" zoomScaleNormal="70" zoomScaleSheetLayoutView="50" workbookViewId="0">
      <selection activeCell="B63" sqref="B63:F63"/>
    </sheetView>
  </sheetViews>
  <sheetFormatPr defaultRowHeight="18.75"/>
  <cols>
    <col min="1" max="1" width="8.42578125" style="2" bestFit="1" customWidth="1"/>
    <col min="2" max="2" width="28.7109375" style="2" customWidth="1"/>
    <col min="3" max="6" width="11.28515625" style="2" customWidth="1"/>
    <col min="7" max="7" width="11" style="2" customWidth="1"/>
    <col min="8" max="11" width="9.42578125" style="2" customWidth="1"/>
    <col min="12" max="12" width="11" style="2" customWidth="1"/>
    <col min="13" max="13" width="10.140625" style="2" customWidth="1"/>
    <col min="14" max="14" width="10.28515625" style="2" customWidth="1"/>
    <col min="15" max="16" width="10.140625" style="2" customWidth="1"/>
    <col min="17" max="31" width="11" style="2" customWidth="1"/>
    <col min="32" max="16384" width="9.140625" style="2"/>
  </cols>
  <sheetData>
    <row r="1" spans="1:3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Q1" s="35"/>
      <c r="R1" s="35"/>
      <c r="S1" s="35"/>
      <c r="T1" s="35"/>
      <c r="U1" s="35"/>
      <c r="AB1" s="350"/>
      <c r="AC1" s="351"/>
      <c r="AD1" s="351"/>
      <c r="AE1" s="351"/>
    </row>
    <row r="2" spans="1:31" ht="18.75" customHeight="1">
      <c r="B2" s="48" t="s">
        <v>283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</row>
    <row r="3" spans="1:3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</row>
    <row r="4" spans="1:31" ht="18.75" customHeight="1">
      <c r="A4" s="231" t="s">
        <v>59</v>
      </c>
      <c r="B4" s="231" t="s">
        <v>236</v>
      </c>
      <c r="C4" s="326" t="s">
        <v>237</v>
      </c>
      <c r="D4" s="327"/>
      <c r="E4" s="327"/>
      <c r="F4" s="328"/>
      <c r="G4" s="326" t="s">
        <v>386</v>
      </c>
      <c r="H4" s="327"/>
      <c r="I4" s="327"/>
      <c r="J4" s="327"/>
      <c r="K4" s="327"/>
      <c r="L4" s="328"/>
      <c r="M4" s="326" t="s">
        <v>238</v>
      </c>
      <c r="N4" s="327"/>
      <c r="O4" s="327"/>
      <c r="P4" s="328"/>
      <c r="Q4" s="289" t="s">
        <v>338</v>
      </c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1"/>
    </row>
    <row r="5" spans="1:31" ht="48.75" customHeight="1">
      <c r="A5" s="232"/>
      <c r="B5" s="232"/>
      <c r="C5" s="329"/>
      <c r="D5" s="330"/>
      <c r="E5" s="330"/>
      <c r="F5" s="331"/>
      <c r="G5" s="329"/>
      <c r="H5" s="330"/>
      <c r="I5" s="330"/>
      <c r="J5" s="330"/>
      <c r="K5" s="330"/>
      <c r="L5" s="331"/>
      <c r="M5" s="329"/>
      <c r="N5" s="330"/>
      <c r="O5" s="330"/>
      <c r="P5" s="331"/>
      <c r="Q5" s="220" t="s">
        <v>239</v>
      </c>
      <c r="R5" s="221"/>
      <c r="S5" s="222"/>
      <c r="T5" s="220" t="s">
        <v>240</v>
      </c>
      <c r="U5" s="221"/>
      <c r="V5" s="222"/>
      <c r="W5" s="220" t="s">
        <v>47</v>
      </c>
      <c r="X5" s="221"/>
      <c r="Y5" s="222"/>
      <c r="Z5" s="289" t="s">
        <v>241</v>
      </c>
      <c r="AA5" s="290"/>
      <c r="AB5" s="291"/>
      <c r="AC5" s="289" t="s">
        <v>242</v>
      </c>
      <c r="AD5" s="290"/>
      <c r="AE5" s="291"/>
    </row>
    <row r="6" spans="1:31" ht="18" customHeight="1">
      <c r="A6" s="79">
        <v>1</v>
      </c>
      <c r="B6" s="80">
        <v>2</v>
      </c>
      <c r="C6" s="332">
        <v>3</v>
      </c>
      <c r="D6" s="333"/>
      <c r="E6" s="333"/>
      <c r="F6" s="334"/>
      <c r="G6" s="332">
        <v>4</v>
      </c>
      <c r="H6" s="333"/>
      <c r="I6" s="333"/>
      <c r="J6" s="333"/>
      <c r="K6" s="333"/>
      <c r="L6" s="334"/>
      <c r="M6" s="332">
        <v>5</v>
      </c>
      <c r="N6" s="333"/>
      <c r="O6" s="333"/>
      <c r="P6" s="334"/>
      <c r="Q6" s="332">
        <v>6</v>
      </c>
      <c r="R6" s="333"/>
      <c r="S6" s="334"/>
      <c r="T6" s="332">
        <v>7</v>
      </c>
      <c r="U6" s="333"/>
      <c r="V6" s="334"/>
      <c r="W6" s="317">
        <v>8</v>
      </c>
      <c r="X6" s="318"/>
      <c r="Y6" s="319"/>
      <c r="Z6" s="317">
        <v>9</v>
      </c>
      <c r="AA6" s="318"/>
      <c r="AB6" s="319"/>
      <c r="AC6" s="317">
        <v>10</v>
      </c>
      <c r="AD6" s="318"/>
      <c r="AE6" s="319"/>
    </row>
    <row r="7" spans="1:31" ht="20.100000000000001" customHeight="1">
      <c r="A7" s="79">
        <v>1</v>
      </c>
      <c r="B7" s="80" t="s">
        <v>655</v>
      </c>
      <c r="C7" s="332">
        <v>1998</v>
      </c>
      <c r="D7" s="333"/>
      <c r="E7" s="333"/>
      <c r="F7" s="334"/>
      <c r="G7" s="335" t="s">
        <v>657</v>
      </c>
      <c r="H7" s="336"/>
      <c r="I7" s="336"/>
      <c r="J7" s="336"/>
      <c r="K7" s="336"/>
      <c r="L7" s="337"/>
      <c r="M7" s="338">
        <f>SUM(Q7,T7,W7,Z7,AC7)</f>
        <v>296</v>
      </c>
      <c r="N7" s="339"/>
      <c r="O7" s="339"/>
      <c r="P7" s="340"/>
      <c r="Q7" s="321">
        <v>71</v>
      </c>
      <c r="R7" s="322"/>
      <c r="S7" s="323"/>
      <c r="T7" s="321">
        <v>90</v>
      </c>
      <c r="U7" s="322"/>
      <c r="V7" s="323"/>
      <c r="W7" s="321">
        <v>34</v>
      </c>
      <c r="X7" s="322"/>
      <c r="Y7" s="323"/>
      <c r="Z7" s="321">
        <v>48</v>
      </c>
      <c r="AA7" s="322"/>
      <c r="AB7" s="323"/>
      <c r="AC7" s="321">
        <v>53</v>
      </c>
      <c r="AD7" s="322"/>
      <c r="AE7" s="323"/>
    </row>
    <row r="8" spans="1:31" ht="20.100000000000001" customHeight="1">
      <c r="A8" s="79">
        <v>2</v>
      </c>
      <c r="B8" s="80" t="s">
        <v>656</v>
      </c>
      <c r="C8" s="332">
        <v>2000</v>
      </c>
      <c r="D8" s="333"/>
      <c r="E8" s="333"/>
      <c r="F8" s="334"/>
      <c r="G8" s="335" t="s">
        <v>657</v>
      </c>
      <c r="H8" s="336"/>
      <c r="I8" s="336"/>
      <c r="J8" s="336"/>
      <c r="K8" s="336"/>
      <c r="L8" s="337"/>
      <c r="M8" s="338">
        <f>SUM(Q8,T8,W8,Z8,AC8)</f>
        <v>276</v>
      </c>
      <c r="N8" s="339"/>
      <c r="O8" s="339"/>
      <c r="P8" s="340"/>
      <c r="Q8" s="321">
        <v>79</v>
      </c>
      <c r="R8" s="322"/>
      <c r="S8" s="323"/>
      <c r="T8" s="321">
        <v>90</v>
      </c>
      <c r="U8" s="322"/>
      <c r="V8" s="323"/>
      <c r="W8" s="321">
        <v>34</v>
      </c>
      <c r="X8" s="322"/>
      <c r="Y8" s="323"/>
      <c r="Z8" s="321">
        <v>20</v>
      </c>
      <c r="AA8" s="322"/>
      <c r="AB8" s="323"/>
      <c r="AC8" s="321">
        <v>53</v>
      </c>
      <c r="AD8" s="322"/>
      <c r="AE8" s="323"/>
    </row>
    <row r="9" spans="1:31" ht="20.100000000000001" customHeight="1">
      <c r="A9" s="79"/>
      <c r="B9" s="80"/>
      <c r="C9" s="332"/>
      <c r="D9" s="333"/>
      <c r="E9" s="333"/>
      <c r="F9" s="334"/>
      <c r="G9" s="308"/>
      <c r="H9" s="309"/>
      <c r="I9" s="309"/>
      <c r="J9" s="309"/>
      <c r="K9" s="309"/>
      <c r="L9" s="310"/>
      <c r="M9" s="338">
        <f>SUM(Q9,T9,W9,Z9,AC9)</f>
        <v>0</v>
      </c>
      <c r="N9" s="339"/>
      <c r="O9" s="339"/>
      <c r="P9" s="340"/>
      <c r="Q9" s="321"/>
      <c r="R9" s="322"/>
      <c r="S9" s="323"/>
      <c r="T9" s="321"/>
      <c r="U9" s="322"/>
      <c r="V9" s="323"/>
      <c r="W9" s="321"/>
      <c r="X9" s="322"/>
      <c r="Y9" s="323"/>
      <c r="Z9" s="321"/>
      <c r="AA9" s="322"/>
      <c r="AB9" s="323"/>
      <c r="AC9" s="321"/>
      <c r="AD9" s="322"/>
      <c r="AE9" s="323"/>
    </row>
    <row r="10" spans="1:31" ht="20.100000000000001" customHeight="1">
      <c r="A10" s="79"/>
      <c r="B10" s="80"/>
      <c r="C10" s="332"/>
      <c r="D10" s="333"/>
      <c r="E10" s="333"/>
      <c r="F10" s="334"/>
      <c r="G10" s="308"/>
      <c r="H10" s="309"/>
      <c r="I10" s="309"/>
      <c r="J10" s="309"/>
      <c r="K10" s="309"/>
      <c r="L10" s="310"/>
      <c r="M10" s="338">
        <f>SUM(Q10,T10,W10,Z10,AC10)</f>
        <v>0</v>
      </c>
      <c r="N10" s="339"/>
      <c r="O10" s="339"/>
      <c r="P10" s="340"/>
      <c r="Q10" s="321"/>
      <c r="R10" s="322"/>
      <c r="S10" s="323"/>
      <c r="T10" s="321"/>
      <c r="U10" s="322"/>
      <c r="V10" s="323"/>
      <c r="W10" s="321"/>
      <c r="X10" s="322"/>
      <c r="Y10" s="323"/>
      <c r="Z10" s="321"/>
      <c r="AA10" s="322"/>
      <c r="AB10" s="323"/>
      <c r="AC10" s="321"/>
      <c r="AD10" s="322"/>
      <c r="AE10" s="323"/>
    </row>
    <row r="11" spans="1:31" ht="20.100000000000001" customHeight="1">
      <c r="A11" s="341" t="s">
        <v>64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3"/>
      <c r="M11" s="281">
        <f>SUM(M7:P10)</f>
        <v>572</v>
      </c>
      <c r="N11" s="324"/>
      <c r="O11" s="324"/>
      <c r="P11" s="282"/>
      <c r="Q11" s="281">
        <f>SUM(Q7:S10)</f>
        <v>150</v>
      </c>
      <c r="R11" s="324"/>
      <c r="S11" s="282"/>
      <c r="T11" s="281">
        <f>SUM(T7:V10)</f>
        <v>180</v>
      </c>
      <c r="U11" s="324"/>
      <c r="V11" s="282"/>
      <c r="W11" s="281">
        <f>SUM(W7:Y10)</f>
        <v>68</v>
      </c>
      <c r="X11" s="324"/>
      <c r="Y11" s="282"/>
      <c r="Z11" s="281">
        <f>SUM(Z7:AB10)</f>
        <v>68</v>
      </c>
      <c r="AA11" s="324"/>
      <c r="AB11" s="282"/>
      <c r="AC11" s="281">
        <f>SUM(AC7:AE10)</f>
        <v>106</v>
      </c>
      <c r="AD11" s="324"/>
      <c r="AE11" s="282"/>
    </row>
    <row r="12" spans="1:31" ht="18.7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2"/>
      <c r="N12" s="42"/>
      <c r="O12" s="42"/>
      <c r="P12" s="42"/>
      <c r="Q12" s="68"/>
      <c r="R12" s="68"/>
      <c r="S12" s="68"/>
      <c r="T12" s="68"/>
      <c r="U12" s="68"/>
      <c r="V12" s="68"/>
      <c r="W12" s="69"/>
      <c r="X12" s="69"/>
      <c r="Y12" s="69"/>
      <c r="Z12" s="69"/>
      <c r="AA12" s="69"/>
      <c r="AB12" s="69"/>
      <c r="AC12" s="69"/>
      <c r="AD12" s="69"/>
      <c r="AE12" s="69"/>
    </row>
    <row r="13" spans="1:31" s="48" customFormat="1" ht="18.75" customHeight="1">
      <c r="B13" s="48" t="s">
        <v>284</v>
      </c>
    </row>
    <row r="14" spans="1:31" s="48" customFormat="1" ht="18.75" customHeight="1"/>
    <row r="15" spans="1:31" ht="18.75" customHeight="1">
      <c r="A15" s="244" t="s">
        <v>59</v>
      </c>
      <c r="B15" s="244" t="s">
        <v>243</v>
      </c>
      <c r="C15" s="219" t="s">
        <v>236</v>
      </c>
      <c r="D15" s="219"/>
      <c r="E15" s="219"/>
      <c r="F15" s="219"/>
      <c r="G15" s="219" t="s">
        <v>386</v>
      </c>
      <c r="H15" s="219"/>
      <c r="I15" s="219"/>
      <c r="J15" s="219"/>
      <c r="K15" s="219"/>
      <c r="L15" s="219"/>
      <c r="M15" s="219"/>
      <c r="N15" s="219"/>
      <c r="O15" s="219"/>
      <c r="P15" s="219"/>
      <c r="Q15" s="219" t="s">
        <v>244</v>
      </c>
      <c r="R15" s="219"/>
      <c r="S15" s="219"/>
      <c r="T15" s="219"/>
      <c r="U15" s="219"/>
      <c r="V15" s="218" t="s">
        <v>245</v>
      </c>
      <c r="W15" s="218"/>
      <c r="X15" s="218"/>
      <c r="Y15" s="218"/>
      <c r="Z15" s="218"/>
      <c r="AA15" s="218"/>
      <c r="AB15" s="218"/>
      <c r="AC15" s="218"/>
      <c r="AD15" s="218"/>
      <c r="AE15" s="218"/>
    </row>
    <row r="16" spans="1:31" ht="18.75" customHeight="1">
      <c r="A16" s="244"/>
      <c r="B16" s="244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8" t="s">
        <v>246</v>
      </c>
      <c r="W16" s="218"/>
      <c r="X16" s="218" t="s">
        <v>117</v>
      </c>
      <c r="Y16" s="218"/>
      <c r="Z16" s="218"/>
      <c r="AA16" s="218"/>
      <c r="AB16" s="218"/>
      <c r="AC16" s="218"/>
      <c r="AD16" s="218"/>
      <c r="AE16" s="218"/>
    </row>
    <row r="17" spans="1:31" ht="18.75" customHeight="1">
      <c r="A17" s="244"/>
      <c r="B17" s="244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8"/>
      <c r="W17" s="218"/>
      <c r="X17" s="218" t="s">
        <v>91</v>
      </c>
      <c r="Y17" s="218"/>
      <c r="Z17" s="218" t="s">
        <v>92</v>
      </c>
      <c r="AA17" s="218"/>
      <c r="AB17" s="218" t="s">
        <v>90</v>
      </c>
      <c r="AC17" s="218"/>
      <c r="AD17" s="218" t="s">
        <v>84</v>
      </c>
      <c r="AE17" s="218"/>
    </row>
    <row r="18" spans="1:31" ht="18" customHeight="1">
      <c r="A18" s="79">
        <v>1</v>
      </c>
      <c r="B18" s="79">
        <v>2</v>
      </c>
      <c r="C18" s="325">
        <v>3</v>
      </c>
      <c r="D18" s="325"/>
      <c r="E18" s="325"/>
      <c r="F18" s="325"/>
      <c r="G18" s="325">
        <v>4</v>
      </c>
      <c r="H18" s="325"/>
      <c r="I18" s="325"/>
      <c r="J18" s="325"/>
      <c r="K18" s="325"/>
      <c r="L18" s="325"/>
      <c r="M18" s="325"/>
      <c r="N18" s="325"/>
      <c r="O18" s="325"/>
      <c r="P18" s="325"/>
      <c r="Q18" s="325">
        <v>5</v>
      </c>
      <c r="R18" s="325"/>
      <c r="S18" s="325"/>
      <c r="T18" s="325"/>
      <c r="U18" s="325"/>
      <c r="V18" s="325">
        <v>6</v>
      </c>
      <c r="W18" s="325"/>
      <c r="X18" s="320">
        <v>7</v>
      </c>
      <c r="Y18" s="320"/>
      <c r="Z18" s="320">
        <v>8</v>
      </c>
      <c r="AA18" s="320"/>
      <c r="AB18" s="320">
        <v>9</v>
      </c>
      <c r="AC18" s="320"/>
      <c r="AD18" s="320">
        <v>10</v>
      </c>
      <c r="AE18" s="320"/>
    </row>
    <row r="19" spans="1:31" ht="20.100000000000001" customHeight="1">
      <c r="A19" s="131"/>
      <c r="B19" s="79" t="s">
        <v>440</v>
      </c>
      <c r="C19" s="325" t="s">
        <v>440</v>
      </c>
      <c r="D19" s="325"/>
      <c r="E19" s="325"/>
      <c r="F19" s="325"/>
      <c r="G19" s="346" t="s">
        <v>440</v>
      </c>
      <c r="H19" s="346"/>
      <c r="I19" s="346"/>
      <c r="J19" s="346"/>
      <c r="K19" s="346"/>
      <c r="L19" s="346"/>
      <c r="M19" s="346"/>
      <c r="N19" s="346"/>
      <c r="O19" s="346"/>
      <c r="P19" s="346"/>
      <c r="Q19" s="345" t="s">
        <v>440</v>
      </c>
      <c r="R19" s="345"/>
      <c r="S19" s="345"/>
      <c r="T19" s="345"/>
      <c r="U19" s="345"/>
      <c r="V19" s="348">
        <f>SUM(X19,Z19,AB19,AD19)</f>
        <v>0</v>
      </c>
      <c r="W19" s="348"/>
      <c r="X19" s="347" t="s">
        <v>440</v>
      </c>
      <c r="Y19" s="347"/>
      <c r="Z19" s="347" t="s">
        <v>440</v>
      </c>
      <c r="AA19" s="347"/>
      <c r="AB19" s="347" t="s">
        <v>440</v>
      </c>
      <c r="AC19" s="347"/>
      <c r="AD19" s="347" t="s">
        <v>440</v>
      </c>
      <c r="AE19" s="347"/>
    </row>
    <row r="20" spans="1:31" ht="20.100000000000001" customHeight="1">
      <c r="A20" s="131"/>
      <c r="B20" s="123"/>
      <c r="C20" s="344"/>
      <c r="D20" s="344"/>
      <c r="E20" s="344"/>
      <c r="F20" s="344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45"/>
      <c r="R20" s="345"/>
      <c r="S20" s="345"/>
      <c r="T20" s="345"/>
      <c r="U20" s="345"/>
      <c r="V20" s="348">
        <f>SUM(X20,Z20,AB20,AD20)</f>
        <v>0</v>
      </c>
      <c r="W20" s="348"/>
      <c r="X20" s="347"/>
      <c r="Y20" s="347"/>
      <c r="Z20" s="347"/>
      <c r="AA20" s="347"/>
      <c r="AB20" s="347"/>
      <c r="AC20" s="347"/>
      <c r="AD20" s="347"/>
      <c r="AE20" s="347"/>
    </row>
    <row r="21" spans="1:31" ht="20.100000000000001" customHeight="1">
      <c r="A21" s="131"/>
      <c r="B21" s="123"/>
      <c r="C21" s="344"/>
      <c r="D21" s="344"/>
      <c r="E21" s="344"/>
      <c r="F21" s="344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45"/>
      <c r="R21" s="345"/>
      <c r="S21" s="345"/>
      <c r="T21" s="345"/>
      <c r="U21" s="345"/>
      <c r="V21" s="348">
        <f>SUM(X21,Z21,AB21,AD21)</f>
        <v>0</v>
      </c>
      <c r="W21" s="348"/>
      <c r="X21" s="347"/>
      <c r="Y21" s="347"/>
      <c r="Z21" s="347"/>
      <c r="AA21" s="347"/>
      <c r="AB21" s="347"/>
      <c r="AC21" s="347"/>
      <c r="AD21" s="347"/>
      <c r="AE21" s="347"/>
    </row>
    <row r="22" spans="1:31" ht="20.100000000000001" customHeight="1">
      <c r="A22" s="131"/>
      <c r="B22" s="123"/>
      <c r="C22" s="344"/>
      <c r="D22" s="344"/>
      <c r="E22" s="344"/>
      <c r="F22" s="344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45"/>
      <c r="R22" s="345"/>
      <c r="S22" s="345"/>
      <c r="T22" s="345"/>
      <c r="U22" s="345"/>
      <c r="V22" s="348">
        <f>SUM(X22,Z22,AB22,AD22)</f>
        <v>0</v>
      </c>
      <c r="W22" s="348"/>
      <c r="X22" s="347"/>
      <c r="Y22" s="347"/>
      <c r="Z22" s="347"/>
      <c r="AA22" s="347"/>
      <c r="AB22" s="347"/>
      <c r="AC22" s="347"/>
      <c r="AD22" s="347"/>
      <c r="AE22" s="347"/>
    </row>
    <row r="23" spans="1:31" ht="20.100000000000001" customHeight="1">
      <c r="A23" s="244" t="s">
        <v>64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315">
        <f>SUM(V19:W22)</f>
        <v>0</v>
      </c>
      <c r="W23" s="315"/>
      <c r="X23" s="315">
        <f>SUM(X19:Y22)</f>
        <v>0</v>
      </c>
      <c r="Y23" s="315"/>
      <c r="Z23" s="315">
        <f>SUM(Z19:AA22)</f>
        <v>0</v>
      </c>
      <c r="AA23" s="315"/>
      <c r="AB23" s="315">
        <f>SUM(AB19:AC22)</f>
        <v>0</v>
      </c>
      <c r="AC23" s="315"/>
      <c r="AD23" s="315">
        <f>SUM(AD19:AE22)</f>
        <v>0</v>
      </c>
      <c r="AE23" s="315"/>
    </row>
    <row r="24" spans="1:3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Q24" s="35"/>
      <c r="R24" s="35"/>
      <c r="S24" s="35"/>
      <c r="T24" s="35"/>
      <c r="U24" s="35"/>
      <c r="AE24" s="35"/>
    </row>
    <row r="25" spans="1:3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Q25" s="35"/>
      <c r="R25" s="35"/>
      <c r="S25" s="35"/>
      <c r="T25" s="35"/>
      <c r="U25" s="35"/>
      <c r="AE25" s="35"/>
    </row>
    <row r="26" spans="1:31" s="48" customFormat="1" ht="18.75" customHeight="1">
      <c r="B26" s="48" t="s">
        <v>260</v>
      </c>
    </row>
    <row r="27" spans="1:31">
      <c r="A27" s="30"/>
      <c r="B27" s="30"/>
      <c r="C27" s="30"/>
      <c r="D27" s="30"/>
      <c r="E27" s="30"/>
      <c r="F27" s="30"/>
      <c r="G27" s="30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30"/>
      <c r="AA27" s="100" t="s">
        <v>281</v>
      </c>
    </row>
    <row r="28" spans="1:31" ht="30" customHeight="1">
      <c r="A28" s="219" t="s">
        <v>59</v>
      </c>
      <c r="B28" s="219" t="s">
        <v>285</v>
      </c>
      <c r="C28" s="219"/>
      <c r="D28" s="219"/>
      <c r="E28" s="219"/>
      <c r="F28" s="219"/>
      <c r="G28" s="219" t="s">
        <v>63</v>
      </c>
      <c r="H28" s="219"/>
      <c r="I28" s="219"/>
      <c r="J28" s="219"/>
      <c r="K28" s="219"/>
      <c r="L28" s="219" t="s">
        <v>108</v>
      </c>
      <c r="M28" s="219"/>
      <c r="N28" s="219"/>
      <c r="O28" s="219"/>
      <c r="P28" s="220"/>
      <c r="Q28" s="302" t="s">
        <v>554</v>
      </c>
      <c r="R28" s="219"/>
      <c r="S28" s="219"/>
      <c r="T28" s="219"/>
      <c r="U28" s="311"/>
      <c r="V28" s="302" t="s">
        <v>555</v>
      </c>
      <c r="W28" s="219"/>
      <c r="X28" s="219"/>
      <c r="Y28" s="219"/>
      <c r="Z28" s="311"/>
      <c r="AA28" s="222" t="s">
        <v>64</v>
      </c>
      <c r="AB28" s="219"/>
      <c r="AC28" s="219"/>
      <c r="AD28" s="219"/>
      <c r="AE28" s="219"/>
    </row>
    <row r="29" spans="1:31" ht="30" customHeight="1">
      <c r="A29" s="219"/>
      <c r="B29" s="219"/>
      <c r="C29" s="219"/>
      <c r="D29" s="219"/>
      <c r="E29" s="219"/>
      <c r="F29" s="219"/>
      <c r="G29" s="219" t="s">
        <v>98</v>
      </c>
      <c r="H29" s="219" t="s">
        <v>117</v>
      </c>
      <c r="I29" s="219"/>
      <c r="J29" s="219"/>
      <c r="K29" s="219"/>
      <c r="L29" s="219" t="s">
        <v>98</v>
      </c>
      <c r="M29" s="219" t="s">
        <v>117</v>
      </c>
      <c r="N29" s="219"/>
      <c r="O29" s="219"/>
      <c r="P29" s="220"/>
      <c r="Q29" s="302" t="s">
        <v>98</v>
      </c>
      <c r="R29" s="219" t="s">
        <v>117</v>
      </c>
      <c r="S29" s="219"/>
      <c r="T29" s="219"/>
      <c r="U29" s="311"/>
      <c r="V29" s="302" t="s">
        <v>98</v>
      </c>
      <c r="W29" s="219" t="s">
        <v>117</v>
      </c>
      <c r="X29" s="219"/>
      <c r="Y29" s="219"/>
      <c r="Z29" s="311"/>
      <c r="AA29" s="222" t="s">
        <v>98</v>
      </c>
      <c r="AB29" s="219" t="s">
        <v>117</v>
      </c>
      <c r="AC29" s="219"/>
      <c r="AD29" s="219"/>
      <c r="AE29" s="219"/>
    </row>
    <row r="30" spans="1:31" ht="39.950000000000003" customHeight="1">
      <c r="A30" s="219"/>
      <c r="B30" s="219"/>
      <c r="C30" s="219"/>
      <c r="D30" s="219"/>
      <c r="E30" s="219"/>
      <c r="F30" s="219"/>
      <c r="G30" s="219"/>
      <c r="H30" s="8" t="s">
        <v>91</v>
      </c>
      <c r="I30" s="8" t="s">
        <v>92</v>
      </c>
      <c r="J30" s="8" t="s">
        <v>90</v>
      </c>
      <c r="K30" s="8" t="s">
        <v>84</v>
      </c>
      <c r="L30" s="219"/>
      <c r="M30" s="8" t="s">
        <v>91</v>
      </c>
      <c r="N30" s="8" t="s">
        <v>92</v>
      </c>
      <c r="O30" s="8" t="s">
        <v>90</v>
      </c>
      <c r="P30" s="151" t="s">
        <v>84</v>
      </c>
      <c r="Q30" s="302"/>
      <c r="R30" s="150" t="s">
        <v>91</v>
      </c>
      <c r="S30" s="150" t="s">
        <v>92</v>
      </c>
      <c r="T30" s="150" t="s">
        <v>90</v>
      </c>
      <c r="U30" s="172" t="s">
        <v>84</v>
      </c>
      <c r="V30" s="302"/>
      <c r="W30" s="150" t="s">
        <v>91</v>
      </c>
      <c r="X30" s="150" t="s">
        <v>92</v>
      </c>
      <c r="Y30" s="150" t="s">
        <v>90</v>
      </c>
      <c r="Z30" s="172" t="s">
        <v>84</v>
      </c>
      <c r="AA30" s="222"/>
      <c r="AB30" s="8" t="s">
        <v>91</v>
      </c>
      <c r="AC30" s="8" t="s">
        <v>92</v>
      </c>
      <c r="AD30" s="8" t="s">
        <v>90</v>
      </c>
      <c r="AE30" s="8" t="s">
        <v>84</v>
      </c>
    </row>
    <row r="31" spans="1:31" ht="18" customHeight="1">
      <c r="A31" s="150">
        <v>1</v>
      </c>
      <c r="B31" s="219">
        <v>2</v>
      </c>
      <c r="C31" s="219"/>
      <c r="D31" s="219"/>
      <c r="E31" s="219"/>
      <c r="F31" s="219"/>
      <c r="G31" s="8">
        <v>3</v>
      </c>
      <c r="H31" s="8">
        <v>4</v>
      </c>
      <c r="I31" s="8">
        <v>5</v>
      </c>
      <c r="J31" s="8">
        <v>6</v>
      </c>
      <c r="K31" s="8">
        <v>7</v>
      </c>
      <c r="L31" s="8">
        <v>8</v>
      </c>
      <c r="M31" s="8">
        <v>9</v>
      </c>
      <c r="N31" s="8">
        <v>10</v>
      </c>
      <c r="O31" s="8">
        <v>11</v>
      </c>
      <c r="P31" s="151">
        <v>12</v>
      </c>
      <c r="Q31" s="173">
        <v>13</v>
      </c>
      <c r="R31" s="150">
        <v>14</v>
      </c>
      <c r="S31" s="150">
        <v>15</v>
      </c>
      <c r="T31" s="150">
        <v>16</v>
      </c>
      <c r="U31" s="172">
        <v>17</v>
      </c>
      <c r="V31" s="175">
        <v>18</v>
      </c>
      <c r="W31" s="149">
        <v>19</v>
      </c>
      <c r="X31" s="149">
        <v>20</v>
      </c>
      <c r="Y31" s="149">
        <v>21</v>
      </c>
      <c r="Z31" s="176">
        <v>22</v>
      </c>
      <c r="AA31" s="157">
        <v>23</v>
      </c>
      <c r="AB31" s="7">
        <v>24</v>
      </c>
      <c r="AC31" s="7">
        <v>25</v>
      </c>
      <c r="AD31" s="7">
        <v>26</v>
      </c>
      <c r="AE31" s="7">
        <v>27</v>
      </c>
    </row>
    <row r="32" spans="1:31" ht="20.100000000000001" customHeight="1">
      <c r="A32" s="158">
        <v>1</v>
      </c>
      <c r="B32" s="303" t="s">
        <v>556</v>
      </c>
      <c r="C32" s="303"/>
      <c r="D32" s="303"/>
      <c r="E32" s="303"/>
      <c r="F32" s="303"/>
      <c r="G32" s="199">
        <f>SUM(H32,I32,J32,K32)</f>
        <v>0</v>
      </c>
      <c r="H32" s="141"/>
      <c r="I32" s="141"/>
      <c r="J32" s="141"/>
      <c r="K32" s="141"/>
      <c r="L32" s="199">
        <f>SUM(M32,N32,O32,P32)</f>
        <v>0</v>
      </c>
      <c r="M32" s="141"/>
      <c r="N32" s="141"/>
      <c r="O32" s="141"/>
      <c r="P32" s="155"/>
      <c r="Q32" s="203">
        <f>SUM(R32,S32,T32,U32)</f>
        <v>0</v>
      </c>
      <c r="R32" s="159" t="s">
        <v>440</v>
      </c>
      <c r="S32" s="159" t="str">
        <f>S33</f>
        <v>-</v>
      </c>
      <c r="T32" s="159" t="s">
        <v>440</v>
      </c>
      <c r="U32" s="174" t="s">
        <v>440</v>
      </c>
      <c r="V32" s="203">
        <f>SUM(W32,X32,Y32,Z32)</f>
        <v>1542</v>
      </c>
      <c r="W32" s="159" t="s">
        <v>440</v>
      </c>
      <c r="X32" s="159" t="s">
        <v>440</v>
      </c>
      <c r="Y32" s="159">
        <f>Y33</f>
        <v>1542</v>
      </c>
      <c r="Z32" s="174" t="s">
        <v>440</v>
      </c>
      <c r="AA32" s="205">
        <f>SUM(AB32,AC32,AD32,AE32)</f>
        <v>1542</v>
      </c>
      <c r="AB32" s="141">
        <f t="shared" ref="AB32:AE34" si="0">SUM(H32,M32,R32,W32)</f>
        <v>0</v>
      </c>
      <c r="AC32" s="141">
        <f t="shared" si="0"/>
        <v>0</v>
      </c>
      <c r="AD32" s="141">
        <f t="shared" si="0"/>
        <v>1542</v>
      </c>
      <c r="AE32" s="141">
        <f t="shared" si="0"/>
        <v>0</v>
      </c>
    </row>
    <row r="33" spans="1:31" ht="20.100000000000001" customHeight="1">
      <c r="A33" s="160" t="s">
        <v>560</v>
      </c>
      <c r="B33" s="303" t="s">
        <v>557</v>
      </c>
      <c r="C33" s="303"/>
      <c r="D33" s="303"/>
      <c r="E33" s="303"/>
      <c r="F33" s="303"/>
      <c r="G33" s="199">
        <f>SUM(H33,I33,J33,K33)</f>
        <v>0</v>
      </c>
      <c r="H33" s="141"/>
      <c r="I33" s="141"/>
      <c r="J33" s="141"/>
      <c r="K33" s="141"/>
      <c r="L33" s="199">
        <f>SUM(M33,N33,O33,P33)</f>
        <v>0</v>
      </c>
      <c r="M33" s="141"/>
      <c r="N33" s="141"/>
      <c r="O33" s="141"/>
      <c r="P33" s="155"/>
      <c r="Q33" s="203">
        <f>SUM(R33,S33,T33,U33)</f>
        <v>0</v>
      </c>
      <c r="R33" s="159" t="s">
        <v>440</v>
      </c>
      <c r="S33" s="159" t="s">
        <v>440</v>
      </c>
      <c r="T33" s="159" t="s">
        <v>440</v>
      </c>
      <c r="U33" s="174" t="s">
        <v>440</v>
      </c>
      <c r="V33" s="203">
        <f>SUM(W33,X33,Y33,Z33)</f>
        <v>1542</v>
      </c>
      <c r="W33" s="159" t="s">
        <v>440</v>
      </c>
      <c r="X33" s="159" t="s">
        <v>440</v>
      </c>
      <c r="Y33" s="159">
        <v>1542</v>
      </c>
      <c r="Z33" s="174" t="s">
        <v>440</v>
      </c>
      <c r="AA33" s="205">
        <f>SUM(AB33,AC33,AD33,AE33)</f>
        <v>1542</v>
      </c>
      <c r="AB33" s="141">
        <f t="shared" si="0"/>
        <v>0</v>
      </c>
      <c r="AC33" s="141">
        <f>SUM(I33,N33,S33,X33)</f>
        <v>0</v>
      </c>
      <c r="AD33" s="141">
        <f t="shared" si="0"/>
        <v>1542</v>
      </c>
      <c r="AE33" s="141">
        <f t="shared" si="0"/>
        <v>0</v>
      </c>
    </row>
    <row r="34" spans="1:31" ht="20.100000000000001" customHeight="1">
      <c r="A34" s="160" t="s">
        <v>561</v>
      </c>
      <c r="B34" s="316" t="s">
        <v>558</v>
      </c>
      <c r="C34" s="316"/>
      <c r="D34" s="316"/>
      <c r="E34" s="316"/>
      <c r="F34" s="316"/>
      <c r="G34" s="199">
        <f>SUM(H34,I34,J34,K34)</f>
        <v>0</v>
      </c>
      <c r="H34" s="141"/>
      <c r="I34" s="141"/>
      <c r="J34" s="141"/>
      <c r="K34" s="141"/>
      <c r="L34" s="199">
        <f>SUM(M34,N34,O34,P34)</f>
        <v>0</v>
      </c>
      <c r="M34" s="141"/>
      <c r="N34" s="141"/>
      <c r="O34" s="141"/>
      <c r="P34" s="155"/>
      <c r="Q34" s="203">
        <f>SUM(R34,S34,T34,U34)</f>
        <v>5533</v>
      </c>
      <c r="R34" s="159">
        <f>SUM(R35:R53)</f>
        <v>208</v>
      </c>
      <c r="S34" s="159">
        <f>SUM(S35:S53)</f>
        <v>3066</v>
      </c>
      <c r="T34" s="159">
        <f>SUM(T35:T53)</f>
        <v>1792</v>
      </c>
      <c r="U34" s="161">
        <f>SUM(U35:U53)</f>
        <v>467</v>
      </c>
      <c r="V34" s="203">
        <f>SUM(W34,X34,Y34,Z34)</f>
        <v>28438</v>
      </c>
      <c r="W34" s="159">
        <f>SUM(W35:W53)</f>
        <v>213</v>
      </c>
      <c r="X34" s="159">
        <f t="shared" ref="X34:Y34" si="1">SUM(X35:X53)</f>
        <v>17022</v>
      </c>
      <c r="Y34" s="159">
        <f t="shared" si="1"/>
        <v>10686</v>
      </c>
      <c r="Z34" s="174">
        <f>SUM(Z35:Z53)</f>
        <v>517</v>
      </c>
      <c r="AA34" s="205">
        <f>SUM(AB34,AC34,AD34,AE34)</f>
        <v>33971</v>
      </c>
      <c r="AB34" s="141">
        <f>SUM(H34,M34,R34,W34)</f>
        <v>421</v>
      </c>
      <c r="AC34" s="141">
        <f t="shared" si="0"/>
        <v>20088</v>
      </c>
      <c r="AD34" s="141">
        <f t="shared" si="0"/>
        <v>12478</v>
      </c>
      <c r="AE34" s="141">
        <f>SUM(K34,P34,U34,Z34)</f>
        <v>984</v>
      </c>
    </row>
    <row r="35" spans="1:31">
      <c r="A35" s="160" t="s">
        <v>562</v>
      </c>
      <c r="B35" s="355" t="s">
        <v>569</v>
      </c>
      <c r="C35" s="356"/>
      <c r="D35" s="356"/>
      <c r="E35" s="356"/>
      <c r="F35" s="357"/>
      <c r="G35" s="199">
        <f t="shared" ref="G35:G36" si="2">SUM(H35,I35,J35,K35)</f>
        <v>0</v>
      </c>
      <c r="H35" s="159"/>
      <c r="I35" s="159"/>
      <c r="J35" s="159"/>
      <c r="K35" s="159"/>
      <c r="L35" s="199">
        <f t="shared" ref="L35:L36" si="3">SUM(M35,N35,O35,P35)</f>
        <v>0</v>
      </c>
      <c r="M35" s="159"/>
      <c r="N35" s="159"/>
      <c r="O35" s="159"/>
      <c r="P35" s="155"/>
      <c r="Q35" s="203">
        <f t="shared" ref="Q35:Q36" si="4">SUM(R35,S35,T35,U35)</f>
        <v>0</v>
      </c>
      <c r="R35" s="159" t="s">
        <v>440</v>
      </c>
      <c r="S35" s="161" t="s">
        <v>440</v>
      </c>
      <c r="T35" s="161" t="s">
        <v>440</v>
      </c>
      <c r="U35" s="161" t="s">
        <v>440</v>
      </c>
      <c r="V35" s="203">
        <f t="shared" ref="V35:V36" si="5">SUM(W35,X35,Y35,Z35)</f>
        <v>13042</v>
      </c>
      <c r="W35" s="159">
        <v>0</v>
      </c>
      <c r="X35" s="159">
        <v>13042</v>
      </c>
      <c r="Y35" s="159">
        <v>0</v>
      </c>
      <c r="Z35" s="174">
        <v>0</v>
      </c>
      <c r="AA35" s="205">
        <f t="shared" ref="AA35:AA36" si="6">SUM(AB35,AC35,AD35,AE35)</f>
        <v>13042</v>
      </c>
      <c r="AB35" s="159">
        <f t="shared" ref="AB35:AB36" si="7">SUM(H35,M35,R35,W35)</f>
        <v>0</v>
      </c>
      <c r="AC35" s="159">
        <f t="shared" ref="AC35:AC36" si="8">SUM(I35,N35,S35,X35)</f>
        <v>13042</v>
      </c>
      <c r="AD35" s="159">
        <f t="shared" ref="AD35:AD36" si="9">SUM(J35,O35,T35,Y35)</f>
        <v>0</v>
      </c>
      <c r="AE35" s="159">
        <f t="shared" ref="AE35:AE36" si="10">SUM(K35,P35,U35,Z35)</f>
        <v>0</v>
      </c>
    </row>
    <row r="36" spans="1:31">
      <c r="A36" s="160" t="s">
        <v>563</v>
      </c>
      <c r="B36" s="358" t="s">
        <v>571</v>
      </c>
      <c r="C36" s="359"/>
      <c r="D36" s="359"/>
      <c r="E36" s="359"/>
      <c r="F36" s="360"/>
      <c r="G36" s="199">
        <f t="shared" si="2"/>
        <v>0</v>
      </c>
      <c r="H36" s="159"/>
      <c r="I36" s="159"/>
      <c r="J36" s="159"/>
      <c r="K36" s="159"/>
      <c r="L36" s="199">
        <f t="shared" si="3"/>
        <v>0</v>
      </c>
      <c r="M36" s="159"/>
      <c r="N36" s="159"/>
      <c r="O36" s="159"/>
      <c r="P36" s="155"/>
      <c r="Q36" s="203">
        <f t="shared" si="4"/>
        <v>0</v>
      </c>
      <c r="R36" s="159" t="s">
        <v>440</v>
      </c>
      <c r="S36" s="161" t="s">
        <v>440</v>
      </c>
      <c r="T36" s="161" t="s">
        <v>440</v>
      </c>
      <c r="U36" s="161" t="s">
        <v>440</v>
      </c>
      <c r="V36" s="203">
        <f t="shared" si="5"/>
        <v>9958</v>
      </c>
      <c r="W36" s="161">
        <v>0</v>
      </c>
      <c r="X36" s="159">
        <v>3980</v>
      </c>
      <c r="Y36" s="159">
        <v>5978</v>
      </c>
      <c r="Z36" s="174">
        <v>0</v>
      </c>
      <c r="AA36" s="205">
        <f t="shared" si="6"/>
        <v>9958</v>
      </c>
      <c r="AB36" s="159">
        <f t="shared" si="7"/>
        <v>0</v>
      </c>
      <c r="AC36" s="159">
        <f t="shared" si="8"/>
        <v>3980</v>
      </c>
      <c r="AD36" s="159">
        <f t="shared" si="9"/>
        <v>5978</v>
      </c>
      <c r="AE36" s="159">
        <f t="shared" si="10"/>
        <v>0</v>
      </c>
    </row>
    <row r="37" spans="1:31">
      <c r="A37" s="160" t="s">
        <v>564</v>
      </c>
      <c r="B37" s="358" t="s">
        <v>572</v>
      </c>
      <c r="C37" s="359"/>
      <c r="D37" s="359"/>
      <c r="E37" s="359"/>
      <c r="F37" s="360"/>
      <c r="G37" s="199">
        <f t="shared" ref="G37:G51" si="11">SUM(H37,I37,J37,K37)</f>
        <v>0</v>
      </c>
      <c r="H37" s="159"/>
      <c r="I37" s="159"/>
      <c r="J37" s="159"/>
      <c r="K37" s="159"/>
      <c r="L37" s="199">
        <f t="shared" ref="L37:L51" si="12">SUM(M37,N37,O37,P37)</f>
        <v>0</v>
      </c>
      <c r="M37" s="159"/>
      <c r="N37" s="159"/>
      <c r="O37" s="159"/>
      <c r="P37" s="155"/>
      <c r="Q37" s="203">
        <f t="shared" ref="Q37:Q51" si="13">SUM(R37,S37,T37,U37)</f>
        <v>208</v>
      </c>
      <c r="R37" s="159">
        <v>208</v>
      </c>
      <c r="S37" s="159" t="s">
        <v>440</v>
      </c>
      <c r="T37" s="161" t="s">
        <v>440</v>
      </c>
      <c r="U37" s="161" t="s">
        <v>440</v>
      </c>
      <c r="V37" s="203">
        <f t="shared" ref="V37:V51" si="14">SUM(W37,X37,Y37,Z37)</f>
        <v>0</v>
      </c>
      <c r="W37" s="161">
        <v>0</v>
      </c>
      <c r="X37" s="161">
        <v>0</v>
      </c>
      <c r="Y37" s="161">
        <v>0</v>
      </c>
      <c r="Z37" s="174">
        <v>0</v>
      </c>
      <c r="AA37" s="205">
        <f t="shared" ref="AA37:AA51" si="15">SUM(AB37,AC37,AD37,AE37)</f>
        <v>208</v>
      </c>
      <c r="AB37" s="159">
        <f t="shared" ref="AB37:AB51" si="16">SUM(H37,M37,R37,W37)</f>
        <v>208</v>
      </c>
      <c r="AC37" s="159">
        <f t="shared" ref="AC37:AC51" si="17">SUM(I37,N37,S37,X37)</f>
        <v>0</v>
      </c>
      <c r="AD37" s="159">
        <f t="shared" ref="AD37:AD51" si="18">SUM(J37,O37,T37,Y37)</f>
        <v>0</v>
      </c>
      <c r="AE37" s="159">
        <f t="shared" ref="AE37:AE51" si="19">SUM(K37,P37,U37,Z37)</f>
        <v>0</v>
      </c>
    </row>
    <row r="38" spans="1:31">
      <c r="A38" s="160" t="s">
        <v>565</v>
      </c>
      <c r="B38" s="358" t="s">
        <v>573</v>
      </c>
      <c r="C38" s="359"/>
      <c r="D38" s="359"/>
      <c r="E38" s="359"/>
      <c r="F38" s="360"/>
      <c r="G38" s="199">
        <f t="shared" si="11"/>
        <v>0</v>
      </c>
      <c r="H38" s="159"/>
      <c r="I38" s="159"/>
      <c r="J38" s="159"/>
      <c r="K38" s="159"/>
      <c r="L38" s="199">
        <f t="shared" si="12"/>
        <v>0</v>
      </c>
      <c r="M38" s="159"/>
      <c r="N38" s="159"/>
      <c r="O38" s="159"/>
      <c r="P38" s="155"/>
      <c r="Q38" s="203">
        <f t="shared" si="13"/>
        <v>0</v>
      </c>
      <c r="R38" s="159" t="s">
        <v>440</v>
      </c>
      <c r="S38" s="161" t="s">
        <v>440</v>
      </c>
      <c r="T38" s="161" t="s">
        <v>440</v>
      </c>
      <c r="U38" s="161" t="s">
        <v>440</v>
      </c>
      <c r="V38" s="203">
        <f t="shared" si="14"/>
        <v>4500</v>
      </c>
      <c r="W38" s="161">
        <v>0</v>
      </c>
      <c r="X38" s="161">
        <v>0</v>
      </c>
      <c r="Y38" s="161">
        <v>4500</v>
      </c>
      <c r="Z38" s="174">
        <v>0</v>
      </c>
      <c r="AA38" s="205">
        <f t="shared" si="15"/>
        <v>4500</v>
      </c>
      <c r="AB38" s="159">
        <f t="shared" si="16"/>
        <v>0</v>
      </c>
      <c r="AC38" s="159">
        <f t="shared" si="17"/>
        <v>0</v>
      </c>
      <c r="AD38" s="159">
        <f t="shared" si="18"/>
        <v>4500</v>
      </c>
      <c r="AE38" s="159">
        <f t="shared" si="19"/>
        <v>0</v>
      </c>
    </row>
    <row r="39" spans="1:31">
      <c r="A39" s="160" t="s">
        <v>566</v>
      </c>
      <c r="B39" s="352" t="s">
        <v>559</v>
      </c>
      <c r="C39" s="353"/>
      <c r="D39" s="353"/>
      <c r="E39" s="353"/>
      <c r="F39" s="354"/>
      <c r="G39" s="199">
        <f t="shared" si="11"/>
        <v>0</v>
      </c>
      <c r="H39" s="159"/>
      <c r="I39" s="159"/>
      <c r="J39" s="159"/>
      <c r="K39" s="159"/>
      <c r="L39" s="199">
        <f t="shared" si="12"/>
        <v>0</v>
      </c>
      <c r="M39" s="159"/>
      <c r="N39" s="159"/>
      <c r="O39" s="159"/>
      <c r="P39" s="155"/>
      <c r="Q39" s="203">
        <f t="shared" si="13"/>
        <v>1375</v>
      </c>
      <c r="R39" s="161" t="s">
        <v>440</v>
      </c>
      <c r="S39" s="159">
        <v>1375</v>
      </c>
      <c r="T39" s="161" t="s">
        <v>440</v>
      </c>
      <c r="U39" s="161" t="s">
        <v>440</v>
      </c>
      <c r="V39" s="203">
        <f t="shared" si="14"/>
        <v>0</v>
      </c>
      <c r="W39" s="161">
        <v>0</v>
      </c>
      <c r="X39" s="161">
        <v>0</v>
      </c>
      <c r="Y39" s="161">
        <v>0</v>
      </c>
      <c r="Z39" s="174">
        <v>0</v>
      </c>
      <c r="AA39" s="205">
        <f>SUM(AB39,AC39,AD39,AE39)</f>
        <v>1375</v>
      </c>
      <c r="AB39" s="159">
        <f>SUM(H39,M39,R39,W39)</f>
        <v>0</v>
      </c>
      <c r="AC39" s="159">
        <f t="shared" si="17"/>
        <v>1375</v>
      </c>
      <c r="AD39" s="159">
        <f t="shared" si="18"/>
        <v>0</v>
      </c>
      <c r="AE39" s="159">
        <f t="shared" si="19"/>
        <v>0</v>
      </c>
    </row>
    <row r="40" spans="1:31" ht="20.100000000000001" customHeight="1">
      <c r="A40" s="160" t="s">
        <v>570</v>
      </c>
      <c r="B40" s="352" t="s">
        <v>567</v>
      </c>
      <c r="C40" s="353"/>
      <c r="D40" s="353"/>
      <c r="E40" s="353"/>
      <c r="F40" s="354"/>
      <c r="G40" s="199">
        <f t="shared" si="11"/>
        <v>0</v>
      </c>
      <c r="H40" s="159"/>
      <c r="I40" s="159"/>
      <c r="J40" s="159"/>
      <c r="K40" s="159"/>
      <c r="L40" s="199">
        <f t="shared" si="12"/>
        <v>0</v>
      </c>
      <c r="M40" s="159"/>
      <c r="N40" s="159"/>
      <c r="O40" s="159"/>
      <c r="P40" s="155"/>
      <c r="Q40" s="203">
        <f t="shared" si="13"/>
        <v>0</v>
      </c>
      <c r="R40" s="161" t="s">
        <v>440</v>
      </c>
      <c r="S40" s="159" t="s">
        <v>440</v>
      </c>
      <c r="T40" s="161" t="s">
        <v>440</v>
      </c>
      <c r="U40" s="161" t="s">
        <v>440</v>
      </c>
      <c r="V40" s="203">
        <f t="shared" si="14"/>
        <v>0</v>
      </c>
      <c r="W40" s="161">
        <v>0</v>
      </c>
      <c r="X40" s="161">
        <v>0</v>
      </c>
      <c r="Y40" s="161">
        <v>0</v>
      </c>
      <c r="Z40" s="174">
        <v>0</v>
      </c>
      <c r="AA40" s="205">
        <f t="shared" si="15"/>
        <v>0</v>
      </c>
      <c r="AB40" s="159">
        <f t="shared" si="16"/>
        <v>0</v>
      </c>
      <c r="AC40" s="159">
        <f t="shared" si="17"/>
        <v>0</v>
      </c>
      <c r="AD40" s="159">
        <f t="shared" si="18"/>
        <v>0</v>
      </c>
      <c r="AE40" s="159">
        <f t="shared" si="19"/>
        <v>0</v>
      </c>
    </row>
    <row r="41" spans="1:31" ht="20.100000000000001" customHeight="1">
      <c r="A41" s="160" t="s">
        <v>574</v>
      </c>
      <c r="B41" s="352" t="s">
        <v>567</v>
      </c>
      <c r="C41" s="353"/>
      <c r="D41" s="353"/>
      <c r="E41" s="353"/>
      <c r="F41" s="354"/>
      <c r="G41" s="199">
        <f t="shared" si="11"/>
        <v>0</v>
      </c>
      <c r="H41" s="159"/>
      <c r="I41" s="159"/>
      <c r="J41" s="159"/>
      <c r="K41" s="159"/>
      <c r="L41" s="199">
        <f t="shared" si="12"/>
        <v>0</v>
      </c>
      <c r="M41" s="159"/>
      <c r="N41" s="159"/>
      <c r="O41" s="159"/>
      <c r="P41" s="155"/>
      <c r="Q41" s="203">
        <f t="shared" si="13"/>
        <v>0</v>
      </c>
      <c r="R41" s="161" t="s">
        <v>440</v>
      </c>
      <c r="S41" s="161" t="s">
        <v>440</v>
      </c>
      <c r="T41" s="161" t="s">
        <v>440</v>
      </c>
      <c r="U41" s="161" t="s">
        <v>440</v>
      </c>
      <c r="V41" s="203">
        <f t="shared" si="14"/>
        <v>0</v>
      </c>
      <c r="W41" s="161">
        <v>0</v>
      </c>
      <c r="X41" s="161">
        <v>0</v>
      </c>
      <c r="Y41" s="161">
        <v>0</v>
      </c>
      <c r="Z41" s="174">
        <v>0</v>
      </c>
      <c r="AA41" s="205">
        <f t="shared" si="15"/>
        <v>0</v>
      </c>
      <c r="AB41" s="159">
        <f t="shared" si="16"/>
        <v>0</v>
      </c>
      <c r="AC41" s="159">
        <f t="shared" si="17"/>
        <v>0</v>
      </c>
      <c r="AD41" s="159">
        <f t="shared" si="18"/>
        <v>0</v>
      </c>
      <c r="AE41" s="159">
        <f t="shared" si="19"/>
        <v>0</v>
      </c>
    </row>
    <row r="42" spans="1:31" ht="20.100000000000001" customHeight="1">
      <c r="A42" s="160" t="s">
        <v>575</v>
      </c>
      <c r="B42" s="352" t="s">
        <v>568</v>
      </c>
      <c r="C42" s="353"/>
      <c r="D42" s="353"/>
      <c r="E42" s="353"/>
      <c r="F42" s="354"/>
      <c r="G42" s="199">
        <f t="shared" si="11"/>
        <v>0</v>
      </c>
      <c r="H42" s="159"/>
      <c r="I42" s="159"/>
      <c r="J42" s="159"/>
      <c r="K42" s="159"/>
      <c r="L42" s="199">
        <f t="shared" si="12"/>
        <v>0</v>
      </c>
      <c r="M42" s="159"/>
      <c r="N42" s="159"/>
      <c r="O42" s="159"/>
      <c r="P42" s="155"/>
      <c r="Q42" s="203">
        <f t="shared" si="13"/>
        <v>0</v>
      </c>
      <c r="R42" s="161" t="s">
        <v>440</v>
      </c>
      <c r="S42" s="161" t="s">
        <v>440</v>
      </c>
      <c r="T42" s="161" t="s">
        <v>440</v>
      </c>
      <c r="U42" s="161" t="s">
        <v>440</v>
      </c>
      <c r="V42" s="203">
        <f t="shared" si="14"/>
        <v>0</v>
      </c>
      <c r="W42" s="161">
        <v>0</v>
      </c>
      <c r="X42" s="161">
        <v>0</v>
      </c>
      <c r="Y42" s="161">
        <v>0</v>
      </c>
      <c r="Z42" s="174">
        <v>0</v>
      </c>
      <c r="AA42" s="205">
        <f t="shared" si="15"/>
        <v>0</v>
      </c>
      <c r="AB42" s="159">
        <f t="shared" si="16"/>
        <v>0</v>
      </c>
      <c r="AC42" s="159">
        <f t="shared" si="17"/>
        <v>0</v>
      </c>
      <c r="AD42" s="159">
        <f t="shared" si="18"/>
        <v>0</v>
      </c>
      <c r="AE42" s="159">
        <f t="shared" si="19"/>
        <v>0</v>
      </c>
    </row>
    <row r="43" spans="1:31" ht="20.100000000000001" customHeight="1">
      <c r="A43" s="160" t="s">
        <v>576</v>
      </c>
      <c r="B43" s="308" t="s">
        <v>580</v>
      </c>
      <c r="C43" s="309"/>
      <c r="D43" s="309"/>
      <c r="E43" s="309"/>
      <c r="F43" s="310"/>
      <c r="G43" s="199">
        <f t="shared" si="11"/>
        <v>0</v>
      </c>
      <c r="H43" s="159"/>
      <c r="I43" s="159"/>
      <c r="J43" s="159"/>
      <c r="K43" s="159"/>
      <c r="L43" s="199">
        <f t="shared" si="12"/>
        <v>0</v>
      </c>
      <c r="M43" s="159"/>
      <c r="N43" s="159"/>
      <c r="O43" s="159"/>
      <c r="P43" s="155"/>
      <c r="Q43" s="203">
        <f t="shared" si="13"/>
        <v>916</v>
      </c>
      <c r="R43" s="161" t="s">
        <v>440</v>
      </c>
      <c r="S43" s="159">
        <v>458</v>
      </c>
      <c r="T43" s="159">
        <v>458</v>
      </c>
      <c r="U43" s="161" t="s">
        <v>440</v>
      </c>
      <c r="V43" s="203">
        <f t="shared" si="14"/>
        <v>0</v>
      </c>
      <c r="W43" s="161">
        <v>0</v>
      </c>
      <c r="X43" s="161">
        <v>0</v>
      </c>
      <c r="Y43" s="161">
        <v>0</v>
      </c>
      <c r="Z43" s="174">
        <v>0</v>
      </c>
      <c r="AA43" s="205">
        <f>SUM(AB43,AC43,AD43,AE43)</f>
        <v>916</v>
      </c>
      <c r="AB43" s="159">
        <f t="shared" si="16"/>
        <v>0</v>
      </c>
      <c r="AC43" s="159">
        <f t="shared" si="17"/>
        <v>458</v>
      </c>
      <c r="AD43" s="159">
        <f t="shared" si="18"/>
        <v>458</v>
      </c>
      <c r="AE43" s="159">
        <f t="shared" si="19"/>
        <v>0</v>
      </c>
    </row>
    <row r="44" spans="1:31" ht="20.100000000000001" customHeight="1">
      <c r="A44" s="160" t="s">
        <v>577</v>
      </c>
      <c r="B44" s="308" t="s">
        <v>579</v>
      </c>
      <c r="C44" s="309"/>
      <c r="D44" s="309"/>
      <c r="E44" s="309"/>
      <c r="F44" s="310"/>
      <c r="G44" s="199">
        <f t="shared" si="11"/>
        <v>0</v>
      </c>
      <c r="H44" s="159"/>
      <c r="I44" s="159"/>
      <c r="J44" s="159"/>
      <c r="K44" s="159"/>
      <c r="L44" s="199">
        <f t="shared" si="12"/>
        <v>0</v>
      </c>
      <c r="M44" s="159"/>
      <c r="N44" s="159"/>
      <c r="O44" s="159"/>
      <c r="P44" s="155"/>
      <c r="Q44" s="203">
        <f t="shared" si="13"/>
        <v>0</v>
      </c>
      <c r="R44" s="161" t="s">
        <v>440</v>
      </c>
      <c r="S44" s="161" t="s">
        <v>440</v>
      </c>
      <c r="T44" s="161" t="s">
        <v>440</v>
      </c>
      <c r="U44" s="161" t="s">
        <v>440</v>
      </c>
      <c r="V44" s="203">
        <f t="shared" si="14"/>
        <v>208</v>
      </c>
      <c r="W44" s="161">
        <v>0</v>
      </c>
      <c r="X44" s="161">
        <v>0</v>
      </c>
      <c r="Y44" s="161">
        <v>208</v>
      </c>
      <c r="Z44" s="174">
        <v>0</v>
      </c>
      <c r="AA44" s="205">
        <f t="shared" si="15"/>
        <v>208</v>
      </c>
      <c r="AB44" s="159">
        <f t="shared" si="16"/>
        <v>0</v>
      </c>
      <c r="AC44" s="159">
        <f t="shared" si="17"/>
        <v>0</v>
      </c>
      <c r="AD44" s="159">
        <f t="shared" si="18"/>
        <v>208</v>
      </c>
      <c r="AE44" s="159">
        <f t="shared" si="19"/>
        <v>0</v>
      </c>
    </row>
    <row r="45" spans="1:31" ht="20.100000000000001" customHeight="1">
      <c r="A45" s="160" t="s">
        <v>578</v>
      </c>
      <c r="B45" s="308" t="s">
        <v>585</v>
      </c>
      <c r="C45" s="309"/>
      <c r="D45" s="309"/>
      <c r="E45" s="309"/>
      <c r="F45" s="310"/>
      <c r="G45" s="199">
        <f t="shared" si="11"/>
        <v>0</v>
      </c>
      <c r="H45" s="159"/>
      <c r="I45" s="159"/>
      <c r="J45" s="159"/>
      <c r="K45" s="159"/>
      <c r="L45" s="199">
        <f t="shared" si="12"/>
        <v>0</v>
      </c>
      <c r="M45" s="159"/>
      <c r="N45" s="159"/>
      <c r="O45" s="159"/>
      <c r="P45" s="155"/>
      <c r="Q45" s="203">
        <f t="shared" si="13"/>
        <v>467</v>
      </c>
      <c r="R45" s="161" t="s">
        <v>440</v>
      </c>
      <c r="S45" s="161" t="s">
        <v>440</v>
      </c>
      <c r="T45" s="161" t="s">
        <v>440</v>
      </c>
      <c r="U45" s="161">
        <v>467</v>
      </c>
      <c r="V45" s="203">
        <f t="shared" si="14"/>
        <v>0</v>
      </c>
      <c r="W45" s="161">
        <v>0</v>
      </c>
      <c r="X45" s="161">
        <v>0</v>
      </c>
      <c r="Y45" s="161">
        <v>0</v>
      </c>
      <c r="Z45" s="174">
        <v>0</v>
      </c>
      <c r="AA45" s="205">
        <f t="shared" si="15"/>
        <v>467</v>
      </c>
      <c r="AB45" s="159">
        <f t="shared" si="16"/>
        <v>0</v>
      </c>
      <c r="AC45" s="159">
        <f t="shared" si="17"/>
        <v>0</v>
      </c>
      <c r="AD45" s="159">
        <f t="shared" si="18"/>
        <v>0</v>
      </c>
      <c r="AE45" s="159">
        <f t="shared" si="19"/>
        <v>467</v>
      </c>
    </row>
    <row r="46" spans="1:31" ht="20.100000000000001" customHeight="1">
      <c r="A46" s="160" t="s">
        <v>581</v>
      </c>
      <c r="B46" s="308" t="s">
        <v>586</v>
      </c>
      <c r="C46" s="309"/>
      <c r="D46" s="309"/>
      <c r="E46" s="309"/>
      <c r="F46" s="310"/>
      <c r="G46" s="199">
        <f t="shared" si="11"/>
        <v>0</v>
      </c>
      <c r="H46" s="159"/>
      <c r="I46" s="159"/>
      <c r="J46" s="159"/>
      <c r="K46" s="159"/>
      <c r="L46" s="199">
        <f t="shared" si="12"/>
        <v>0</v>
      </c>
      <c r="M46" s="159"/>
      <c r="N46" s="159"/>
      <c r="O46" s="159"/>
      <c r="P46" s="155"/>
      <c r="Q46" s="203">
        <f t="shared" si="13"/>
        <v>150</v>
      </c>
      <c r="R46" s="161" t="s">
        <v>440</v>
      </c>
      <c r="S46" s="159">
        <v>150</v>
      </c>
      <c r="T46" s="161" t="s">
        <v>440</v>
      </c>
      <c r="U46" s="161" t="s">
        <v>440</v>
      </c>
      <c r="V46" s="203">
        <f t="shared" si="14"/>
        <v>0</v>
      </c>
      <c r="W46" s="161">
        <v>0</v>
      </c>
      <c r="X46" s="161">
        <v>0</v>
      </c>
      <c r="Y46" s="161">
        <v>0</v>
      </c>
      <c r="Z46" s="174">
        <v>0</v>
      </c>
      <c r="AA46" s="205">
        <f t="shared" si="15"/>
        <v>150</v>
      </c>
      <c r="AB46" s="159">
        <f t="shared" si="16"/>
        <v>0</v>
      </c>
      <c r="AC46" s="159">
        <f t="shared" si="17"/>
        <v>150</v>
      </c>
      <c r="AD46" s="159">
        <f t="shared" si="18"/>
        <v>0</v>
      </c>
      <c r="AE46" s="159">
        <f t="shared" si="19"/>
        <v>0</v>
      </c>
    </row>
    <row r="47" spans="1:31" ht="20.100000000000001" customHeight="1">
      <c r="A47" s="160" t="s">
        <v>582</v>
      </c>
      <c r="B47" s="308" t="s">
        <v>587</v>
      </c>
      <c r="C47" s="309"/>
      <c r="D47" s="309"/>
      <c r="E47" s="309"/>
      <c r="F47" s="310"/>
      <c r="G47" s="199">
        <f t="shared" si="11"/>
        <v>0</v>
      </c>
      <c r="H47" s="159"/>
      <c r="I47" s="159"/>
      <c r="J47" s="159"/>
      <c r="K47" s="159"/>
      <c r="L47" s="199">
        <f t="shared" si="12"/>
        <v>0</v>
      </c>
      <c r="M47" s="159"/>
      <c r="N47" s="159"/>
      <c r="O47" s="159"/>
      <c r="P47" s="155"/>
      <c r="Q47" s="203">
        <f t="shared" si="13"/>
        <v>1250</v>
      </c>
      <c r="R47" s="161" t="s">
        <v>440</v>
      </c>
      <c r="S47" s="159">
        <v>583</v>
      </c>
      <c r="T47" s="159">
        <v>667</v>
      </c>
      <c r="U47" s="161" t="s">
        <v>440</v>
      </c>
      <c r="V47" s="203">
        <f t="shared" si="14"/>
        <v>0</v>
      </c>
      <c r="W47" s="161">
        <v>0</v>
      </c>
      <c r="X47" s="161">
        <v>0</v>
      </c>
      <c r="Y47" s="161">
        <v>0</v>
      </c>
      <c r="Z47" s="174">
        <v>0</v>
      </c>
      <c r="AA47" s="205">
        <f>SUM(AB47,AC47,AD47,AE47)</f>
        <v>1250</v>
      </c>
      <c r="AB47" s="159">
        <f t="shared" si="16"/>
        <v>0</v>
      </c>
      <c r="AC47" s="159">
        <f t="shared" si="17"/>
        <v>583</v>
      </c>
      <c r="AD47" s="159">
        <f t="shared" si="18"/>
        <v>667</v>
      </c>
      <c r="AE47" s="159">
        <f t="shared" si="19"/>
        <v>0</v>
      </c>
    </row>
    <row r="48" spans="1:31">
      <c r="A48" s="160" t="s">
        <v>583</v>
      </c>
      <c r="B48" s="308" t="s">
        <v>588</v>
      </c>
      <c r="C48" s="309"/>
      <c r="D48" s="309"/>
      <c r="E48" s="309"/>
      <c r="F48" s="310"/>
      <c r="G48" s="199">
        <f t="shared" si="11"/>
        <v>0</v>
      </c>
      <c r="H48" s="159"/>
      <c r="I48" s="159"/>
      <c r="J48" s="159"/>
      <c r="K48" s="159"/>
      <c r="L48" s="199">
        <f t="shared" si="12"/>
        <v>0</v>
      </c>
      <c r="M48" s="159"/>
      <c r="N48" s="159"/>
      <c r="O48" s="159"/>
      <c r="P48" s="155"/>
      <c r="Q48" s="203">
        <f t="shared" si="13"/>
        <v>1167</v>
      </c>
      <c r="R48" s="161" t="s">
        <v>440</v>
      </c>
      <c r="S48" s="159">
        <v>500</v>
      </c>
      <c r="T48" s="159">
        <v>667</v>
      </c>
      <c r="U48" s="161" t="s">
        <v>440</v>
      </c>
      <c r="V48" s="203">
        <f t="shared" si="14"/>
        <v>667</v>
      </c>
      <c r="W48" s="161">
        <v>150</v>
      </c>
      <c r="X48" s="161">
        <v>0</v>
      </c>
      <c r="Y48" s="161">
        <v>0</v>
      </c>
      <c r="Z48" s="174">
        <v>517</v>
      </c>
      <c r="AA48" s="205">
        <f t="shared" si="15"/>
        <v>1834</v>
      </c>
      <c r="AB48" s="159">
        <f t="shared" si="16"/>
        <v>150</v>
      </c>
      <c r="AC48" s="159">
        <f t="shared" si="17"/>
        <v>500</v>
      </c>
      <c r="AD48" s="159">
        <f t="shared" si="18"/>
        <v>667</v>
      </c>
      <c r="AE48" s="159">
        <f t="shared" si="19"/>
        <v>517</v>
      </c>
    </row>
    <row r="49" spans="1:31" ht="20.100000000000001" customHeight="1">
      <c r="A49" s="160" t="s">
        <v>584</v>
      </c>
      <c r="B49" s="308" t="s">
        <v>589</v>
      </c>
      <c r="C49" s="309"/>
      <c r="D49" s="309"/>
      <c r="E49" s="309"/>
      <c r="F49" s="310"/>
      <c r="G49" s="199">
        <f t="shared" si="11"/>
        <v>0</v>
      </c>
      <c r="H49" s="159"/>
      <c r="I49" s="159"/>
      <c r="J49" s="159"/>
      <c r="K49" s="159"/>
      <c r="L49" s="199">
        <f t="shared" si="12"/>
        <v>0</v>
      </c>
      <c r="M49" s="159"/>
      <c r="N49" s="159"/>
      <c r="O49" s="159"/>
      <c r="P49" s="155"/>
      <c r="Q49" s="203">
        <f t="shared" si="13"/>
        <v>0</v>
      </c>
      <c r="R49" s="161" t="s">
        <v>440</v>
      </c>
      <c r="S49" s="161" t="s">
        <v>440</v>
      </c>
      <c r="T49" s="161" t="s">
        <v>440</v>
      </c>
      <c r="U49" s="161" t="s">
        <v>440</v>
      </c>
      <c r="V49" s="203">
        <f t="shared" si="14"/>
        <v>63</v>
      </c>
      <c r="W49" s="161">
        <v>63</v>
      </c>
      <c r="X49" s="161">
        <v>0</v>
      </c>
      <c r="Y49" s="161">
        <v>0</v>
      </c>
      <c r="Z49" s="174">
        <v>0</v>
      </c>
      <c r="AA49" s="205">
        <f t="shared" si="15"/>
        <v>63</v>
      </c>
      <c r="AB49" s="159">
        <f t="shared" si="16"/>
        <v>63</v>
      </c>
      <c r="AC49" s="159">
        <f t="shared" si="17"/>
        <v>0</v>
      </c>
      <c r="AD49" s="159">
        <f t="shared" si="18"/>
        <v>0</v>
      </c>
      <c r="AE49" s="159">
        <f t="shared" si="19"/>
        <v>0</v>
      </c>
    </row>
    <row r="50" spans="1:31" ht="19.5" customHeight="1">
      <c r="A50" s="160" t="s">
        <v>590</v>
      </c>
      <c r="B50" s="308" t="s">
        <v>594</v>
      </c>
      <c r="C50" s="309"/>
      <c r="D50" s="309"/>
      <c r="E50" s="309"/>
      <c r="F50" s="310"/>
      <c r="G50" s="199">
        <f t="shared" si="11"/>
        <v>0</v>
      </c>
      <c r="H50" s="159"/>
      <c r="I50" s="159"/>
      <c r="J50" s="159"/>
      <c r="K50" s="159"/>
      <c r="L50" s="199">
        <f t="shared" si="12"/>
        <v>0</v>
      </c>
      <c r="M50" s="159"/>
      <c r="N50" s="159"/>
      <c r="O50" s="159"/>
      <c r="P50" s="155"/>
      <c r="Q50" s="203">
        <f t="shared" si="13"/>
        <v>0</v>
      </c>
      <c r="R50" s="161" t="s">
        <v>440</v>
      </c>
      <c r="S50" s="161" t="s">
        <v>440</v>
      </c>
      <c r="T50" s="161" t="s">
        <v>440</v>
      </c>
      <c r="U50" s="161" t="s">
        <v>440</v>
      </c>
      <c r="V50" s="203">
        <f t="shared" si="14"/>
        <v>0</v>
      </c>
      <c r="W50" s="161">
        <v>0</v>
      </c>
      <c r="X50" s="161">
        <v>0</v>
      </c>
      <c r="Y50" s="161">
        <v>0</v>
      </c>
      <c r="Z50" s="174">
        <v>0</v>
      </c>
      <c r="AA50" s="205">
        <f t="shared" si="15"/>
        <v>0</v>
      </c>
      <c r="AB50" s="159">
        <f t="shared" si="16"/>
        <v>0</v>
      </c>
      <c r="AC50" s="159">
        <f t="shared" si="17"/>
        <v>0</v>
      </c>
      <c r="AD50" s="159">
        <f t="shared" si="18"/>
        <v>0</v>
      </c>
      <c r="AE50" s="159">
        <f t="shared" si="19"/>
        <v>0</v>
      </c>
    </row>
    <row r="51" spans="1:31" ht="20.100000000000001" customHeight="1">
      <c r="A51" s="160" t="s">
        <v>591</v>
      </c>
      <c r="B51" s="308" t="s">
        <v>595</v>
      </c>
      <c r="C51" s="309"/>
      <c r="D51" s="309"/>
      <c r="E51" s="309"/>
      <c r="F51" s="310"/>
      <c r="G51" s="199">
        <f t="shared" si="11"/>
        <v>0</v>
      </c>
      <c r="H51" s="159"/>
      <c r="I51" s="159"/>
      <c r="J51" s="159"/>
      <c r="K51" s="159"/>
      <c r="L51" s="199">
        <f t="shared" si="12"/>
        <v>0</v>
      </c>
      <c r="M51" s="159"/>
      <c r="N51" s="159"/>
      <c r="O51" s="159"/>
      <c r="P51" s="155"/>
      <c r="Q51" s="203">
        <f t="shared" si="13"/>
        <v>0</v>
      </c>
      <c r="R51" s="161" t="s">
        <v>440</v>
      </c>
      <c r="S51" s="161" t="s">
        <v>440</v>
      </c>
      <c r="T51" s="161" t="s">
        <v>440</v>
      </c>
      <c r="U51" s="161" t="s">
        <v>440</v>
      </c>
      <c r="V51" s="203">
        <f t="shared" si="14"/>
        <v>0</v>
      </c>
      <c r="W51" s="161">
        <v>0</v>
      </c>
      <c r="X51" s="161">
        <v>0</v>
      </c>
      <c r="Y51" s="161">
        <v>0</v>
      </c>
      <c r="Z51" s="174">
        <v>0</v>
      </c>
      <c r="AA51" s="205">
        <f t="shared" si="15"/>
        <v>0</v>
      </c>
      <c r="AB51" s="159">
        <f t="shared" si="16"/>
        <v>0</v>
      </c>
      <c r="AC51" s="159">
        <f t="shared" si="17"/>
        <v>0</v>
      </c>
      <c r="AD51" s="159">
        <f t="shared" si="18"/>
        <v>0</v>
      </c>
      <c r="AE51" s="159">
        <f t="shared" si="19"/>
        <v>0</v>
      </c>
    </row>
    <row r="52" spans="1:31" ht="20.100000000000001" customHeight="1">
      <c r="A52" s="160" t="s">
        <v>592</v>
      </c>
      <c r="B52" s="308" t="s">
        <v>596</v>
      </c>
      <c r="C52" s="309"/>
      <c r="D52" s="309"/>
      <c r="E52" s="309"/>
      <c r="F52" s="310"/>
      <c r="G52" s="199">
        <f t="shared" ref="G52:G56" si="20">SUM(H52,I52,J52,K52)</f>
        <v>0</v>
      </c>
      <c r="H52" s="159"/>
      <c r="I52" s="159"/>
      <c r="J52" s="159"/>
      <c r="K52" s="159"/>
      <c r="L52" s="199">
        <f t="shared" ref="L52:L56" si="21">SUM(M52,N52,O52,P52)</f>
        <v>0</v>
      </c>
      <c r="M52" s="159"/>
      <c r="N52" s="159"/>
      <c r="O52" s="159"/>
      <c r="P52" s="155"/>
      <c r="Q52" s="203">
        <f t="shared" ref="Q52:Q55" si="22">SUM(R52,S52,T52,U52)</f>
        <v>0</v>
      </c>
      <c r="R52" s="161" t="s">
        <v>440</v>
      </c>
      <c r="S52" s="161" t="s">
        <v>440</v>
      </c>
      <c r="T52" s="161" t="s">
        <v>440</v>
      </c>
      <c r="U52" s="161" t="s">
        <v>440</v>
      </c>
      <c r="V52" s="203">
        <f t="shared" ref="V52:V56" si="23">SUM(W52,X52,Y52,Z52)</f>
        <v>0</v>
      </c>
      <c r="W52" s="161">
        <v>0</v>
      </c>
      <c r="X52" s="161">
        <v>0</v>
      </c>
      <c r="Y52" s="161">
        <v>0</v>
      </c>
      <c r="Z52" s="174">
        <v>0</v>
      </c>
      <c r="AA52" s="205">
        <f t="shared" ref="AA52:AA56" si="24">SUM(AB52,AC52,AD52,AE52)</f>
        <v>0</v>
      </c>
      <c r="AB52" s="159">
        <f t="shared" ref="AB52:AB56" si="25">SUM(H52,M52,R52,W52)</f>
        <v>0</v>
      </c>
      <c r="AC52" s="159">
        <f t="shared" ref="AC52:AC56" si="26">SUM(I52,N52,S52,X52)</f>
        <v>0</v>
      </c>
      <c r="AD52" s="159">
        <f t="shared" ref="AD52:AD56" si="27">SUM(J52,O52,T52,Y52)</f>
        <v>0</v>
      </c>
      <c r="AE52" s="159">
        <f t="shared" ref="AE52:AE56" si="28">SUM(K52,P52,U52,Z52)</f>
        <v>0</v>
      </c>
    </row>
    <row r="53" spans="1:31" ht="20.100000000000001" customHeight="1">
      <c r="A53" s="160" t="s">
        <v>593</v>
      </c>
      <c r="B53" s="308" t="s">
        <v>597</v>
      </c>
      <c r="C53" s="309"/>
      <c r="D53" s="309"/>
      <c r="E53" s="309"/>
      <c r="F53" s="310"/>
      <c r="G53" s="199">
        <f t="shared" si="20"/>
        <v>0</v>
      </c>
      <c r="H53" s="159"/>
      <c r="I53" s="159"/>
      <c r="J53" s="159"/>
      <c r="K53" s="159"/>
      <c r="L53" s="199">
        <f t="shared" si="21"/>
        <v>0</v>
      </c>
      <c r="M53" s="159"/>
      <c r="N53" s="159"/>
      <c r="O53" s="159"/>
      <c r="P53" s="155"/>
      <c r="Q53" s="203">
        <f t="shared" si="22"/>
        <v>0</v>
      </c>
      <c r="R53" s="161" t="s">
        <v>440</v>
      </c>
      <c r="S53" s="161" t="s">
        <v>440</v>
      </c>
      <c r="T53" s="161" t="s">
        <v>440</v>
      </c>
      <c r="U53" s="161" t="s">
        <v>440</v>
      </c>
      <c r="V53" s="203">
        <f t="shared" si="23"/>
        <v>0</v>
      </c>
      <c r="W53" s="161">
        <v>0</v>
      </c>
      <c r="X53" s="161">
        <v>0</v>
      </c>
      <c r="Y53" s="161">
        <v>0</v>
      </c>
      <c r="Z53" s="174">
        <v>0</v>
      </c>
      <c r="AA53" s="205">
        <f t="shared" si="24"/>
        <v>0</v>
      </c>
      <c r="AB53" s="159">
        <f t="shared" si="25"/>
        <v>0</v>
      </c>
      <c r="AC53" s="159">
        <f t="shared" si="26"/>
        <v>0</v>
      </c>
      <c r="AD53" s="159">
        <f t="shared" si="27"/>
        <v>0</v>
      </c>
      <c r="AE53" s="159">
        <f t="shared" si="28"/>
        <v>0</v>
      </c>
    </row>
    <row r="54" spans="1:31" ht="20.100000000000001" customHeight="1">
      <c r="A54" s="160" t="s">
        <v>598</v>
      </c>
      <c r="B54" s="308" t="s">
        <v>599</v>
      </c>
      <c r="C54" s="309"/>
      <c r="D54" s="309"/>
      <c r="E54" s="309"/>
      <c r="F54" s="310"/>
      <c r="G54" s="199">
        <f t="shared" si="20"/>
        <v>0</v>
      </c>
      <c r="H54" s="159"/>
      <c r="I54" s="159"/>
      <c r="J54" s="159"/>
      <c r="K54" s="159"/>
      <c r="L54" s="199">
        <f t="shared" si="21"/>
        <v>0</v>
      </c>
      <c r="M54" s="159"/>
      <c r="N54" s="159"/>
      <c r="O54" s="159"/>
      <c r="P54" s="155"/>
      <c r="Q54" s="203">
        <f t="shared" si="22"/>
        <v>200</v>
      </c>
      <c r="R54" s="159">
        <f>R55</f>
        <v>50</v>
      </c>
      <c r="S54" s="159">
        <f t="shared" ref="S54" si="29">S55</f>
        <v>50</v>
      </c>
      <c r="T54" s="159">
        <f>T55</f>
        <v>50</v>
      </c>
      <c r="U54" s="161">
        <f>U55</f>
        <v>50</v>
      </c>
      <c r="V54" s="203">
        <f t="shared" si="23"/>
        <v>0</v>
      </c>
      <c r="W54" s="161">
        <f>W55</f>
        <v>0</v>
      </c>
      <c r="X54" s="161">
        <f t="shared" ref="X54" si="30">X55</f>
        <v>0</v>
      </c>
      <c r="Y54" s="161">
        <f>Y55</f>
        <v>0</v>
      </c>
      <c r="Z54" s="174">
        <f>Z55</f>
        <v>0</v>
      </c>
      <c r="AA54" s="205">
        <f t="shared" si="24"/>
        <v>200</v>
      </c>
      <c r="AB54" s="159">
        <f>SUM(H54,M54,R54,W54)</f>
        <v>50</v>
      </c>
      <c r="AC54" s="159">
        <f t="shared" si="26"/>
        <v>50</v>
      </c>
      <c r="AD54" s="159">
        <f t="shared" si="27"/>
        <v>50</v>
      </c>
      <c r="AE54" s="159">
        <f t="shared" si="28"/>
        <v>50</v>
      </c>
    </row>
    <row r="55" spans="1:31" ht="20.100000000000001" customHeight="1">
      <c r="A55" s="160" t="s">
        <v>601</v>
      </c>
      <c r="B55" s="308" t="s">
        <v>600</v>
      </c>
      <c r="C55" s="309"/>
      <c r="D55" s="309"/>
      <c r="E55" s="309"/>
      <c r="F55" s="310"/>
      <c r="G55" s="199">
        <f t="shared" si="20"/>
        <v>0</v>
      </c>
      <c r="H55" s="159"/>
      <c r="I55" s="159"/>
      <c r="J55" s="159"/>
      <c r="K55" s="159"/>
      <c r="L55" s="199">
        <f t="shared" si="21"/>
        <v>0</v>
      </c>
      <c r="M55" s="159"/>
      <c r="N55" s="159"/>
      <c r="O55" s="159"/>
      <c r="P55" s="155"/>
      <c r="Q55" s="203">
        <f t="shared" si="22"/>
        <v>200</v>
      </c>
      <c r="R55" s="159">
        <v>50</v>
      </c>
      <c r="S55" s="159">
        <v>50</v>
      </c>
      <c r="T55" s="159">
        <v>50</v>
      </c>
      <c r="U55" s="161">
        <v>50</v>
      </c>
      <c r="V55" s="203">
        <f t="shared" si="23"/>
        <v>0</v>
      </c>
      <c r="W55" s="159"/>
      <c r="X55" s="159"/>
      <c r="Y55" s="159"/>
      <c r="Z55" s="174"/>
      <c r="AA55" s="205">
        <f t="shared" si="24"/>
        <v>200</v>
      </c>
      <c r="AB55" s="159">
        <f t="shared" si="25"/>
        <v>50</v>
      </c>
      <c r="AC55" s="159">
        <f t="shared" si="26"/>
        <v>50</v>
      </c>
      <c r="AD55" s="159">
        <f t="shared" si="27"/>
        <v>50</v>
      </c>
      <c r="AE55" s="159">
        <f t="shared" si="28"/>
        <v>50</v>
      </c>
    </row>
    <row r="56" spans="1:31" ht="38.25" customHeight="1">
      <c r="A56" s="160" t="s">
        <v>602</v>
      </c>
      <c r="B56" s="308" t="s">
        <v>603</v>
      </c>
      <c r="C56" s="309"/>
      <c r="D56" s="309"/>
      <c r="E56" s="309"/>
      <c r="F56" s="310"/>
      <c r="G56" s="199">
        <f t="shared" si="20"/>
        <v>0</v>
      </c>
      <c r="H56" s="159"/>
      <c r="I56" s="159"/>
      <c r="J56" s="159"/>
      <c r="K56" s="159"/>
      <c r="L56" s="199">
        <f t="shared" si="21"/>
        <v>0</v>
      </c>
      <c r="M56" s="159"/>
      <c r="N56" s="159"/>
      <c r="O56" s="159"/>
      <c r="P56" s="155"/>
      <c r="Q56" s="203">
        <f>SUM(R56,S56,T56,U56)</f>
        <v>391</v>
      </c>
      <c r="R56" s="159">
        <f>R57+R58</f>
        <v>254</v>
      </c>
      <c r="S56" s="159">
        <f>S57+S58</f>
        <v>45</v>
      </c>
      <c r="T56" s="159">
        <f>T57+T58</f>
        <v>92</v>
      </c>
      <c r="U56" s="161">
        <v>0</v>
      </c>
      <c r="V56" s="203">
        <f t="shared" si="23"/>
        <v>1792</v>
      </c>
      <c r="W56" s="161">
        <f>W57+W58</f>
        <v>0</v>
      </c>
      <c r="X56" s="161">
        <f>X57+X58</f>
        <v>525</v>
      </c>
      <c r="Y56" s="161">
        <f>Y57+Y58</f>
        <v>733</v>
      </c>
      <c r="Z56" s="174">
        <f>Z57+Z58</f>
        <v>534</v>
      </c>
      <c r="AA56" s="205">
        <f t="shared" si="24"/>
        <v>2183</v>
      </c>
      <c r="AB56" s="159">
        <f t="shared" si="25"/>
        <v>254</v>
      </c>
      <c r="AC56" s="159">
        <f t="shared" si="26"/>
        <v>570</v>
      </c>
      <c r="AD56" s="159">
        <f t="shared" si="27"/>
        <v>825</v>
      </c>
      <c r="AE56" s="159">
        <f t="shared" si="28"/>
        <v>534</v>
      </c>
    </row>
    <row r="57" spans="1:31" ht="20.100000000000001" customHeight="1">
      <c r="A57" s="160" t="s">
        <v>604</v>
      </c>
      <c r="B57" s="308" t="s">
        <v>606</v>
      </c>
      <c r="C57" s="309"/>
      <c r="D57" s="309"/>
      <c r="E57" s="309"/>
      <c r="F57" s="310"/>
      <c r="G57" s="199">
        <f t="shared" ref="G57:G78" si="31">SUM(H57,I57,J57,K57)</f>
        <v>0</v>
      </c>
      <c r="H57" s="159"/>
      <c r="I57" s="159"/>
      <c r="J57" s="159"/>
      <c r="K57" s="159"/>
      <c r="L57" s="199">
        <f t="shared" ref="L57:L78" si="32">SUM(M57,N57,O57,P57)</f>
        <v>0</v>
      </c>
      <c r="M57" s="159"/>
      <c r="N57" s="159"/>
      <c r="O57" s="159"/>
      <c r="P57" s="155"/>
      <c r="Q57" s="203">
        <f>SUM(R57,S57,T57,U57)</f>
        <v>208</v>
      </c>
      <c r="R57" s="159">
        <v>208</v>
      </c>
      <c r="S57" s="159"/>
      <c r="T57" s="159"/>
      <c r="U57" s="161" t="s">
        <v>440</v>
      </c>
      <c r="V57" s="203">
        <f t="shared" ref="V57:V78" si="33">SUM(W57,X57,Y57,Z57)</f>
        <v>1792</v>
      </c>
      <c r="W57" s="159">
        <v>0</v>
      </c>
      <c r="X57" s="159">
        <v>525</v>
      </c>
      <c r="Y57" s="159">
        <v>733</v>
      </c>
      <c r="Z57" s="174">
        <v>534</v>
      </c>
      <c r="AA57" s="205">
        <f t="shared" ref="AA57:AA78" si="34">SUM(AB57,AC57,AD57,AE57)</f>
        <v>2000</v>
      </c>
      <c r="AB57" s="159">
        <f t="shared" ref="AB57:AB78" si="35">SUM(H57,M57,R57,W57)</f>
        <v>208</v>
      </c>
      <c r="AC57" s="159">
        <f t="shared" ref="AC57:AC78" si="36">SUM(I57,N57,S57,X57)</f>
        <v>525</v>
      </c>
      <c r="AD57" s="159">
        <f t="shared" ref="AD57:AD78" si="37">SUM(J57,O57,T57,Y57)</f>
        <v>733</v>
      </c>
      <c r="AE57" s="159">
        <f t="shared" ref="AE57:AE78" si="38">SUM(K57,P57,U57,Z57)</f>
        <v>534</v>
      </c>
    </row>
    <row r="58" spans="1:31" ht="20.100000000000001" customHeight="1">
      <c r="A58" s="160" t="s">
        <v>605</v>
      </c>
      <c r="B58" s="308" t="s">
        <v>607</v>
      </c>
      <c r="C58" s="309"/>
      <c r="D58" s="309"/>
      <c r="E58" s="309"/>
      <c r="F58" s="310"/>
      <c r="G58" s="199">
        <f t="shared" si="31"/>
        <v>0</v>
      </c>
      <c r="H58" s="159"/>
      <c r="I58" s="159"/>
      <c r="J58" s="159"/>
      <c r="K58" s="159"/>
      <c r="L58" s="199">
        <f t="shared" si="32"/>
        <v>0</v>
      </c>
      <c r="M58" s="159"/>
      <c r="N58" s="159"/>
      <c r="O58" s="159"/>
      <c r="P58" s="155"/>
      <c r="Q58" s="203">
        <f t="shared" ref="Q58:Q78" si="39">SUM(R58,S58,T58,U58)</f>
        <v>183</v>
      </c>
      <c r="R58" s="159">
        <v>46</v>
      </c>
      <c r="S58" s="159">
        <v>45</v>
      </c>
      <c r="T58" s="159">
        <v>92</v>
      </c>
      <c r="U58" s="161" t="s">
        <v>440</v>
      </c>
      <c r="V58" s="203">
        <f>SUM(W58,X58,Y58,Z58)</f>
        <v>0</v>
      </c>
      <c r="W58" s="159">
        <v>0</v>
      </c>
      <c r="X58" s="161">
        <v>0</v>
      </c>
      <c r="Y58" s="161">
        <v>0</v>
      </c>
      <c r="Z58" s="174">
        <v>0</v>
      </c>
      <c r="AA58" s="205">
        <f t="shared" si="34"/>
        <v>183</v>
      </c>
      <c r="AB58" s="159">
        <f>SUM(H58,M58,R58,W58)</f>
        <v>46</v>
      </c>
      <c r="AC58" s="159">
        <f t="shared" si="36"/>
        <v>45</v>
      </c>
      <c r="AD58" s="159">
        <f t="shared" si="37"/>
        <v>92</v>
      </c>
      <c r="AE58" s="159">
        <f>SUM(K58,P58,U58,Z58)</f>
        <v>0</v>
      </c>
    </row>
    <row r="59" spans="1:31" ht="31.5" customHeight="1">
      <c r="A59" s="160" t="s">
        <v>608</v>
      </c>
      <c r="B59" s="308" t="s">
        <v>729</v>
      </c>
      <c r="C59" s="309"/>
      <c r="D59" s="309"/>
      <c r="E59" s="309"/>
      <c r="F59" s="310"/>
      <c r="G59" s="199">
        <f t="shared" si="31"/>
        <v>0</v>
      </c>
      <c r="H59" s="159"/>
      <c r="I59" s="159"/>
      <c r="J59" s="159"/>
      <c r="K59" s="159"/>
      <c r="L59" s="199">
        <f t="shared" si="32"/>
        <v>0</v>
      </c>
      <c r="M59" s="159"/>
      <c r="N59" s="159"/>
      <c r="O59" s="159"/>
      <c r="P59" s="155"/>
      <c r="Q59" s="203">
        <f>SUM(R59,S59,T59,U59)</f>
        <v>2525</v>
      </c>
      <c r="R59" s="159">
        <f>SUM(R60:R68)</f>
        <v>117</v>
      </c>
      <c r="S59" s="159">
        <f>SUM(S60:S68)</f>
        <v>546</v>
      </c>
      <c r="T59" s="159">
        <f>SUM(T60:T68)</f>
        <v>1233</v>
      </c>
      <c r="U59" s="161">
        <f>SUM(U60:U68)</f>
        <v>629</v>
      </c>
      <c r="V59" s="203">
        <f t="shared" si="33"/>
        <v>2917</v>
      </c>
      <c r="W59" s="161">
        <f>SUM(W60:W68)</f>
        <v>0</v>
      </c>
      <c r="X59" s="161">
        <f>SUM(X60:X68)</f>
        <v>0</v>
      </c>
      <c r="Y59" s="161">
        <f>SUM(Y60:Y68)</f>
        <v>2917</v>
      </c>
      <c r="Z59" s="174">
        <f>SUM(Z60:Z68)</f>
        <v>0</v>
      </c>
      <c r="AA59" s="205">
        <f t="shared" si="34"/>
        <v>5442</v>
      </c>
      <c r="AB59" s="159">
        <f t="shared" si="35"/>
        <v>117</v>
      </c>
      <c r="AC59" s="159">
        <f t="shared" si="36"/>
        <v>546</v>
      </c>
      <c r="AD59" s="159">
        <f t="shared" si="37"/>
        <v>4150</v>
      </c>
      <c r="AE59" s="159">
        <f t="shared" si="38"/>
        <v>629</v>
      </c>
    </row>
    <row r="60" spans="1:31" ht="20.100000000000001" customHeight="1">
      <c r="A60" s="160" t="s">
        <v>609</v>
      </c>
      <c r="B60" s="308" t="s">
        <v>613</v>
      </c>
      <c r="C60" s="309"/>
      <c r="D60" s="309"/>
      <c r="E60" s="309"/>
      <c r="F60" s="310"/>
      <c r="G60" s="199">
        <f t="shared" si="31"/>
        <v>0</v>
      </c>
      <c r="H60" s="159"/>
      <c r="I60" s="159"/>
      <c r="J60" s="159"/>
      <c r="K60" s="159"/>
      <c r="L60" s="199">
        <f t="shared" si="32"/>
        <v>0</v>
      </c>
      <c r="M60" s="159"/>
      <c r="N60" s="159"/>
      <c r="O60" s="159"/>
      <c r="P60" s="155"/>
      <c r="Q60" s="203">
        <f t="shared" si="39"/>
        <v>2000</v>
      </c>
      <c r="R60" s="159"/>
      <c r="S60" s="159">
        <v>375</v>
      </c>
      <c r="T60" s="159">
        <v>1166</v>
      </c>
      <c r="U60" s="161">
        <v>459</v>
      </c>
      <c r="V60" s="203">
        <f t="shared" si="33"/>
        <v>0</v>
      </c>
      <c r="W60" s="159">
        <v>0</v>
      </c>
      <c r="X60" s="161">
        <v>0</v>
      </c>
      <c r="Y60" s="161">
        <v>0</v>
      </c>
      <c r="Z60" s="174">
        <v>0</v>
      </c>
      <c r="AA60" s="205">
        <f t="shared" si="34"/>
        <v>2000</v>
      </c>
      <c r="AB60" s="159">
        <f t="shared" si="35"/>
        <v>0</v>
      </c>
      <c r="AC60" s="159">
        <f t="shared" si="36"/>
        <v>375</v>
      </c>
      <c r="AD60" s="159">
        <f t="shared" si="37"/>
        <v>1166</v>
      </c>
      <c r="AE60" s="159">
        <f t="shared" si="38"/>
        <v>459</v>
      </c>
    </row>
    <row r="61" spans="1:31" ht="37.5" customHeight="1">
      <c r="A61" s="160" t="s">
        <v>610</v>
      </c>
      <c r="B61" s="308" t="s">
        <v>614</v>
      </c>
      <c r="C61" s="309"/>
      <c r="D61" s="309"/>
      <c r="E61" s="309"/>
      <c r="F61" s="310"/>
      <c r="G61" s="199">
        <f t="shared" si="31"/>
        <v>0</v>
      </c>
      <c r="H61" s="159"/>
      <c r="I61" s="159"/>
      <c r="J61" s="159"/>
      <c r="K61" s="159"/>
      <c r="L61" s="199">
        <f t="shared" si="32"/>
        <v>0</v>
      </c>
      <c r="M61" s="159"/>
      <c r="N61" s="159"/>
      <c r="O61" s="159"/>
      <c r="P61" s="155"/>
      <c r="Q61" s="203">
        <f t="shared" si="39"/>
        <v>267</v>
      </c>
      <c r="R61" s="159">
        <v>67</v>
      </c>
      <c r="S61" s="159">
        <v>67</v>
      </c>
      <c r="T61" s="159">
        <v>67</v>
      </c>
      <c r="U61" s="161">
        <v>66</v>
      </c>
      <c r="V61" s="203">
        <f t="shared" si="33"/>
        <v>0</v>
      </c>
      <c r="W61" s="161">
        <v>0</v>
      </c>
      <c r="X61" s="161">
        <v>0</v>
      </c>
      <c r="Y61" s="161">
        <v>0</v>
      </c>
      <c r="Z61" s="174">
        <v>0</v>
      </c>
      <c r="AA61" s="205">
        <f t="shared" si="34"/>
        <v>267</v>
      </c>
      <c r="AB61" s="159">
        <f t="shared" si="35"/>
        <v>67</v>
      </c>
      <c r="AC61" s="159">
        <f t="shared" si="36"/>
        <v>67</v>
      </c>
      <c r="AD61" s="159">
        <f t="shared" si="37"/>
        <v>67</v>
      </c>
      <c r="AE61" s="159">
        <f t="shared" si="38"/>
        <v>66</v>
      </c>
    </row>
    <row r="62" spans="1:31" ht="20.100000000000001" customHeight="1">
      <c r="A62" s="160" t="s">
        <v>611</v>
      </c>
      <c r="B62" s="308" t="s">
        <v>615</v>
      </c>
      <c r="C62" s="309"/>
      <c r="D62" s="309"/>
      <c r="E62" s="309"/>
      <c r="F62" s="310"/>
      <c r="G62" s="199">
        <f t="shared" si="31"/>
        <v>0</v>
      </c>
      <c r="H62" s="159"/>
      <c r="I62" s="159"/>
      <c r="J62" s="159"/>
      <c r="K62" s="159"/>
      <c r="L62" s="199">
        <f t="shared" si="32"/>
        <v>0</v>
      </c>
      <c r="M62" s="159"/>
      <c r="N62" s="159"/>
      <c r="O62" s="159"/>
      <c r="P62" s="155"/>
      <c r="Q62" s="203">
        <f t="shared" si="39"/>
        <v>0</v>
      </c>
      <c r="R62" s="161" t="s">
        <v>440</v>
      </c>
      <c r="S62" s="161" t="s">
        <v>440</v>
      </c>
      <c r="T62" s="161" t="s">
        <v>440</v>
      </c>
      <c r="U62" s="161" t="s">
        <v>440</v>
      </c>
      <c r="V62" s="203">
        <f t="shared" si="33"/>
        <v>2917</v>
      </c>
      <c r="W62" s="161">
        <v>0</v>
      </c>
      <c r="X62" s="161">
        <v>0</v>
      </c>
      <c r="Y62" s="159">
        <v>2917</v>
      </c>
      <c r="Z62" s="174">
        <v>0</v>
      </c>
      <c r="AA62" s="205">
        <f t="shared" si="34"/>
        <v>2917</v>
      </c>
      <c r="AB62" s="159">
        <f t="shared" si="35"/>
        <v>0</v>
      </c>
      <c r="AC62" s="159">
        <f t="shared" si="36"/>
        <v>0</v>
      </c>
      <c r="AD62" s="159">
        <f t="shared" si="37"/>
        <v>2917</v>
      </c>
      <c r="AE62" s="159">
        <f t="shared" si="38"/>
        <v>0</v>
      </c>
    </row>
    <row r="63" spans="1:31" ht="20.100000000000001" customHeight="1">
      <c r="A63" s="160" t="s">
        <v>612</v>
      </c>
      <c r="B63" s="308" t="s">
        <v>616</v>
      </c>
      <c r="C63" s="309"/>
      <c r="D63" s="309"/>
      <c r="E63" s="309"/>
      <c r="F63" s="310"/>
      <c r="G63" s="199">
        <f t="shared" si="31"/>
        <v>0</v>
      </c>
      <c r="H63" s="159"/>
      <c r="I63" s="159"/>
      <c r="J63" s="159"/>
      <c r="K63" s="159"/>
      <c r="L63" s="199">
        <f t="shared" si="32"/>
        <v>0</v>
      </c>
      <c r="M63" s="159"/>
      <c r="N63" s="159"/>
      <c r="O63" s="159"/>
      <c r="P63" s="155"/>
      <c r="Q63" s="203">
        <f t="shared" si="39"/>
        <v>258</v>
      </c>
      <c r="R63" s="159">
        <v>50</v>
      </c>
      <c r="S63" s="159">
        <v>104</v>
      </c>
      <c r="T63" s="161" t="s">
        <v>440</v>
      </c>
      <c r="U63" s="161">
        <v>104</v>
      </c>
      <c r="V63" s="203">
        <f t="shared" si="33"/>
        <v>0</v>
      </c>
      <c r="W63" s="161">
        <v>0</v>
      </c>
      <c r="X63" s="161">
        <v>0</v>
      </c>
      <c r="Y63" s="161">
        <v>0</v>
      </c>
      <c r="Z63" s="174">
        <v>0</v>
      </c>
      <c r="AA63" s="205">
        <f t="shared" si="34"/>
        <v>258</v>
      </c>
      <c r="AB63" s="159">
        <f t="shared" si="35"/>
        <v>50</v>
      </c>
      <c r="AC63" s="159">
        <f t="shared" si="36"/>
        <v>104</v>
      </c>
      <c r="AD63" s="159">
        <f t="shared" si="37"/>
        <v>0</v>
      </c>
      <c r="AE63" s="159">
        <f t="shared" si="38"/>
        <v>104</v>
      </c>
    </row>
    <row r="64" spans="1:31" ht="20.100000000000001" customHeight="1">
      <c r="A64" s="160" t="s">
        <v>618</v>
      </c>
      <c r="B64" s="308" t="s">
        <v>623</v>
      </c>
      <c r="C64" s="309"/>
      <c r="D64" s="309"/>
      <c r="E64" s="309"/>
      <c r="F64" s="310"/>
      <c r="G64" s="199">
        <f t="shared" si="31"/>
        <v>0</v>
      </c>
      <c r="H64" s="159"/>
      <c r="I64" s="159"/>
      <c r="J64" s="159"/>
      <c r="K64" s="159"/>
      <c r="L64" s="199">
        <f t="shared" si="32"/>
        <v>0</v>
      </c>
      <c r="M64" s="159"/>
      <c r="N64" s="159"/>
      <c r="O64" s="159"/>
      <c r="P64" s="155"/>
      <c r="Q64" s="203">
        <f t="shared" si="39"/>
        <v>0</v>
      </c>
      <c r="R64" s="159" t="s">
        <v>440</v>
      </c>
      <c r="S64" s="161" t="s">
        <v>440</v>
      </c>
      <c r="T64" s="161" t="s">
        <v>440</v>
      </c>
      <c r="U64" s="161" t="s">
        <v>440</v>
      </c>
      <c r="V64" s="203">
        <f t="shared" si="33"/>
        <v>0</v>
      </c>
      <c r="W64" s="161">
        <v>0</v>
      </c>
      <c r="X64" s="161">
        <v>0</v>
      </c>
      <c r="Y64" s="161">
        <v>0</v>
      </c>
      <c r="Z64" s="174">
        <v>0</v>
      </c>
      <c r="AA64" s="205">
        <f t="shared" si="34"/>
        <v>0</v>
      </c>
      <c r="AB64" s="159">
        <f t="shared" si="35"/>
        <v>0</v>
      </c>
      <c r="AC64" s="159">
        <f t="shared" si="36"/>
        <v>0</v>
      </c>
      <c r="AD64" s="159">
        <f t="shared" si="37"/>
        <v>0</v>
      </c>
      <c r="AE64" s="159">
        <f t="shared" si="38"/>
        <v>0</v>
      </c>
    </row>
    <row r="65" spans="1:31" ht="20.100000000000001" customHeight="1">
      <c r="A65" s="160" t="s">
        <v>619</v>
      </c>
      <c r="B65" s="308" t="s">
        <v>624</v>
      </c>
      <c r="C65" s="309"/>
      <c r="D65" s="309"/>
      <c r="E65" s="309"/>
      <c r="F65" s="310"/>
      <c r="G65" s="199">
        <f t="shared" si="31"/>
        <v>0</v>
      </c>
      <c r="H65" s="159"/>
      <c r="I65" s="159"/>
      <c r="J65" s="159"/>
      <c r="K65" s="159"/>
      <c r="L65" s="199">
        <f t="shared" si="32"/>
        <v>0</v>
      </c>
      <c r="M65" s="159"/>
      <c r="N65" s="159"/>
      <c r="O65" s="159"/>
      <c r="P65" s="155"/>
      <c r="Q65" s="203">
        <f t="shared" si="39"/>
        <v>0</v>
      </c>
      <c r="R65" s="161" t="s">
        <v>440</v>
      </c>
      <c r="S65" s="161" t="s">
        <v>440</v>
      </c>
      <c r="T65" s="161" t="s">
        <v>440</v>
      </c>
      <c r="U65" s="161" t="s">
        <v>440</v>
      </c>
      <c r="V65" s="203">
        <f t="shared" si="33"/>
        <v>0</v>
      </c>
      <c r="W65" s="161">
        <v>0</v>
      </c>
      <c r="X65" s="161">
        <v>0</v>
      </c>
      <c r="Y65" s="161">
        <v>0</v>
      </c>
      <c r="Z65" s="174">
        <v>0</v>
      </c>
      <c r="AA65" s="205">
        <f t="shared" si="34"/>
        <v>0</v>
      </c>
      <c r="AB65" s="159">
        <f t="shared" si="35"/>
        <v>0</v>
      </c>
      <c r="AC65" s="159">
        <f t="shared" si="36"/>
        <v>0</v>
      </c>
      <c r="AD65" s="159">
        <f t="shared" si="37"/>
        <v>0</v>
      </c>
      <c r="AE65" s="159">
        <f t="shared" si="38"/>
        <v>0</v>
      </c>
    </row>
    <row r="66" spans="1:31" ht="20.100000000000001" customHeight="1">
      <c r="A66" s="160" t="s">
        <v>620</v>
      </c>
      <c r="B66" s="308" t="s">
        <v>625</v>
      </c>
      <c r="C66" s="309"/>
      <c r="D66" s="309"/>
      <c r="E66" s="309"/>
      <c r="F66" s="310"/>
      <c r="G66" s="199">
        <f t="shared" si="31"/>
        <v>0</v>
      </c>
      <c r="H66" s="159"/>
      <c r="I66" s="159"/>
      <c r="J66" s="159"/>
      <c r="K66" s="159"/>
      <c r="L66" s="199">
        <f t="shared" si="32"/>
        <v>0</v>
      </c>
      <c r="M66" s="159"/>
      <c r="N66" s="159"/>
      <c r="O66" s="159"/>
      <c r="P66" s="155"/>
      <c r="Q66" s="203">
        <f t="shared" si="39"/>
        <v>0</v>
      </c>
      <c r="R66" s="161" t="s">
        <v>440</v>
      </c>
      <c r="S66" s="161" t="s">
        <v>440</v>
      </c>
      <c r="T66" s="161" t="s">
        <v>440</v>
      </c>
      <c r="U66" s="161" t="s">
        <v>440</v>
      </c>
      <c r="V66" s="203">
        <f t="shared" si="33"/>
        <v>0</v>
      </c>
      <c r="W66" s="161">
        <v>0</v>
      </c>
      <c r="X66" s="161">
        <v>0</v>
      </c>
      <c r="Y66" s="161">
        <v>0</v>
      </c>
      <c r="Z66" s="174">
        <v>0</v>
      </c>
      <c r="AA66" s="205">
        <f t="shared" si="34"/>
        <v>0</v>
      </c>
      <c r="AB66" s="159">
        <f t="shared" si="35"/>
        <v>0</v>
      </c>
      <c r="AC66" s="159">
        <f t="shared" si="36"/>
        <v>0</v>
      </c>
      <c r="AD66" s="159">
        <f t="shared" si="37"/>
        <v>0</v>
      </c>
      <c r="AE66" s="159">
        <f t="shared" si="38"/>
        <v>0</v>
      </c>
    </row>
    <row r="67" spans="1:31" ht="20.100000000000001" customHeight="1">
      <c r="A67" s="160" t="s">
        <v>621</v>
      </c>
      <c r="B67" s="308" t="s">
        <v>626</v>
      </c>
      <c r="C67" s="309"/>
      <c r="D67" s="309"/>
      <c r="E67" s="309"/>
      <c r="F67" s="310"/>
      <c r="G67" s="199">
        <f t="shared" si="31"/>
        <v>0</v>
      </c>
      <c r="H67" s="159"/>
      <c r="I67" s="159"/>
      <c r="J67" s="159"/>
      <c r="K67" s="159"/>
      <c r="L67" s="199">
        <f t="shared" si="32"/>
        <v>0</v>
      </c>
      <c r="M67" s="159"/>
      <c r="N67" s="159"/>
      <c r="O67" s="159"/>
      <c r="P67" s="155"/>
      <c r="Q67" s="203">
        <f t="shared" si="39"/>
        <v>0</v>
      </c>
      <c r="R67" s="161" t="s">
        <v>440</v>
      </c>
      <c r="S67" s="161" t="s">
        <v>440</v>
      </c>
      <c r="T67" s="161" t="s">
        <v>440</v>
      </c>
      <c r="U67" s="161" t="s">
        <v>440</v>
      </c>
      <c r="V67" s="203">
        <f t="shared" si="33"/>
        <v>0</v>
      </c>
      <c r="W67" s="161">
        <v>0</v>
      </c>
      <c r="X67" s="161">
        <v>0</v>
      </c>
      <c r="Y67" s="161">
        <v>0</v>
      </c>
      <c r="Z67" s="174">
        <v>0</v>
      </c>
      <c r="AA67" s="205">
        <f t="shared" si="34"/>
        <v>0</v>
      </c>
      <c r="AB67" s="159">
        <f t="shared" si="35"/>
        <v>0</v>
      </c>
      <c r="AC67" s="159">
        <f t="shared" si="36"/>
        <v>0</v>
      </c>
      <c r="AD67" s="159">
        <f t="shared" si="37"/>
        <v>0</v>
      </c>
      <c r="AE67" s="159">
        <f t="shared" si="38"/>
        <v>0</v>
      </c>
    </row>
    <row r="68" spans="1:31" ht="20.100000000000001" customHeight="1">
      <c r="A68" s="160" t="s">
        <v>622</v>
      </c>
      <c r="B68" s="308" t="s">
        <v>627</v>
      </c>
      <c r="C68" s="309"/>
      <c r="D68" s="309"/>
      <c r="E68" s="309"/>
      <c r="F68" s="310"/>
      <c r="G68" s="199">
        <f t="shared" si="31"/>
        <v>0</v>
      </c>
      <c r="H68" s="159"/>
      <c r="I68" s="159"/>
      <c r="J68" s="159"/>
      <c r="K68" s="159"/>
      <c r="L68" s="199">
        <f t="shared" si="32"/>
        <v>0</v>
      </c>
      <c r="M68" s="159"/>
      <c r="N68" s="159"/>
      <c r="O68" s="159"/>
      <c r="P68" s="155"/>
      <c r="Q68" s="203">
        <f t="shared" si="39"/>
        <v>0</v>
      </c>
      <c r="R68" s="161" t="s">
        <v>440</v>
      </c>
      <c r="S68" s="161" t="s">
        <v>440</v>
      </c>
      <c r="T68" s="161" t="s">
        <v>440</v>
      </c>
      <c r="U68" s="161" t="s">
        <v>440</v>
      </c>
      <c r="V68" s="203">
        <f t="shared" si="33"/>
        <v>0</v>
      </c>
      <c r="W68" s="161">
        <v>0</v>
      </c>
      <c r="X68" s="161">
        <v>0</v>
      </c>
      <c r="Y68" s="161">
        <v>0</v>
      </c>
      <c r="Z68" s="174">
        <v>0</v>
      </c>
      <c r="AA68" s="205">
        <f t="shared" si="34"/>
        <v>0</v>
      </c>
      <c r="AB68" s="159">
        <f t="shared" si="35"/>
        <v>0</v>
      </c>
      <c r="AC68" s="159">
        <f t="shared" si="36"/>
        <v>0</v>
      </c>
      <c r="AD68" s="159">
        <f t="shared" si="37"/>
        <v>0</v>
      </c>
      <c r="AE68" s="159">
        <f t="shared" si="38"/>
        <v>0</v>
      </c>
    </row>
    <row r="69" spans="1:31" ht="20.100000000000001" customHeight="1">
      <c r="A69" s="160" t="s">
        <v>617</v>
      </c>
      <c r="B69" s="308" t="s">
        <v>639</v>
      </c>
      <c r="C69" s="309"/>
      <c r="D69" s="309"/>
      <c r="E69" s="309"/>
      <c r="F69" s="310"/>
      <c r="G69" s="199">
        <f t="shared" si="31"/>
        <v>0</v>
      </c>
      <c r="H69" s="159"/>
      <c r="I69" s="159"/>
      <c r="J69" s="159"/>
      <c r="K69" s="159"/>
      <c r="L69" s="199">
        <f t="shared" si="32"/>
        <v>0</v>
      </c>
      <c r="M69" s="159"/>
      <c r="N69" s="159"/>
      <c r="O69" s="159"/>
      <c r="P69" s="155"/>
      <c r="Q69" s="203">
        <f>SUM(R69,S69,T69,U69)</f>
        <v>2662</v>
      </c>
      <c r="R69" s="159">
        <f>SUM(R70:R78)</f>
        <v>942</v>
      </c>
      <c r="S69" s="161">
        <f>SUM(S70:S78)</f>
        <v>716</v>
      </c>
      <c r="T69" s="161">
        <f>SUM(T70:T78)</f>
        <v>621</v>
      </c>
      <c r="U69" s="161">
        <f>SUM(U70:U78)</f>
        <v>383</v>
      </c>
      <c r="V69" s="203">
        <f t="shared" si="33"/>
        <v>4000</v>
      </c>
      <c r="W69" s="161">
        <f>SUM(W70:W78)</f>
        <v>0</v>
      </c>
      <c r="X69" s="161">
        <f>SUM(X70:X78)</f>
        <v>2000</v>
      </c>
      <c r="Y69" s="161">
        <f>SUM(Y70:Y78)</f>
        <v>2000</v>
      </c>
      <c r="Z69" s="174">
        <f>SUM(Z70:Z78)</f>
        <v>0</v>
      </c>
      <c r="AA69" s="205">
        <f t="shared" si="34"/>
        <v>6662</v>
      </c>
      <c r="AB69" s="159">
        <f t="shared" si="35"/>
        <v>942</v>
      </c>
      <c r="AC69" s="159">
        <f t="shared" si="36"/>
        <v>2716</v>
      </c>
      <c r="AD69" s="159">
        <f t="shared" si="37"/>
        <v>2621</v>
      </c>
      <c r="AE69" s="159">
        <f t="shared" si="38"/>
        <v>383</v>
      </c>
    </row>
    <row r="70" spans="1:31" ht="36" customHeight="1">
      <c r="A70" s="160" t="s">
        <v>628</v>
      </c>
      <c r="B70" s="308" t="s">
        <v>629</v>
      </c>
      <c r="C70" s="309"/>
      <c r="D70" s="309"/>
      <c r="E70" s="309"/>
      <c r="F70" s="310"/>
      <c r="G70" s="199">
        <f t="shared" ref="G70:G77" si="40">SUM(H70,I70,J70,K70)</f>
        <v>0</v>
      </c>
      <c r="H70" s="159"/>
      <c r="I70" s="159"/>
      <c r="J70" s="159"/>
      <c r="K70" s="159"/>
      <c r="L70" s="199">
        <f t="shared" ref="L70:L77" si="41">SUM(M70,N70,O70,P70)</f>
        <v>0</v>
      </c>
      <c r="M70" s="159"/>
      <c r="N70" s="159"/>
      <c r="O70" s="159"/>
      <c r="P70" s="155"/>
      <c r="Q70" s="203">
        <f>SUM(R70,S70,T70,U70)</f>
        <v>596</v>
      </c>
      <c r="R70" s="159" t="s">
        <v>440</v>
      </c>
      <c r="S70" s="159">
        <v>291</v>
      </c>
      <c r="T70" s="159">
        <v>263</v>
      </c>
      <c r="U70" s="161">
        <v>42</v>
      </c>
      <c r="V70" s="203">
        <f t="shared" ref="V70:V77" si="42">SUM(W70,X70,Y70,Z70)</f>
        <v>0</v>
      </c>
      <c r="W70" s="159">
        <v>0</v>
      </c>
      <c r="X70" s="161">
        <v>0</v>
      </c>
      <c r="Y70" s="161">
        <v>0</v>
      </c>
      <c r="Z70" s="174">
        <v>0</v>
      </c>
      <c r="AA70" s="205">
        <f t="shared" ref="AA70:AA77" si="43">SUM(AB70,AC70,AD70,AE70)</f>
        <v>596</v>
      </c>
      <c r="AB70" s="159">
        <f t="shared" ref="AB70:AB77" si="44">SUM(H70,M70,R70,W70)</f>
        <v>0</v>
      </c>
      <c r="AC70" s="159">
        <f t="shared" ref="AC70:AC77" si="45">SUM(I70,N70,S70,X70)</f>
        <v>291</v>
      </c>
      <c r="AD70" s="159">
        <f t="shared" ref="AD70:AD77" si="46">SUM(J70,O70,T70,Y70)</f>
        <v>263</v>
      </c>
      <c r="AE70" s="159">
        <f t="shared" ref="AE70:AE77" si="47">SUM(K70,P70,U70,Z70)</f>
        <v>42</v>
      </c>
    </row>
    <row r="71" spans="1:31">
      <c r="A71" s="160" t="s">
        <v>630</v>
      </c>
      <c r="B71" s="308" t="s">
        <v>638</v>
      </c>
      <c r="C71" s="309"/>
      <c r="D71" s="309"/>
      <c r="E71" s="309"/>
      <c r="F71" s="310"/>
      <c r="G71" s="199">
        <f t="shared" si="40"/>
        <v>0</v>
      </c>
      <c r="H71" s="159"/>
      <c r="I71" s="159"/>
      <c r="J71" s="159"/>
      <c r="K71" s="159"/>
      <c r="L71" s="199">
        <f t="shared" si="41"/>
        <v>0</v>
      </c>
      <c r="M71" s="159"/>
      <c r="N71" s="159"/>
      <c r="O71" s="159"/>
      <c r="P71" s="155"/>
      <c r="Q71" s="203">
        <f t="shared" ref="Q71:Q77" si="48">SUM(R71,S71,T71,U71)</f>
        <v>0</v>
      </c>
      <c r="R71" s="159" t="s">
        <v>440</v>
      </c>
      <c r="S71" s="161" t="s">
        <v>440</v>
      </c>
      <c r="T71" s="161" t="s">
        <v>440</v>
      </c>
      <c r="U71" s="161" t="s">
        <v>440</v>
      </c>
      <c r="V71" s="203">
        <f t="shared" si="42"/>
        <v>4000</v>
      </c>
      <c r="W71" s="161">
        <v>0</v>
      </c>
      <c r="X71" s="159">
        <v>2000</v>
      </c>
      <c r="Y71" s="159">
        <v>2000</v>
      </c>
      <c r="Z71" s="174">
        <v>0</v>
      </c>
      <c r="AA71" s="205">
        <f t="shared" si="43"/>
        <v>4000</v>
      </c>
      <c r="AB71" s="159">
        <f t="shared" si="44"/>
        <v>0</v>
      </c>
      <c r="AC71" s="159">
        <f t="shared" si="45"/>
        <v>2000</v>
      </c>
      <c r="AD71" s="159">
        <f t="shared" si="46"/>
        <v>2000</v>
      </c>
      <c r="AE71" s="159">
        <f t="shared" si="47"/>
        <v>0</v>
      </c>
    </row>
    <row r="72" spans="1:31" ht="20.100000000000001" customHeight="1">
      <c r="A72" s="160" t="s">
        <v>631</v>
      </c>
      <c r="B72" s="308" t="s">
        <v>640</v>
      </c>
      <c r="C72" s="309"/>
      <c r="D72" s="309"/>
      <c r="E72" s="309"/>
      <c r="F72" s="310"/>
      <c r="G72" s="199">
        <f t="shared" si="40"/>
        <v>0</v>
      </c>
      <c r="H72" s="159"/>
      <c r="I72" s="159"/>
      <c r="J72" s="159"/>
      <c r="K72" s="159"/>
      <c r="L72" s="199">
        <f t="shared" si="41"/>
        <v>0</v>
      </c>
      <c r="M72" s="159"/>
      <c r="N72" s="159"/>
      <c r="O72" s="159"/>
      <c r="P72" s="155"/>
      <c r="Q72" s="203">
        <f t="shared" si="48"/>
        <v>666</v>
      </c>
      <c r="R72" s="161">
        <v>125</v>
      </c>
      <c r="S72" s="161">
        <v>208</v>
      </c>
      <c r="T72" s="161">
        <v>208</v>
      </c>
      <c r="U72" s="161">
        <v>125</v>
      </c>
      <c r="V72" s="203">
        <f t="shared" si="42"/>
        <v>0</v>
      </c>
      <c r="W72" s="161">
        <v>0</v>
      </c>
      <c r="X72" s="161">
        <v>0</v>
      </c>
      <c r="Y72" s="161">
        <v>0</v>
      </c>
      <c r="Z72" s="174">
        <v>0</v>
      </c>
      <c r="AA72" s="205">
        <f t="shared" si="43"/>
        <v>666</v>
      </c>
      <c r="AB72" s="159">
        <f t="shared" si="44"/>
        <v>125</v>
      </c>
      <c r="AC72" s="159">
        <f t="shared" si="45"/>
        <v>208</v>
      </c>
      <c r="AD72" s="159">
        <f t="shared" si="46"/>
        <v>208</v>
      </c>
      <c r="AE72" s="159">
        <f t="shared" si="47"/>
        <v>125</v>
      </c>
    </row>
    <row r="73" spans="1:31" ht="20.100000000000001" customHeight="1">
      <c r="A73" s="160" t="s">
        <v>632</v>
      </c>
      <c r="B73" s="308" t="s">
        <v>641</v>
      </c>
      <c r="C73" s="309"/>
      <c r="D73" s="309"/>
      <c r="E73" s="309"/>
      <c r="F73" s="310"/>
      <c r="G73" s="199">
        <f t="shared" si="40"/>
        <v>0</v>
      </c>
      <c r="H73" s="159"/>
      <c r="I73" s="159"/>
      <c r="J73" s="159"/>
      <c r="K73" s="159"/>
      <c r="L73" s="199">
        <f t="shared" si="41"/>
        <v>0</v>
      </c>
      <c r="M73" s="159"/>
      <c r="N73" s="159"/>
      <c r="O73" s="159"/>
      <c r="P73" s="155"/>
      <c r="Q73" s="203">
        <f t="shared" si="48"/>
        <v>600</v>
      </c>
      <c r="R73" s="159">
        <v>150</v>
      </c>
      <c r="S73" s="159">
        <v>150</v>
      </c>
      <c r="T73" s="159">
        <v>150</v>
      </c>
      <c r="U73" s="161">
        <v>150</v>
      </c>
      <c r="V73" s="203">
        <f t="shared" si="42"/>
        <v>0</v>
      </c>
      <c r="W73" s="161">
        <v>0</v>
      </c>
      <c r="X73" s="161">
        <v>0</v>
      </c>
      <c r="Y73" s="161">
        <v>0</v>
      </c>
      <c r="Z73" s="174">
        <v>0</v>
      </c>
      <c r="AA73" s="205">
        <f t="shared" si="43"/>
        <v>600</v>
      </c>
      <c r="AB73" s="159">
        <f t="shared" si="44"/>
        <v>150</v>
      </c>
      <c r="AC73" s="159">
        <f t="shared" si="45"/>
        <v>150</v>
      </c>
      <c r="AD73" s="159">
        <f t="shared" si="46"/>
        <v>150</v>
      </c>
      <c r="AE73" s="159">
        <f t="shared" si="47"/>
        <v>150</v>
      </c>
    </row>
    <row r="74" spans="1:31" ht="33.75" customHeight="1">
      <c r="A74" s="160" t="s">
        <v>633</v>
      </c>
      <c r="B74" s="308" t="s">
        <v>642</v>
      </c>
      <c r="C74" s="309"/>
      <c r="D74" s="309"/>
      <c r="E74" s="309"/>
      <c r="F74" s="310"/>
      <c r="G74" s="199">
        <f t="shared" si="40"/>
        <v>0</v>
      </c>
      <c r="H74" s="159"/>
      <c r="I74" s="159"/>
      <c r="J74" s="159"/>
      <c r="K74" s="159"/>
      <c r="L74" s="199">
        <f t="shared" si="41"/>
        <v>0</v>
      </c>
      <c r="M74" s="159"/>
      <c r="N74" s="159"/>
      <c r="O74" s="159"/>
      <c r="P74" s="155"/>
      <c r="Q74" s="203">
        <f>SUM(R74,S74,T74,U74)</f>
        <v>667</v>
      </c>
      <c r="R74" s="159">
        <v>667</v>
      </c>
      <c r="S74" s="159" t="s">
        <v>440</v>
      </c>
      <c r="T74" s="161" t="s">
        <v>440</v>
      </c>
      <c r="U74" s="161" t="s">
        <v>440</v>
      </c>
      <c r="V74" s="203">
        <f t="shared" si="42"/>
        <v>0</v>
      </c>
      <c r="W74" s="161">
        <v>0</v>
      </c>
      <c r="X74" s="161">
        <v>0</v>
      </c>
      <c r="Y74" s="161">
        <v>0</v>
      </c>
      <c r="Z74" s="174">
        <v>0</v>
      </c>
      <c r="AA74" s="205">
        <f t="shared" si="43"/>
        <v>667</v>
      </c>
      <c r="AB74" s="159">
        <f t="shared" si="44"/>
        <v>667</v>
      </c>
      <c r="AC74" s="159">
        <f t="shared" si="45"/>
        <v>0</v>
      </c>
      <c r="AD74" s="159">
        <f t="shared" si="46"/>
        <v>0</v>
      </c>
      <c r="AE74" s="159">
        <f t="shared" si="47"/>
        <v>0</v>
      </c>
    </row>
    <row r="75" spans="1:31" ht="20.100000000000001" customHeight="1">
      <c r="A75" s="160" t="s">
        <v>634</v>
      </c>
      <c r="B75" s="308" t="s">
        <v>643</v>
      </c>
      <c r="C75" s="309"/>
      <c r="D75" s="309"/>
      <c r="E75" s="309"/>
      <c r="F75" s="310"/>
      <c r="G75" s="199">
        <f t="shared" si="40"/>
        <v>0</v>
      </c>
      <c r="H75" s="159"/>
      <c r="I75" s="159"/>
      <c r="J75" s="159"/>
      <c r="K75" s="159"/>
      <c r="L75" s="199">
        <f t="shared" si="41"/>
        <v>0</v>
      </c>
      <c r="M75" s="159"/>
      <c r="N75" s="159"/>
      <c r="O75" s="159"/>
      <c r="P75" s="155"/>
      <c r="Q75" s="203">
        <f>SUM(R75,S75,T75,U75)</f>
        <v>133</v>
      </c>
      <c r="R75" s="159" t="s">
        <v>440</v>
      </c>
      <c r="S75" s="161">
        <v>67</v>
      </c>
      <c r="T75" s="161" t="s">
        <v>440</v>
      </c>
      <c r="U75" s="161">
        <v>66</v>
      </c>
      <c r="V75" s="203">
        <f t="shared" si="42"/>
        <v>0</v>
      </c>
      <c r="W75" s="161">
        <v>0</v>
      </c>
      <c r="X75" s="161">
        <v>0</v>
      </c>
      <c r="Y75" s="161">
        <v>0</v>
      </c>
      <c r="Z75" s="174">
        <v>0</v>
      </c>
      <c r="AA75" s="205">
        <f t="shared" si="43"/>
        <v>133</v>
      </c>
      <c r="AB75" s="159">
        <f t="shared" si="44"/>
        <v>0</v>
      </c>
      <c r="AC75" s="159">
        <f t="shared" si="45"/>
        <v>67</v>
      </c>
      <c r="AD75" s="159">
        <f t="shared" si="46"/>
        <v>0</v>
      </c>
      <c r="AE75" s="159">
        <f t="shared" si="47"/>
        <v>66</v>
      </c>
    </row>
    <row r="76" spans="1:31" ht="20.100000000000001" customHeight="1">
      <c r="A76" s="160" t="s">
        <v>635</v>
      </c>
      <c r="B76" s="308" t="s">
        <v>644</v>
      </c>
      <c r="C76" s="309"/>
      <c r="D76" s="309"/>
      <c r="E76" s="309"/>
      <c r="F76" s="310"/>
      <c r="G76" s="199">
        <f t="shared" si="40"/>
        <v>0</v>
      </c>
      <c r="H76" s="159"/>
      <c r="I76" s="159"/>
      <c r="J76" s="159"/>
      <c r="K76" s="159"/>
      <c r="L76" s="199">
        <f t="shared" si="41"/>
        <v>0</v>
      </c>
      <c r="M76" s="159"/>
      <c r="N76" s="159"/>
      <c r="O76" s="159"/>
      <c r="P76" s="155"/>
      <c r="Q76" s="203">
        <f t="shared" si="48"/>
        <v>0</v>
      </c>
      <c r="R76" s="161" t="s">
        <v>440</v>
      </c>
      <c r="S76" s="161" t="s">
        <v>440</v>
      </c>
      <c r="T76" s="161" t="s">
        <v>440</v>
      </c>
      <c r="U76" s="161" t="s">
        <v>440</v>
      </c>
      <c r="V76" s="203">
        <f t="shared" si="42"/>
        <v>0</v>
      </c>
      <c r="W76" s="161">
        <v>0</v>
      </c>
      <c r="X76" s="161">
        <v>0</v>
      </c>
      <c r="Y76" s="161">
        <v>0</v>
      </c>
      <c r="Z76" s="174">
        <v>0</v>
      </c>
      <c r="AA76" s="205">
        <f t="shared" si="43"/>
        <v>0</v>
      </c>
      <c r="AB76" s="159">
        <f t="shared" si="44"/>
        <v>0</v>
      </c>
      <c r="AC76" s="159">
        <f t="shared" si="45"/>
        <v>0</v>
      </c>
      <c r="AD76" s="159">
        <f t="shared" si="46"/>
        <v>0</v>
      </c>
      <c r="AE76" s="159">
        <f t="shared" si="47"/>
        <v>0</v>
      </c>
    </row>
    <row r="77" spans="1:31">
      <c r="A77" s="160" t="s">
        <v>636</v>
      </c>
      <c r="B77" s="308" t="s">
        <v>645</v>
      </c>
      <c r="C77" s="309"/>
      <c r="D77" s="309"/>
      <c r="E77" s="309"/>
      <c r="F77" s="310"/>
      <c r="G77" s="199">
        <f t="shared" si="40"/>
        <v>0</v>
      </c>
      <c r="H77" s="159"/>
      <c r="I77" s="159"/>
      <c r="J77" s="159"/>
      <c r="K77" s="159"/>
      <c r="L77" s="199">
        <f t="shared" si="41"/>
        <v>0</v>
      </c>
      <c r="M77" s="159"/>
      <c r="N77" s="159"/>
      <c r="O77" s="159"/>
      <c r="P77" s="155"/>
      <c r="Q77" s="203">
        <f t="shared" si="48"/>
        <v>0</v>
      </c>
      <c r="R77" s="161" t="s">
        <v>440</v>
      </c>
      <c r="S77" s="161" t="s">
        <v>440</v>
      </c>
      <c r="T77" s="161" t="s">
        <v>440</v>
      </c>
      <c r="U77" s="161" t="s">
        <v>440</v>
      </c>
      <c r="V77" s="203">
        <f t="shared" si="42"/>
        <v>0</v>
      </c>
      <c r="W77" s="161">
        <v>0</v>
      </c>
      <c r="X77" s="161">
        <v>0</v>
      </c>
      <c r="Y77" s="161">
        <v>0</v>
      </c>
      <c r="Z77" s="174">
        <v>0</v>
      </c>
      <c r="AA77" s="205">
        <f t="shared" si="43"/>
        <v>0</v>
      </c>
      <c r="AB77" s="159">
        <f t="shared" si="44"/>
        <v>0</v>
      </c>
      <c r="AC77" s="159">
        <f t="shared" si="45"/>
        <v>0</v>
      </c>
      <c r="AD77" s="159">
        <f t="shared" si="46"/>
        <v>0</v>
      </c>
      <c r="AE77" s="159">
        <f t="shared" si="47"/>
        <v>0</v>
      </c>
    </row>
    <row r="78" spans="1:31" ht="20.100000000000001" customHeight="1">
      <c r="A78" s="160" t="s">
        <v>637</v>
      </c>
      <c r="B78" s="308" t="s">
        <v>646</v>
      </c>
      <c r="C78" s="309"/>
      <c r="D78" s="309"/>
      <c r="E78" s="309"/>
      <c r="F78" s="310"/>
      <c r="G78" s="199">
        <f t="shared" si="31"/>
        <v>0</v>
      </c>
      <c r="H78" s="159"/>
      <c r="I78" s="159"/>
      <c r="J78" s="159"/>
      <c r="K78" s="159"/>
      <c r="L78" s="199">
        <f t="shared" si="32"/>
        <v>0</v>
      </c>
      <c r="M78" s="159"/>
      <c r="N78" s="159"/>
      <c r="O78" s="159"/>
      <c r="P78" s="155"/>
      <c r="Q78" s="203">
        <f t="shared" si="39"/>
        <v>0</v>
      </c>
      <c r="R78" s="161" t="s">
        <v>440</v>
      </c>
      <c r="S78" s="161" t="s">
        <v>440</v>
      </c>
      <c r="T78" s="161" t="s">
        <v>440</v>
      </c>
      <c r="U78" s="161" t="s">
        <v>440</v>
      </c>
      <c r="V78" s="203">
        <f t="shared" si="33"/>
        <v>0</v>
      </c>
      <c r="W78" s="161">
        <v>0</v>
      </c>
      <c r="X78" s="161">
        <v>0</v>
      </c>
      <c r="Y78" s="161">
        <v>0</v>
      </c>
      <c r="Z78" s="174">
        <v>0</v>
      </c>
      <c r="AA78" s="205">
        <f t="shared" si="34"/>
        <v>0</v>
      </c>
      <c r="AB78" s="159">
        <f t="shared" si="35"/>
        <v>0</v>
      </c>
      <c r="AC78" s="159">
        <f t="shared" si="36"/>
        <v>0</v>
      </c>
      <c r="AD78" s="159">
        <f t="shared" si="37"/>
        <v>0</v>
      </c>
      <c r="AE78" s="159">
        <f t="shared" si="38"/>
        <v>0</v>
      </c>
    </row>
    <row r="79" spans="1:31" ht="20.100000000000001" customHeight="1">
      <c r="A79" s="305" t="s">
        <v>64</v>
      </c>
      <c r="B79" s="306"/>
      <c r="C79" s="306"/>
      <c r="D79" s="306"/>
      <c r="E79" s="306"/>
      <c r="F79" s="307"/>
      <c r="G79" s="199">
        <f t="shared" ref="G79:P79" si="49">SUM(G32:G78)</f>
        <v>0</v>
      </c>
      <c r="H79" s="141">
        <f t="shared" si="49"/>
        <v>0</v>
      </c>
      <c r="I79" s="141">
        <f t="shared" si="49"/>
        <v>0</v>
      </c>
      <c r="J79" s="141">
        <f t="shared" si="49"/>
        <v>0</v>
      </c>
      <c r="K79" s="141">
        <f t="shared" si="49"/>
        <v>0</v>
      </c>
      <c r="L79" s="199">
        <f t="shared" si="49"/>
        <v>0</v>
      </c>
      <c r="M79" s="141">
        <f t="shared" si="49"/>
        <v>0</v>
      </c>
      <c r="N79" s="141">
        <f t="shared" si="49"/>
        <v>0</v>
      </c>
      <c r="O79" s="141">
        <f t="shared" si="49"/>
        <v>0</v>
      </c>
      <c r="P79" s="155">
        <f t="shared" si="49"/>
        <v>0</v>
      </c>
      <c r="Q79" s="203">
        <f>Q32+Q34+Q54+Q56+Q59+Q69</f>
        <v>11311</v>
      </c>
      <c r="R79" s="161">
        <f>R34+R54+R56+R59+R69</f>
        <v>1571</v>
      </c>
      <c r="S79" s="161">
        <f t="shared" ref="S79:T79" si="50">S34+S54+S56+S59+S69</f>
        <v>4423</v>
      </c>
      <c r="T79" s="161">
        <f t="shared" si="50"/>
        <v>3788</v>
      </c>
      <c r="U79" s="174">
        <f>U34+U54+U56+U59+U69</f>
        <v>1529</v>
      </c>
      <c r="V79" s="203">
        <f>V32+V34+V54+V56+V59+V69</f>
        <v>38689</v>
      </c>
      <c r="W79" s="161">
        <f>W34+W54+W56+W59+W69</f>
        <v>213</v>
      </c>
      <c r="X79" s="161">
        <f t="shared" ref="X79" si="51">X34+X54+X56+X59+X69</f>
        <v>19547</v>
      </c>
      <c r="Y79" s="161">
        <f>Y32+Y34+Y54+Y56+Y59+Y69</f>
        <v>17878</v>
      </c>
      <c r="Z79" s="174">
        <f>Z34+Z54+Z56+Z59+Z69</f>
        <v>1051</v>
      </c>
      <c r="AA79" s="203">
        <f>AA32+AA34+AA54+AA56+AA59+AA69</f>
        <v>50000</v>
      </c>
      <c r="AB79" s="161">
        <f>AB34+AB54+AB56+AB59+AB69</f>
        <v>1784</v>
      </c>
      <c r="AC79" s="161">
        <f t="shared" ref="AC79" si="52">AC34+AC54+AC56+AC59+AC69</f>
        <v>23970</v>
      </c>
      <c r="AD79" s="161">
        <f>AD32+AD34+AD54+AD56+AD59+AD69</f>
        <v>21666</v>
      </c>
      <c r="AE79" s="174">
        <f>AE34+AE54+AE56+AE59+AE69</f>
        <v>2580</v>
      </c>
    </row>
    <row r="80" spans="1:31" ht="20.100000000000001" customHeight="1">
      <c r="A80" s="274" t="s">
        <v>65</v>
      </c>
      <c r="B80" s="239"/>
      <c r="C80" s="239"/>
      <c r="D80" s="239"/>
      <c r="E80" s="239"/>
      <c r="F80" s="275"/>
      <c r="G80" s="202">
        <f>G79/AA79*100</f>
        <v>0</v>
      </c>
      <c r="H80" s="182"/>
      <c r="I80" s="182"/>
      <c r="J80" s="182"/>
      <c r="K80" s="182"/>
      <c r="L80" s="202">
        <f>L79/AA79*100</f>
        <v>0</v>
      </c>
      <c r="M80" s="177"/>
      <c r="N80" s="177"/>
      <c r="O80" s="177"/>
      <c r="P80" s="181"/>
      <c r="Q80" s="204">
        <f>Q79/AA79*100</f>
        <v>22.6</v>
      </c>
      <c r="R80" s="177"/>
      <c r="S80" s="177"/>
      <c r="T80" s="177"/>
      <c r="U80" s="178"/>
      <c r="V80" s="204">
        <f>V79/AA79*100</f>
        <v>77.400000000000006</v>
      </c>
      <c r="W80" s="179"/>
      <c r="X80" s="179"/>
      <c r="Y80" s="179"/>
      <c r="Z80" s="180"/>
      <c r="AA80" s="206">
        <f>AA79/AA79*100</f>
        <v>100</v>
      </c>
      <c r="AB80" s="179"/>
      <c r="AC80" s="179"/>
      <c r="AD80" s="179"/>
      <c r="AE80" s="179"/>
    </row>
    <row r="81" spans="1:31" ht="20.100000000000001" customHeight="1">
      <c r="A81" s="66"/>
      <c r="B81" s="6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66"/>
      <c r="T81" s="66"/>
      <c r="U81" s="66"/>
      <c r="V81" s="66"/>
      <c r="W81" s="126"/>
      <c r="X81" s="66"/>
      <c r="Y81" s="66"/>
      <c r="Z81" s="66"/>
      <c r="AA81" s="66"/>
    </row>
    <row r="82" spans="1:31" ht="20.100000000000001" customHeight="1">
      <c r="A82" s="20"/>
      <c r="B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1:31" s="48" customFormat="1" ht="20.100000000000001" customHeight="1">
      <c r="B83" s="48" t="s">
        <v>286</v>
      </c>
    </row>
    <row r="84" spans="1:31" s="101" customFormat="1" ht="20.100000000000001" customHeight="1">
      <c r="A84" s="2"/>
      <c r="B84" s="2"/>
      <c r="C84" s="2"/>
      <c r="D84" s="2"/>
      <c r="E84" s="2"/>
      <c r="F84" s="2"/>
      <c r="G84" s="2"/>
      <c r="H84" s="2"/>
      <c r="I84" s="2"/>
      <c r="K84" s="2"/>
      <c r="AD84" s="100" t="s">
        <v>281</v>
      </c>
    </row>
    <row r="85" spans="1:31" s="102" customFormat="1" ht="34.5" customHeight="1">
      <c r="A85" s="218" t="s">
        <v>252</v>
      </c>
      <c r="B85" s="219" t="s">
        <v>339</v>
      </c>
      <c r="C85" s="219" t="s">
        <v>373</v>
      </c>
      <c r="D85" s="219"/>
      <c r="E85" s="219" t="s">
        <v>253</v>
      </c>
      <c r="F85" s="219"/>
      <c r="G85" s="219" t="s">
        <v>254</v>
      </c>
      <c r="H85" s="219"/>
      <c r="I85" s="219" t="s">
        <v>333</v>
      </c>
      <c r="J85" s="219"/>
      <c r="K85" s="219" t="s">
        <v>166</v>
      </c>
      <c r="L85" s="219"/>
      <c r="M85" s="219"/>
      <c r="N85" s="219"/>
      <c r="O85" s="219"/>
      <c r="P85" s="219"/>
      <c r="Q85" s="219"/>
      <c r="R85" s="219"/>
      <c r="S85" s="219"/>
      <c r="T85" s="219"/>
      <c r="U85" s="219" t="s">
        <v>374</v>
      </c>
      <c r="V85" s="219"/>
      <c r="W85" s="219"/>
      <c r="X85" s="219"/>
      <c r="Y85" s="219"/>
      <c r="Z85" s="219" t="s">
        <v>337</v>
      </c>
      <c r="AA85" s="219"/>
      <c r="AB85" s="219"/>
      <c r="AC85" s="219"/>
      <c r="AD85" s="219"/>
      <c r="AE85" s="219"/>
    </row>
    <row r="86" spans="1:31" s="102" customFormat="1" ht="52.5" customHeight="1">
      <c r="A86" s="218"/>
      <c r="B86" s="219"/>
      <c r="C86" s="219"/>
      <c r="D86" s="219"/>
      <c r="E86" s="219"/>
      <c r="F86" s="219"/>
      <c r="G86" s="219"/>
      <c r="H86" s="219"/>
      <c r="I86" s="219"/>
      <c r="J86" s="219"/>
      <c r="K86" s="219" t="s">
        <v>387</v>
      </c>
      <c r="L86" s="219"/>
      <c r="M86" s="219" t="s">
        <v>388</v>
      </c>
      <c r="N86" s="219"/>
      <c r="O86" s="219" t="s">
        <v>372</v>
      </c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</row>
    <row r="87" spans="1:31" s="103" customFormat="1" ht="82.5" customHeight="1">
      <c r="A87" s="218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 t="s">
        <v>334</v>
      </c>
      <c r="P87" s="219"/>
      <c r="Q87" s="219" t="s">
        <v>335</v>
      </c>
      <c r="R87" s="219"/>
      <c r="S87" s="219" t="s">
        <v>336</v>
      </c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</row>
    <row r="88" spans="1:31" s="102" customFormat="1" ht="18" customHeight="1">
      <c r="A88" s="7">
        <v>1</v>
      </c>
      <c r="B88" s="8">
        <v>2</v>
      </c>
      <c r="C88" s="219">
        <v>3</v>
      </c>
      <c r="D88" s="219"/>
      <c r="E88" s="219">
        <v>4</v>
      </c>
      <c r="F88" s="219"/>
      <c r="G88" s="219">
        <v>5</v>
      </c>
      <c r="H88" s="219"/>
      <c r="I88" s="219">
        <v>6</v>
      </c>
      <c r="J88" s="219"/>
      <c r="K88" s="220">
        <v>7</v>
      </c>
      <c r="L88" s="222"/>
      <c r="M88" s="220">
        <v>8</v>
      </c>
      <c r="N88" s="222"/>
      <c r="O88" s="219">
        <v>9</v>
      </c>
      <c r="P88" s="219"/>
      <c r="Q88" s="218">
        <v>10</v>
      </c>
      <c r="R88" s="218"/>
      <c r="S88" s="219">
        <v>11</v>
      </c>
      <c r="T88" s="219"/>
      <c r="U88" s="219">
        <v>12</v>
      </c>
      <c r="V88" s="219"/>
      <c r="W88" s="219"/>
      <c r="X88" s="219"/>
      <c r="Y88" s="219"/>
      <c r="Z88" s="219">
        <v>13</v>
      </c>
      <c r="AA88" s="219"/>
      <c r="AB88" s="219"/>
      <c r="AC88" s="219"/>
      <c r="AD88" s="219"/>
      <c r="AE88" s="219"/>
    </row>
    <row r="89" spans="1:31" s="102" customFormat="1" ht="20.100000000000001" customHeight="1">
      <c r="A89" s="127">
        <v>1</v>
      </c>
      <c r="B89" s="130" t="s">
        <v>651</v>
      </c>
      <c r="C89" s="349">
        <v>2015</v>
      </c>
      <c r="D89" s="349"/>
      <c r="E89" s="286">
        <v>1542</v>
      </c>
      <c r="F89" s="286"/>
      <c r="G89" s="286" t="s">
        <v>440</v>
      </c>
      <c r="H89" s="286"/>
      <c r="I89" s="286" t="s">
        <v>440</v>
      </c>
      <c r="J89" s="286"/>
      <c r="K89" s="264">
        <v>1542</v>
      </c>
      <c r="L89" s="265"/>
      <c r="M89" s="264">
        <f>SUM(O89,Q89,S89)</f>
        <v>1542</v>
      </c>
      <c r="N89" s="265"/>
      <c r="O89" s="286">
        <v>1542</v>
      </c>
      <c r="P89" s="286"/>
      <c r="Q89" s="286">
        <v>0</v>
      </c>
      <c r="R89" s="286"/>
      <c r="S89" s="286">
        <v>0</v>
      </c>
      <c r="T89" s="286"/>
      <c r="U89" s="312" t="s">
        <v>652</v>
      </c>
      <c r="V89" s="313"/>
      <c r="W89" s="313"/>
      <c r="X89" s="313"/>
      <c r="Y89" s="314"/>
      <c r="Z89" s="304" t="s">
        <v>440</v>
      </c>
      <c r="AA89" s="304"/>
      <c r="AB89" s="304"/>
      <c r="AC89" s="304"/>
      <c r="AD89" s="304"/>
      <c r="AE89" s="304"/>
    </row>
    <row r="90" spans="1:31" s="102" customFormat="1" ht="20.100000000000001" customHeight="1">
      <c r="A90" s="127"/>
      <c r="B90" s="130"/>
      <c r="C90" s="280"/>
      <c r="D90" s="280"/>
      <c r="E90" s="286"/>
      <c r="F90" s="286"/>
      <c r="G90" s="286"/>
      <c r="H90" s="286"/>
      <c r="I90" s="286"/>
      <c r="J90" s="286"/>
      <c r="K90" s="264"/>
      <c r="L90" s="265"/>
      <c r="M90" s="281">
        <f t="shared" ref="M90:M95" si="53">SUM(O90,Q90,S90)</f>
        <v>0</v>
      </c>
      <c r="N90" s="282"/>
      <c r="O90" s="286"/>
      <c r="P90" s="286"/>
      <c r="Q90" s="286"/>
      <c r="R90" s="286"/>
      <c r="S90" s="286"/>
      <c r="T90" s="286"/>
      <c r="U90" s="295"/>
      <c r="V90" s="295"/>
      <c r="W90" s="295"/>
      <c r="X90" s="295"/>
      <c r="Y90" s="295"/>
      <c r="Z90" s="304"/>
      <c r="AA90" s="304"/>
      <c r="AB90" s="304"/>
      <c r="AC90" s="304"/>
      <c r="AD90" s="304"/>
      <c r="AE90" s="304"/>
    </row>
    <row r="91" spans="1:31" s="102" customFormat="1" ht="20.100000000000001" customHeight="1">
      <c r="A91" s="127"/>
      <c r="B91" s="130"/>
      <c r="C91" s="280"/>
      <c r="D91" s="280"/>
      <c r="E91" s="286"/>
      <c r="F91" s="286"/>
      <c r="G91" s="286"/>
      <c r="H91" s="286"/>
      <c r="I91" s="286"/>
      <c r="J91" s="286"/>
      <c r="K91" s="264"/>
      <c r="L91" s="265"/>
      <c r="M91" s="281">
        <f t="shared" si="53"/>
        <v>0</v>
      </c>
      <c r="N91" s="282"/>
      <c r="O91" s="286"/>
      <c r="P91" s="286"/>
      <c r="Q91" s="286"/>
      <c r="R91" s="286"/>
      <c r="S91" s="286"/>
      <c r="T91" s="286"/>
      <c r="U91" s="295"/>
      <c r="V91" s="295"/>
      <c r="W91" s="295"/>
      <c r="X91" s="295"/>
      <c r="Y91" s="295"/>
      <c r="Z91" s="304"/>
      <c r="AA91" s="304"/>
      <c r="AB91" s="304"/>
      <c r="AC91" s="304"/>
      <c r="AD91" s="304"/>
      <c r="AE91" s="304"/>
    </row>
    <row r="92" spans="1:31" s="102" customFormat="1" ht="20.100000000000001" customHeight="1">
      <c r="A92" s="127"/>
      <c r="B92" s="130"/>
      <c r="C92" s="280"/>
      <c r="D92" s="280"/>
      <c r="E92" s="286"/>
      <c r="F92" s="286"/>
      <c r="G92" s="286"/>
      <c r="H92" s="286"/>
      <c r="I92" s="286"/>
      <c r="J92" s="286"/>
      <c r="K92" s="264"/>
      <c r="L92" s="265"/>
      <c r="M92" s="281">
        <f t="shared" si="53"/>
        <v>0</v>
      </c>
      <c r="N92" s="282"/>
      <c r="O92" s="286"/>
      <c r="P92" s="286"/>
      <c r="Q92" s="286"/>
      <c r="R92" s="286"/>
      <c r="S92" s="286"/>
      <c r="T92" s="286"/>
      <c r="U92" s="295"/>
      <c r="V92" s="295"/>
      <c r="W92" s="295"/>
      <c r="X92" s="295"/>
      <c r="Y92" s="295"/>
      <c r="Z92" s="304"/>
      <c r="AA92" s="304"/>
      <c r="AB92" s="304"/>
      <c r="AC92" s="304"/>
      <c r="AD92" s="304"/>
      <c r="AE92" s="304"/>
    </row>
    <row r="93" spans="1:31" s="102" customFormat="1" ht="20.100000000000001" customHeight="1">
      <c r="A93" s="127"/>
      <c r="B93" s="130"/>
      <c r="C93" s="280"/>
      <c r="D93" s="280"/>
      <c r="E93" s="286"/>
      <c r="F93" s="286"/>
      <c r="G93" s="286"/>
      <c r="H93" s="286"/>
      <c r="I93" s="286"/>
      <c r="J93" s="286"/>
      <c r="K93" s="264"/>
      <c r="L93" s="265"/>
      <c r="M93" s="281">
        <f t="shared" si="53"/>
        <v>0</v>
      </c>
      <c r="N93" s="282"/>
      <c r="O93" s="286"/>
      <c r="P93" s="286"/>
      <c r="Q93" s="286"/>
      <c r="R93" s="286"/>
      <c r="S93" s="286"/>
      <c r="T93" s="286"/>
      <c r="U93" s="295"/>
      <c r="V93" s="295"/>
      <c r="W93" s="295"/>
      <c r="X93" s="295"/>
      <c r="Y93" s="295"/>
      <c r="Z93" s="304"/>
      <c r="AA93" s="304"/>
      <c r="AB93" s="304"/>
      <c r="AC93" s="304"/>
      <c r="AD93" s="304"/>
      <c r="AE93" s="304"/>
    </row>
    <row r="94" spans="1:31" s="102" customFormat="1" ht="20.100000000000001" customHeight="1">
      <c r="A94" s="127"/>
      <c r="B94" s="130"/>
      <c r="C94" s="280"/>
      <c r="D94" s="280"/>
      <c r="E94" s="286"/>
      <c r="F94" s="286"/>
      <c r="G94" s="286"/>
      <c r="H94" s="286"/>
      <c r="I94" s="286"/>
      <c r="J94" s="286"/>
      <c r="K94" s="264"/>
      <c r="L94" s="265"/>
      <c r="M94" s="281">
        <f t="shared" si="53"/>
        <v>0</v>
      </c>
      <c r="N94" s="282"/>
      <c r="O94" s="286"/>
      <c r="P94" s="286"/>
      <c r="Q94" s="286"/>
      <c r="R94" s="286"/>
      <c r="S94" s="286"/>
      <c r="T94" s="286"/>
      <c r="U94" s="295"/>
      <c r="V94" s="295"/>
      <c r="W94" s="295"/>
      <c r="X94" s="295"/>
      <c r="Y94" s="295"/>
      <c r="Z94" s="304"/>
      <c r="AA94" s="304"/>
      <c r="AB94" s="304"/>
      <c r="AC94" s="304"/>
      <c r="AD94" s="304"/>
      <c r="AE94" s="304"/>
    </row>
    <row r="95" spans="1:31" s="102" customFormat="1" ht="20.100000000000001" customHeight="1">
      <c r="A95" s="127"/>
      <c r="B95" s="130"/>
      <c r="C95" s="280"/>
      <c r="D95" s="280"/>
      <c r="E95" s="286"/>
      <c r="F95" s="286"/>
      <c r="G95" s="286"/>
      <c r="H95" s="286"/>
      <c r="I95" s="286"/>
      <c r="J95" s="286"/>
      <c r="K95" s="264"/>
      <c r="L95" s="265"/>
      <c r="M95" s="281">
        <f t="shared" si="53"/>
        <v>0</v>
      </c>
      <c r="N95" s="282"/>
      <c r="O95" s="286"/>
      <c r="P95" s="286"/>
      <c r="Q95" s="286"/>
      <c r="R95" s="286"/>
      <c r="S95" s="286"/>
      <c r="T95" s="286"/>
      <c r="U95" s="295"/>
      <c r="V95" s="295"/>
      <c r="W95" s="295"/>
      <c r="X95" s="295"/>
      <c r="Y95" s="295"/>
      <c r="Z95" s="304"/>
      <c r="AA95" s="304"/>
      <c r="AB95" s="304"/>
      <c r="AC95" s="304"/>
      <c r="AD95" s="304"/>
      <c r="AE95" s="304"/>
    </row>
    <row r="96" spans="1:31" s="102" customFormat="1" ht="20.100000000000001" customHeight="1">
      <c r="A96" s="364" t="s">
        <v>64</v>
      </c>
      <c r="B96" s="365"/>
      <c r="C96" s="365"/>
      <c r="D96" s="366"/>
      <c r="E96" s="315">
        <f>SUM(E89:F95)</f>
        <v>1542</v>
      </c>
      <c r="F96" s="315"/>
      <c r="G96" s="315">
        <f>SUM(G89:H95)</f>
        <v>0</v>
      </c>
      <c r="H96" s="315"/>
      <c r="I96" s="315">
        <f>SUM(I89:J95)</f>
        <v>0</v>
      </c>
      <c r="J96" s="315"/>
      <c r="K96" s="315">
        <f>SUM(K89:L95)</f>
        <v>1542</v>
      </c>
      <c r="L96" s="315"/>
      <c r="M96" s="315">
        <f>SUM(M89:N95)</f>
        <v>1542</v>
      </c>
      <c r="N96" s="315"/>
      <c r="O96" s="315">
        <f>SUM(O89:P95)</f>
        <v>1542</v>
      </c>
      <c r="P96" s="315"/>
      <c r="Q96" s="315">
        <f>SUM(Q89:R95)</f>
        <v>0</v>
      </c>
      <c r="R96" s="315"/>
      <c r="S96" s="315">
        <f>SUM(S89:T95)</f>
        <v>0</v>
      </c>
      <c r="T96" s="315"/>
      <c r="U96" s="295"/>
      <c r="V96" s="295"/>
      <c r="W96" s="295"/>
      <c r="X96" s="295"/>
      <c r="Y96" s="295"/>
      <c r="Z96" s="304"/>
      <c r="AA96" s="304"/>
      <c r="AB96" s="304"/>
      <c r="AC96" s="304"/>
      <c r="AD96" s="304"/>
      <c r="AE96" s="304"/>
    </row>
    <row r="97" spans="1:26" ht="20.100000000000001" customHeight="1">
      <c r="A97" s="20"/>
      <c r="B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1:26" ht="20.100000000000001" customHeight="1">
      <c r="A98" s="20"/>
      <c r="B98" s="20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1:26" s="5" customFormat="1" ht="20.100000000000001" customHeight="1">
      <c r="C99" s="48"/>
      <c r="D99" s="48"/>
      <c r="E99" s="48"/>
      <c r="F99" s="48"/>
      <c r="G99" s="48"/>
      <c r="H99" s="48"/>
      <c r="I99" s="48"/>
      <c r="J99" s="48"/>
      <c r="K99" s="48"/>
    </row>
    <row r="100" spans="1:26" s="41" customFormat="1" ht="20.100000000000001" customHeight="1">
      <c r="B100" s="292" t="s">
        <v>723</v>
      </c>
      <c r="C100" s="292"/>
      <c r="D100" s="292"/>
      <c r="E100" s="292"/>
      <c r="F100" s="292"/>
      <c r="G100" s="191"/>
      <c r="H100" s="191"/>
      <c r="I100" s="191"/>
      <c r="J100" s="191"/>
      <c r="K100" s="191"/>
      <c r="L100" s="361" t="s">
        <v>293</v>
      </c>
      <c r="M100" s="361"/>
      <c r="N100" s="361"/>
      <c r="O100" s="361"/>
      <c r="P100" s="361"/>
      <c r="Q100" s="89"/>
      <c r="R100" s="89"/>
      <c r="S100" s="89"/>
      <c r="T100" s="89"/>
      <c r="U100" s="89"/>
      <c r="V100" s="362" t="s">
        <v>728</v>
      </c>
      <c r="W100" s="363"/>
      <c r="X100" s="363"/>
      <c r="Y100" s="363"/>
      <c r="Z100" s="363"/>
    </row>
    <row r="101" spans="1:26" s="5" customFormat="1" ht="19.5" customHeight="1">
      <c r="B101" s="4"/>
      <c r="C101" s="187" t="s">
        <v>95</v>
      </c>
      <c r="D101" s="183"/>
      <c r="E101" s="53"/>
      <c r="F101" s="53"/>
      <c r="G101" s="53"/>
      <c r="H101" s="53"/>
      <c r="I101" s="53"/>
      <c r="J101" s="53"/>
      <c r="K101" s="53"/>
      <c r="M101" s="4"/>
      <c r="N101" s="29" t="s">
        <v>96</v>
      </c>
      <c r="O101" s="4"/>
      <c r="Q101" s="53"/>
      <c r="R101" s="53"/>
      <c r="S101" s="53"/>
      <c r="V101" s="213" t="s">
        <v>156</v>
      </c>
      <c r="W101" s="213"/>
      <c r="X101" s="213"/>
      <c r="Y101" s="213"/>
      <c r="Z101" s="213"/>
    </row>
    <row r="102" spans="1:26" ht="20.100000000000001" customHeight="1">
      <c r="B102" s="43"/>
      <c r="C102" s="43"/>
      <c r="D102" s="43"/>
      <c r="E102" s="43"/>
      <c r="F102" s="43"/>
      <c r="G102" s="43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43"/>
      <c r="U102" s="43"/>
    </row>
    <row r="103" spans="1:26" ht="20.100000000000001" customHeight="1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1:26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1:26">
      <c r="B105" s="44"/>
    </row>
    <row r="108" spans="1:26" ht="19.5">
      <c r="B108" s="45"/>
    </row>
    <row r="109" spans="1:26" ht="19.5">
      <c r="B109" s="45"/>
    </row>
    <row r="110" spans="1:26" ht="19.5">
      <c r="B110" s="45"/>
    </row>
    <row r="111" spans="1:26" ht="19.5">
      <c r="B111" s="45"/>
    </row>
    <row r="112" spans="1:26" ht="19.5">
      <c r="B112" s="45"/>
    </row>
    <row r="113" spans="2:2" ht="19.5">
      <c r="B113" s="45"/>
    </row>
    <row r="114" spans="2:2" ht="19.5">
      <c r="B114" s="45"/>
    </row>
  </sheetData>
  <mergeCells count="302">
    <mergeCell ref="B75:F75"/>
    <mergeCell ref="B76:F76"/>
    <mergeCell ref="B77:F77"/>
    <mergeCell ref="B60:F60"/>
    <mergeCell ref="B61:F61"/>
    <mergeCell ref="B62:F62"/>
    <mergeCell ref="B63:F63"/>
    <mergeCell ref="B64:F64"/>
    <mergeCell ref="B65:F65"/>
    <mergeCell ref="B66:F66"/>
    <mergeCell ref="B68:F68"/>
    <mergeCell ref="B69:F69"/>
    <mergeCell ref="B37:F37"/>
    <mergeCell ref="B38:F38"/>
    <mergeCell ref="V101:Z101"/>
    <mergeCell ref="B100:F100"/>
    <mergeCell ref="L100:P100"/>
    <mergeCell ref="V100:Z100"/>
    <mergeCell ref="Z96:AE96"/>
    <mergeCell ref="A96:D96"/>
    <mergeCell ref="C95:D95"/>
    <mergeCell ref="E95:F95"/>
    <mergeCell ref="M95:N95"/>
    <mergeCell ref="Z95:AE95"/>
    <mergeCell ref="Q96:R96"/>
    <mergeCell ref="K96:L96"/>
    <mergeCell ref="S96:T96"/>
    <mergeCell ref="U96:Y96"/>
    <mergeCell ref="M96:N96"/>
    <mergeCell ref="O96:P96"/>
    <mergeCell ref="Q95:R95"/>
    <mergeCell ref="B70:F70"/>
    <mergeCell ref="B71:F71"/>
    <mergeCell ref="B72:F72"/>
    <mergeCell ref="B73:F73"/>
    <mergeCell ref="B74:F74"/>
    <mergeCell ref="A23:U23"/>
    <mergeCell ref="O95:P95"/>
    <mergeCell ref="S95:T95"/>
    <mergeCell ref="U95:Y95"/>
    <mergeCell ref="S92:T92"/>
    <mergeCell ref="U92:Y92"/>
    <mergeCell ref="S94:T94"/>
    <mergeCell ref="U94:Y94"/>
    <mergeCell ref="M90:N90"/>
    <mergeCell ref="M89:N89"/>
    <mergeCell ref="M86:N87"/>
    <mergeCell ref="G89:H89"/>
    <mergeCell ref="I89:J89"/>
    <mergeCell ref="I88:J88"/>
    <mergeCell ref="B39:F39"/>
    <mergeCell ref="B40:F40"/>
    <mergeCell ref="B41:F41"/>
    <mergeCell ref="B42:F42"/>
    <mergeCell ref="A85:A87"/>
    <mergeCell ref="B57:F57"/>
    <mergeCell ref="B58:F58"/>
    <mergeCell ref="B59:F59"/>
    <mergeCell ref="B35:F35"/>
    <mergeCell ref="B36:F36"/>
    <mergeCell ref="B85:B87"/>
    <mergeCell ref="C85:D87"/>
    <mergeCell ref="E85:F87"/>
    <mergeCell ref="C88:D88"/>
    <mergeCell ref="E88:F88"/>
    <mergeCell ref="C89:D89"/>
    <mergeCell ref="E89:F89"/>
    <mergeCell ref="AB1:AE1"/>
    <mergeCell ref="B43:F43"/>
    <mergeCell ref="B44:F44"/>
    <mergeCell ref="B45:F45"/>
    <mergeCell ref="B67:F67"/>
    <mergeCell ref="B54:F54"/>
    <mergeCell ref="B49:F49"/>
    <mergeCell ref="B48:F48"/>
    <mergeCell ref="B47:F47"/>
    <mergeCell ref="B46:F46"/>
    <mergeCell ref="B50:F50"/>
    <mergeCell ref="B51:F51"/>
    <mergeCell ref="B52:F52"/>
    <mergeCell ref="B53:F53"/>
    <mergeCell ref="B55:F55"/>
    <mergeCell ref="B56:F56"/>
    <mergeCell ref="X23:Y23"/>
    <mergeCell ref="V19:W19"/>
    <mergeCell ref="Z18:AA18"/>
    <mergeCell ref="V18:W18"/>
    <mergeCell ref="Z23:AA23"/>
    <mergeCell ref="AB21:AC21"/>
    <mergeCell ref="AD21:AE21"/>
    <mergeCell ref="Z21:AA21"/>
    <mergeCell ref="AB22:AC22"/>
    <mergeCell ref="AD22:AE22"/>
    <mergeCell ref="AB23:AC23"/>
    <mergeCell ref="AD23:AE23"/>
    <mergeCell ref="AD20:AE20"/>
    <mergeCell ref="V23:W23"/>
    <mergeCell ref="X22:Y22"/>
    <mergeCell ref="V21:W21"/>
    <mergeCell ref="X21:Y21"/>
    <mergeCell ref="V22:W22"/>
    <mergeCell ref="AD19:AE19"/>
    <mergeCell ref="AB19:AC19"/>
    <mergeCell ref="Z22:AA22"/>
    <mergeCell ref="Z20:AA20"/>
    <mergeCell ref="Z19:AA19"/>
    <mergeCell ref="C22:F22"/>
    <mergeCell ref="G22:P22"/>
    <mergeCell ref="Q22:U22"/>
    <mergeCell ref="C21:F21"/>
    <mergeCell ref="G21:P21"/>
    <mergeCell ref="Q21:U21"/>
    <mergeCell ref="AC7:AE7"/>
    <mergeCell ref="T7:V7"/>
    <mergeCell ref="W7:Y7"/>
    <mergeCell ref="Q18:U18"/>
    <mergeCell ref="Q15:U17"/>
    <mergeCell ref="AC9:AE9"/>
    <mergeCell ref="Q7:S7"/>
    <mergeCell ref="W10:Y10"/>
    <mergeCell ref="C19:F19"/>
    <mergeCell ref="G19:P19"/>
    <mergeCell ref="Q19:U19"/>
    <mergeCell ref="AB20:AC20"/>
    <mergeCell ref="C20:F20"/>
    <mergeCell ref="G20:P20"/>
    <mergeCell ref="Q20:U20"/>
    <mergeCell ref="V20:W20"/>
    <mergeCell ref="X20:Y20"/>
    <mergeCell ref="X19:Y19"/>
    <mergeCell ref="Q6:S6"/>
    <mergeCell ref="Z6:AB6"/>
    <mergeCell ref="A11:L11"/>
    <mergeCell ref="M11:P11"/>
    <mergeCell ref="Q11:S11"/>
    <mergeCell ref="C9:F9"/>
    <mergeCell ref="G9:L9"/>
    <mergeCell ref="W11:Y11"/>
    <mergeCell ref="Z11:AB11"/>
    <mergeCell ref="Z10:AB10"/>
    <mergeCell ref="M9:P9"/>
    <mergeCell ref="Q9:S9"/>
    <mergeCell ref="C10:F10"/>
    <mergeCell ref="G10:L10"/>
    <mergeCell ref="M10:P10"/>
    <mergeCell ref="Q10:S10"/>
    <mergeCell ref="Q8:S8"/>
    <mergeCell ref="Z9:AB9"/>
    <mergeCell ref="T9:V9"/>
    <mergeCell ref="W9:Y9"/>
    <mergeCell ref="Z7:AB7"/>
    <mergeCell ref="W6:Y6"/>
    <mergeCell ref="T6:V6"/>
    <mergeCell ref="Z8:AB8"/>
    <mergeCell ref="A15:A17"/>
    <mergeCell ref="B15:B17"/>
    <mergeCell ref="C15:F17"/>
    <mergeCell ref="G15:P17"/>
    <mergeCell ref="C18:F18"/>
    <mergeCell ref="G18:P18"/>
    <mergeCell ref="A4:A5"/>
    <mergeCell ref="B4:B5"/>
    <mergeCell ref="C4:F5"/>
    <mergeCell ref="G4:L5"/>
    <mergeCell ref="C6:F6"/>
    <mergeCell ref="M4:P5"/>
    <mergeCell ref="C8:F8"/>
    <mergeCell ref="C7:F7"/>
    <mergeCell ref="G7:L7"/>
    <mergeCell ref="G6:L6"/>
    <mergeCell ref="M7:P7"/>
    <mergeCell ref="M6:P6"/>
    <mergeCell ref="M8:P8"/>
    <mergeCell ref="G8:L8"/>
    <mergeCell ref="AC6:AE6"/>
    <mergeCell ref="Q4:AE4"/>
    <mergeCell ref="T5:V5"/>
    <mergeCell ref="W5:Y5"/>
    <mergeCell ref="Z5:AB5"/>
    <mergeCell ref="Q5:S5"/>
    <mergeCell ref="AC5:AE5"/>
    <mergeCell ref="X18:Y18"/>
    <mergeCell ref="T10:V10"/>
    <mergeCell ref="X16:AE16"/>
    <mergeCell ref="X17:Y17"/>
    <mergeCell ref="Z17:AA17"/>
    <mergeCell ref="AB17:AC17"/>
    <mergeCell ref="AB18:AC18"/>
    <mergeCell ref="AD18:AE18"/>
    <mergeCell ref="V15:AE15"/>
    <mergeCell ref="V16:W17"/>
    <mergeCell ref="AC10:AE10"/>
    <mergeCell ref="AC11:AE11"/>
    <mergeCell ref="AD17:AE17"/>
    <mergeCell ref="W8:Y8"/>
    <mergeCell ref="T8:V8"/>
    <mergeCell ref="T11:V11"/>
    <mergeCell ref="AC8:AE8"/>
    <mergeCell ref="I91:J91"/>
    <mergeCell ref="M29:P29"/>
    <mergeCell ref="K91:L91"/>
    <mergeCell ref="M91:N91"/>
    <mergeCell ref="M88:N88"/>
    <mergeCell ref="B28:F30"/>
    <mergeCell ref="I85:J87"/>
    <mergeCell ref="G88:H88"/>
    <mergeCell ref="O87:P87"/>
    <mergeCell ref="L28:P28"/>
    <mergeCell ref="I90:J90"/>
    <mergeCell ref="B34:F34"/>
    <mergeCell ref="E91:F91"/>
    <mergeCell ref="G91:H91"/>
    <mergeCell ref="G85:H87"/>
    <mergeCell ref="H29:K29"/>
    <mergeCell ref="L29:L30"/>
    <mergeCell ref="G28:K28"/>
    <mergeCell ref="G29:G30"/>
    <mergeCell ref="O86:T86"/>
    <mergeCell ref="S87:T87"/>
    <mergeCell ref="K85:T85"/>
    <mergeCell ref="K86:L87"/>
    <mergeCell ref="K88:L88"/>
    <mergeCell ref="K92:L92"/>
    <mergeCell ref="M92:N92"/>
    <mergeCell ref="O91:P91"/>
    <mergeCell ref="O89:P89"/>
    <mergeCell ref="K90:L90"/>
    <mergeCell ref="O92:P92"/>
    <mergeCell ref="Q91:R91"/>
    <mergeCell ref="O90:P90"/>
    <mergeCell ref="Q90:R90"/>
    <mergeCell ref="K89:L89"/>
    <mergeCell ref="Q89:R89"/>
    <mergeCell ref="K94:L94"/>
    <mergeCell ref="I94:J94"/>
    <mergeCell ref="C93:D93"/>
    <mergeCell ref="E93:F93"/>
    <mergeCell ref="G93:H93"/>
    <mergeCell ref="I93:J93"/>
    <mergeCell ref="K93:L93"/>
    <mergeCell ref="E96:F96"/>
    <mergeCell ref="G96:H96"/>
    <mergeCell ref="I95:J95"/>
    <mergeCell ref="I96:J96"/>
    <mergeCell ref="K95:L95"/>
    <mergeCell ref="G95:H95"/>
    <mergeCell ref="M94:N94"/>
    <mergeCell ref="O94:P94"/>
    <mergeCell ref="Q94:R94"/>
    <mergeCell ref="Q88:R88"/>
    <mergeCell ref="S90:T90"/>
    <mergeCell ref="Q92:R92"/>
    <mergeCell ref="Z91:AE91"/>
    <mergeCell ref="M93:N93"/>
    <mergeCell ref="O93:P93"/>
    <mergeCell ref="Q93:R93"/>
    <mergeCell ref="S88:T88"/>
    <mergeCell ref="O88:P88"/>
    <mergeCell ref="Z92:AE92"/>
    <mergeCell ref="Z93:AE93"/>
    <mergeCell ref="Z94:AE94"/>
    <mergeCell ref="S91:T91"/>
    <mergeCell ref="U91:Y91"/>
    <mergeCell ref="S93:T93"/>
    <mergeCell ref="U93:Y93"/>
    <mergeCell ref="S89:T89"/>
    <mergeCell ref="AA28:AE28"/>
    <mergeCell ref="V28:Z28"/>
    <mergeCell ref="Q28:U28"/>
    <mergeCell ref="Z90:AE90"/>
    <mergeCell ref="U85:Y87"/>
    <mergeCell ref="U88:Y88"/>
    <mergeCell ref="U89:Y89"/>
    <mergeCell ref="U90:Y90"/>
    <mergeCell ref="AB29:AE29"/>
    <mergeCell ref="W29:Z29"/>
    <mergeCell ref="R29:U29"/>
    <mergeCell ref="Q87:R87"/>
    <mergeCell ref="I92:J92"/>
    <mergeCell ref="E94:F94"/>
    <mergeCell ref="AA29:AA30"/>
    <mergeCell ref="V29:V30"/>
    <mergeCell ref="Q29:Q30"/>
    <mergeCell ref="B33:F33"/>
    <mergeCell ref="A80:F80"/>
    <mergeCell ref="Z85:AE87"/>
    <mergeCell ref="Z88:AE88"/>
    <mergeCell ref="Z89:AE89"/>
    <mergeCell ref="A79:F79"/>
    <mergeCell ref="C94:D94"/>
    <mergeCell ref="C91:D91"/>
    <mergeCell ref="C92:D92"/>
    <mergeCell ref="E92:F92"/>
    <mergeCell ref="G92:H92"/>
    <mergeCell ref="C90:D90"/>
    <mergeCell ref="E90:F90"/>
    <mergeCell ref="G90:H90"/>
    <mergeCell ref="A28:A30"/>
    <mergeCell ref="B31:F31"/>
    <mergeCell ref="B32:F32"/>
    <mergeCell ref="B78:F78"/>
    <mergeCell ref="G94:H94"/>
  </mergeCells>
  <phoneticPr fontId="3" type="noConversion"/>
  <pageMargins left="0.59055118110236227" right="0.19685039370078741" top="0.59055118110236227" bottom="0.59055118110236227" header="0" footer="0"/>
  <pageSetup paperSize="9" scale="40" orientation="landscape" verticalDpi="1200" r:id="rId1"/>
  <headerFooter alignWithMargins="0"/>
  <rowBreaks count="1" manualBreakCount="1">
    <brk id="58" max="30" man="1"/>
  </rowBreaks>
  <ignoredErrors>
    <ignoredError sqref="H79:P79" formulaRange="1"/>
    <ignoredError sqref="G80:P80 T80:U80 AB80:AE80 W80:Z8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Формування фін. рез.</vt:lpstr>
      <vt:lpstr>ІІ. Розр. з бюджетом</vt:lpstr>
      <vt:lpstr>ІІІ. Рух грош. коштів</vt:lpstr>
      <vt:lpstr>IV. Кап. інвестиції</vt:lpstr>
      <vt:lpstr> V. Коефіцієнти</vt:lpstr>
      <vt:lpstr>Iнформація до ФП</vt:lpstr>
      <vt:lpstr>Продовження інф. до ФП</vt:lpstr>
      <vt:lpstr>' V. Коефіцієнти'!Заголовки_для_печати</vt:lpstr>
      <vt:lpstr>'I. Формування фін. рез.'!Заголовки_для_печати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'I. Формування фін. рез.'!Область_печати</vt:lpstr>
      <vt:lpstr>'IV. Кап. інвестиції'!Область_печати</vt:lpstr>
      <vt:lpstr>'Iнформація до ФП'!Область_печати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'Продовження інф. до ФП'!Область_печати</vt:lpstr>
    </vt:vector>
  </TitlesOfParts>
  <Company>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Ольга Майстренко</cp:lastModifiedBy>
  <cp:lastPrinted>2015-04-18T11:46:31Z</cp:lastPrinted>
  <dcterms:created xsi:type="dcterms:W3CDTF">2003-03-13T16:00:22Z</dcterms:created>
  <dcterms:modified xsi:type="dcterms:W3CDTF">2015-10-26T14:34:10Z</dcterms:modified>
</cp:coreProperties>
</file>